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arlotte\Desktop\"/>
    </mc:Choice>
  </mc:AlternateContent>
  <workbookProtection workbookPassword="EE40" lockStructure="1"/>
  <bookViews>
    <workbookView xWindow="390" yWindow="1005" windowWidth="15480" windowHeight="6105"/>
  </bookViews>
  <sheets>
    <sheet name="Model" sheetId="4" r:id="rId1"/>
    <sheet name="Economics" sheetId="20" r:id="rId2"/>
    <sheet name="cumlandings" sheetId="13" state="hidden" r:id="rId3"/>
    <sheet name="inputs" sheetId="6" state="hidden" r:id="rId4"/>
    <sheet name="Daily" sheetId="17" state="hidden" r:id="rId5"/>
    <sheet name="Pct Landings by Month" sheetId="10" r:id="rId6"/>
    <sheet name="ACL" sheetId="9" state="hidden" r:id="rId7"/>
    <sheet name="2015 projected landings" sheetId="5" state="hidden" r:id="rId8"/>
    <sheet name="Trip Elimination" sheetId="1" state="hidden" r:id="rId9"/>
    <sheet name="Discards" sheetId="8" state="hidden" r:id="rId10"/>
    <sheet name="Pstrat Landings" sheetId="11" state="hidden" r:id="rId11"/>
  </sheets>
  <definedNames>
    <definedName name="Closure">inputs!$O$2:$O$3</definedName>
  </definedNames>
  <calcPr calcId="152511"/>
</workbook>
</file>

<file path=xl/calcChain.xml><?xml version="1.0" encoding="utf-8"?>
<calcChain xmlns="http://schemas.openxmlformats.org/spreadsheetml/2006/main">
  <c r="G6" i="5" l="1"/>
  <c r="F6" i="5"/>
  <c r="C6" i="5"/>
  <c r="B6" i="5"/>
  <c r="T85" i="20"/>
  <c r="AK85" i="20" s="1"/>
  <c r="U85" i="20"/>
  <c r="AL85" i="20"/>
  <c r="V85" i="20"/>
  <c r="AM85" i="20" s="1"/>
  <c r="W85" i="20"/>
  <c r="AN85" i="20"/>
  <c r="Z85" i="20"/>
  <c r="AQ85" i="20" s="1"/>
  <c r="AA85" i="20"/>
  <c r="AR85" i="20"/>
  <c r="AB85" i="20"/>
  <c r="AS85" i="20" s="1"/>
  <c r="AC85" i="20"/>
  <c r="AT85" i="20"/>
  <c r="AD85" i="20"/>
  <c r="AU85" i="20" s="1"/>
  <c r="AE85" i="20"/>
  <c r="AV85" i="20"/>
  <c r="T75" i="20"/>
  <c r="AK75" i="20" s="1"/>
  <c r="U75" i="20"/>
  <c r="AL75" i="20"/>
  <c r="V75" i="20"/>
  <c r="AM75" i="20" s="1"/>
  <c r="W75" i="20"/>
  <c r="AN75" i="20"/>
  <c r="Z75" i="20"/>
  <c r="AQ75" i="20" s="1"/>
  <c r="AA75" i="20"/>
  <c r="AR75" i="20"/>
  <c r="AB75" i="20"/>
  <c r="AS75" i="20" s="1"/>
  <c r="AC75" i="20"/>
  <c r="AT75" i="20"/>
  <c r="AD75" i="20"/>
  <c r="AU75" i="20" s="1"/>
  <c r="AE75" i="20"/>
  <c r="AV75" i="20"/>
  <c r="T65" i="20"/>
  <c r="AK65" i="20" s="1"/>
  <c r="U65" i="20"/>
  <c r="AL65" i="20"/>
  <c r="V65" i="20"/>
  <c r="AM65" i="20" s="1"/>
  <c r="W65" i="20"/>
  <c r="AN65" i="20"/>
  <c r="Z65" i="20"/>
  <c r="AQ65" i="20" s="1"/>
  <c r="AA65" i="20"/>
  <c r="AR65" i="20"/>
  <c r="AB65" i="20"/>
  <c r="AS65" i="20" s="1"/>
  <c r="AC65" i="20"/>
  <c r="AT65" i="20"/>
  <c r="AD65" i="20"/>
  <c r="AU65" i="20" s="1"/>
  <c r="AE65" i="20"/>
  <c r="AV65" i="20"/>
  <c r="T55" i="20"/>
  <c r="AK55" i="20" s="1"/>
  <c r="U55" i="20"/>
  <c r="AL55" i="20"/>
  <c r="V55" i="20"/>
  <c r="AM55" i="20" s="1"/>
  <c r="W55" i="20"/>
  <c r="AN55" i="20"/>
  <c r="Z55" i="20"/>
  <c r="AQ55" i="20" s="1"/>
  <c r="AA55" i="20"/>
  <c r="AR55" i="20"/>
  <c r="AB55" i="20"/>
  <c r="AS55" i="20" s="1"/>
  <c r="AC55" i="20"/>
  <c r="AT55" i="20"/>
  <c r="AD55" i="20"/>
  <c r="AU55" i="20" s="1"/>
  <c r="AE55" i="20"/>
  <c r="AV55" i="20"/>
  <c r="T45" i="20"/>
  <c r="AK45" i="20" s="1"/>
  <c r="U45" i="20"/>
  <c r="AL45" i="20"/>
  <c r="V45" i="20"/>
  <c r="AM45" i="20" s="1"/>
  <c r="W45" i="20"/>
  <c r="AN45" i="20"/>
  <c r="Z45" i="20"/>
  <c r="AQ45" i="20" s="1"/>
  <c r="AA45" i="20"/>
  <c r="AR45" i="20"/>
  <c r="AB45" i="20"/>
  <c r="AS45" i="20" s="1"/>
  <c r="AC45" i="20"/>
  <c r="AT45" i="20"/>
  <c r="AD45" i="20"/>
  <c r="AU45" i="20" s="1"/>
  <c r="AE45" i="20"/>
  <c r="AV45" i="20"/>
  <c r="Q9" i="20"/>
  <c r="R9" i="20"/>
  <c r="S9" i="20"/>
  <c r="T9" i="20"/>
  <c r="U9" i="20"/>
  <c r="V9" i="20"/>
  <c r="W9" i="20"/>
  <c r="X9" i="20"/>
  <c r="Y9" i="20"/>
  <c r="Z9" i="20"/>
  <c r="AA9" i="20"/>
  <c r="AB9" i="20"/>
  <c r="Q10" i="20"/>
  <c r="R10" i="20"/>
  <c r="S10" i="20"/>
  <c r="T10" i="20"/>
  <c r="U10" i="20"/>
  <c r="V10" i="20"/>
  <c r="W10" i="20"/>
  <c r="X10" i="20"/>
  <c r="Y10" i="20"/>
  <c r="Z10" i="20"/>
  <c r="AA10" i="20"/>
  <c r="AB10" i="20"/>
  <c r="Q11" i="20"/>
  <c r="R11" i="20"/>
  <c r="S11" i="20"/>
  <c r="T11" i="20"/>
  <c r="U11" i="20"/>
  <c r="V11" i="20"/>
  <c r="W11" i="20"/>
  <c r="X11" i="20"/>
  <c r="Y11" i="20"/>
  <c r="Z11" i="20"/>
  <c r="AA11" i="20"/>
  <c r="AB11" i="20"/>
  <c r="R8" i="20"/>
  <c r="S8" i="20"/>
  <c r="T8" i="20"/>
  <c r="U8" i="20"/>
  <c r="V8" i="20"/>
  <c r="W8" i="20"/>
  <c r="X8" i="20"/>
  <c r="Y8" i="20"/>
  <c r="Z8" i="20"/>
  <c r="AA8" i="20"/>
  <c r="AB8" i="20"/>
  <c r="Q8" i="20"/>
  <c r="Q366" i="17"/>
  <c r="Q365" i="17"/>
  <c r="Q364" i="17"/>
  <c r="Q363" i="17"/>
  <c r="Q362" i="17"/>
  <c r="Q361" i="17"/>
  <c r="Q360" i="17"/>
  <c r="Q359" i="17"/>
  <c r="Q358" i="17"/>
  <c r="Q357" i="17"/>
  <c r="Q356" i="17"/>
  <c r="Q355" i="17"/>
  <c r="Q354" i="17"/>
  <c r="Q353" i="17"/>
  <c r="Q352" i="17"/>
  <c r="Q351" i="17"/>
  <c r="Q350" i="17"/>
  <c r="Q349" i="17"/>
  <c r="Q348" i="17"/>
  <c r="Q347" i="17"/>
  <c r="Q346" i="17"/>
  <c r="Q345" i="17"/>
  <c r="Q344" i="17"/>
  <c r="Q343" i="17"/>
  <c r="Q342" i="17"/>
  <c r="Q341" i="17"/>
  <c r="Q340" i="17"/>
  <c r="Q339" i="17"/>
  <c r="Q338" i="17"/>
  <c r="Q337" i="17"/>
  <c r="Q336" i="17"/>
  <c r="Q335" i="17"/>
  <c r="Q334" i="17"/>
  <c r="Q333" i="17"/>
  <c r="Q332" i="17"/>
  <c r="Q331" i="17"/>
  <c r="Q330" i="17"/>
  <c r="Q329" i="17"/>
  <c r="Q328" i="17"/>
  <c r="Q327" i="17"/>
  <c r="Q326" i="17"/>
  <c r="Q325" i="17"/>
  <c r="Q324" i="17"/>
  <c r="Q323" i="17"/>
  <c r="Q322" i="17"/>
  <c r="Q321" i="17"/>
  <c r="Q320" i="17"/>
  <c r="Q319" i="17"/>
  <c r="Q318" i="17"/>
  <c r="Q317" i="17"/>
  <c r="Q316" i="17"/>
  <c r="Q315" i="17"/>
  <c r="Q314" i="17"/>
  <c r="Q313" i="17"/>
  <c r="Q312" i="17"/>
  <c r="Q311" i="17"/>
  <c r="Q310" i="17"/>
  <c r="Q309" i="17"/>
  <c r="Q308" i="17"/>
  <c r="Q307" i="17"/>
  <c r="Q306" i="17"/>
  <c r="Q305" i="17"/>
  <c r="Q304" i="17"/>
  <c r="Q303" i="17"/>
  <c r="Q302" i="17"/>
  <c r="Q301" i="17"/>
  <c r="Q300" i="17"/>
  <c r="Q299" i="17"/>
  <c r="Q298" i="17"/>
  <c r="Q297" i="17"/>
  <c r="Q296" i="17"/>
  <c r="Q295" i="17"/>
  <c r="Q294" i="17"/>
  <c r="Q293" i="17"/>
  <c r="Q292" i="17"/>
  <c r="Q291" i="17"/>
  <c r="Q290" i="17"/>
  <c r="Q289" i="17"/>
  <c r="Q288" i="17"/>
  <c r="Q287" i="17"/>
  <c r="Q286" i="17"/>
  <c r="Q285" i="17"/>
  <c r="Q284" i="17"/>
  <c r="Q283" i="17"/>
  <c r="Q282" i="17"/>
  <c r="Q281" i="17"/>
  <c r="Q280" i="17"/>
  <c r="Q279" i="17"/>
  <c r="Q278" i="17"/>
  <c r="Q277" i="17"/>
  <c r="Q276" i="17"/>
  <c r="Q275" i="17"/>
  <c r="Q274" i="17"/>
  <c r="Q273" i="17"/>
  <c r="Q272" i="17"/>
  <c r="Q271" i="17"/>
  <c r="Q270" i="17"/>
  <c r="Q269" i="17"/>
  <c r="Q268" i="17"/>
  <c r="Q267" i="17"/>
  <c r="Q266" i="17"/>
  <c r="Q265" i="17"/>
  <c r="Q264" i="17"/>
  <c r="Q263" i="17"/>
  <c r="Q262" i="17"/>
  <c r="Q261" i="17"/>
  <c r="Q260" i="17"/>
  <c r="Q259" i="17"/>
  <c r="Q258" i="17"/>
  <c r="Q257" i="17"/>
  <c r="Q256" i="17"/>
  <c r="Q255" i="17"/>
  <c r="Q254" i="17"/>
  <c r="Q253" i="17"/>
  <c r="Q252" i="17"/>
  <c r="Q251" i="17"/>
  <c r="Q250" i="17"/>
  <c r="Q249" i="17"/>
  <c r="Q248" i="17"/>
  <c r="Q247" i="17"/>
  <c r="Q246" i="17"/>
  <c r="Q245" i="17"/>
  <c r="Q244" i="17"/>
  <c r="Q243" i="17"/>
  <c r="Q242" i="17"/>
  <c r="Q241" i="17"/>
  <c r="Q240" i="17"/>
  <c r="Q239" i="17"/>
  <c r="Q238" i="17"/>
  <c r="Q237" i="17"/>
  <c r="Q236" i="17"/>
  <c r="Q235" i="17"/>
  <c r="Q234" i="17"/>
  <c r="Q233" i="17"/>
  <c r="Q232" i="17"/>
  <c r="Q231" i="17"/>
  <c r="Q230" i="17"/>
  <c r="Q229" i="17"/>
  <c r="Q228" i="17"/>
  <c r="Q227" i="17"/>
  <c r="Q226" i="17"/>
  <c r="Q225" i="17"/>
  <c r="Q224" i="17"/>
  <c r="Q223" i="17"/>
  <c r="Q222" i="17"/>
  <c r="Q221" i="17"/>
  <c r="Q220" i="17"/>
  <c r="Q219" i="17"/>
  <c r="Q218" i="17"/>
  <c r="Q217" i="17"/>
  <c r="Q216" i="17"/>
  <c r="Q215" i="17"/>
  <c r="Q214" i="17"/>
  <c r="Q213" i="17"/>
  <c r="Q212" i="17"/>
  <c r="Q211" i="17"/>
  <c r="Q210" i="17"/>
  <c r="Q209" i="17"/>
  <c r="Q208" i="17"/>
  <c r="Q207" i="17"/>
  <c r="Q206" i="17"/>
  <c r="Q205" i="17"/>
  <c r="Q204" i="17"/>
  <c r="Q203" i="17"/>
  <c r="Q202" i="17"/>
  <c r="Q201" i="17"/>
  <c r="Q200" i="17"/>
  <c r="Q199" i="17"/>
  <c r="Q198" i="17"/>
  <c r="Q197" i="17"/>
  <c r="Q196" i="17"/>
  <c r="Q195" i="17"/>
  <c r="Q194" i="17"/>
  <c r="Q193" i="17"/>
  <c r="Q192" i="17"/>
  <c r="Q191" i="17"/>
  <c r="Q190" i="17"/>
  <c r="Q189" i="17"/>
  <c r="Q188" i="17"/>
  <c r="Q187" i="17"/>
  <c r="Q186" i="17"/>
  <c r="Q185" i="17"/>
  <c r="Q184" i="17"/>
  <c r="Q183" i="17"/>
  <c r="Q182" i="17"/>
  <c r="Q181" i="17"/>
  <c r="Q180" i="17"/>
  <c r="Q179" i="17"/>
  <c r="Q178" i="17"/>
  <c r="Q177" i="17"/>
  <c r="Q176" i="17"/>
  <c r="Q175" i="17"/>
  <c r="Q174" i="17"/>
  <c r="Q173" i="17"/>
  <c r="Q172" i="17"/>
  <c r="Q171" i="17"/>
  <c r="Q170" i="17"/>
  <c r="Q169" i="17"/>
  <c r="Q168" i="17"/>
  <c r="Q167" i="17"/>
  <c r="Q166" i="17"/>
  <c r="Q165" i="17"/>
  <c r="Q164" i="17"/>
  <c r="Q163" i="17"/>
  <c r="Q162" i="17"/>
  <c r="Q161" i="17"/>
  <c r="Q160" i="17"/>
  <c r="Q159" i="17"/>
  <c r="Q158" i="17"/>
  <c r="Q157" i="17"/>
  <c r="Q156" i="17"/>
  <c r="Q155" i="17"/>
  <c r="Q154" i="17"/>
  <c r="Q153" i="17"/>
  <c r="Q152" i="17"/>
  <c r="Q151" i="17"/>
  <c r="Q150" i="17"/>
  <c r="Q149" i="17"/>
  <c r="Q148" i="17"/>
  <c r="Q147" i="17"/>
  <c r="Q146" i="17"/>
  <c r="Q145" i="17"/>
  <c r="Q144" i="17"/>
  <c r="Q143" i="17"/>
  <c r="Q142" i="17"/>
  <c r="Q141" i="17"/>
  <c r="Q140" i="17"/>
  <c r="Q139" i="17"/>
  <c r="Q138" i="17"/>
  <c r="Q137" i="17"/>
  <c r="Q136" i="17"/>
  <c r="Q135" i="17"/>
  <c r="Q134" i="17"/>
  <c r="Q133" i="17"/>
  <c r="Q132" i="17"/>
  <c r="Q131" i="17"/>
  <c r="Q130" i="17"/>
  <c r="Q129" i="17"/>
  <c r="Q128" i="17"/>
  <c r="Q127" i="17"/>
  <c r="Q126" i="17"/>
  <c r="Q125" i="17"/>
  <c r="Q124" i="17"/>
  <c r="Q123" i="17"/>
  <c r="Q122" i="17"/>
  <c r="Q121" i="17"/>
  <c r="Q120" i="17"/>
  <c r="Q119" i="17"/>
  <c r="Q118" i="17"/>
  <c r="Q117" i="17"/>
  <c r="Q116" i="17"/>
  <c r="Q115" i="17"/>
  <c r="Q114" i="17"/>
  <c r="Q113" i="17"/>
  <c r="Q112" i="17"/>
  <c r="Q111" i="17"/>
  <c r="Q110" i="17"/>
  <c r="Q109" i="17"/>
  <c r="Q108" i="17"/>
  <c r="Q107" i="17"/>
  <c r="Q106" i="17"/>
  <c r="Q105" i="17"/>
  <c r="Q104" i="17"/>
  <c r="Q103" i="17"/>
  <c r="Q102" i="17"/>
  <c r="Q101" i="17"/>
  <c r="Q100" i="17"/>
  <c r="Q99" i="17"/>
  <c r="Q98" i="17"/>
  <c r="Q97" i="17"/>
  <c r="Q96" i="17"/>
  <c r="Q95" i="17"/>
  <c r="Q94" i="17"/>
  <c r="Q93" i="17"/>
  <c r="Q92" i="17"/>
  <c r="Q91" i="17"/>
  <c r="Q90" i="17"/>
  <c r="Q89" i="17"/>
  <c r="Q88" i="17"/>
  <c r="Q87" i="17"/>
  <c r="Q86" i="17"/>
  <c r="Q85" i="17"/>
  <c r="Q84" i="17"/>
  <c r="Q83" i="17"/>
  <c r="Q82" i="17"/>
  <c r="Q81" i="17"/>
  <c r="Q80" i="17"/>
  <c r="Q79" i="17"/>
  <c r="Q78" i="17"/>
  <c r="Q77" i="17"/>
  <c r="Q76" i="17"/>
  <c r="Q75" i="17"/>
  <c r="Q74" i="17"/>
  <c r="Q73" i="17"/>
  <c r="Q72" i="17"/>
  <c r="Q71" i="17"/>
  <c r="Q70" i="17"/>
  <c r="Q69" i="17"/>
  <c r="Q68" i="17"/>
  <c r="Q67" i="17"/>
  <c r="Q66" i="17"/>
  <c r="Q65" i="17"/>
  <c r="Q64" i="17"/>
  <c r="Q63" i="17"/>
  <c r="Q62" i="17"/>
  <c r="Q61" i="17"/>
  <c r="Q60" i="17"/>
  <c r="Q59" i="17"/>
  <c r="Q58" i="17"/>
  <c r="Q57" i="17"/>
  <c r="Q56" i="17"/>
  <c r="Q55" i="17"/>
  <c r="Q54" i="17"/>
  <c r="Q53" i="17"/>
  <c r="Q52" i="17"/>
  <c r="Q51" i="17"/>
  <c r="Q50" i="17"/>
  <c r="Q49" i="17"/>
  <c r="Q48" i="17"/>
  <c r="Q47" i="17"/>
  <c r="Q46" i="17"/>
  <c r="Q45" i="17"/>
  <c r="Q44" i="17"/>
  <c r="Q43" i="17"/>
  <c r="Q42" i="17"/>
  <c r="Q41" i="17"/>
  <c r="Q40" i="17"/>
  <c r="Q39" i="17"/>
  <c r="Q38" i="17"/>
  <c r="Q37" i="17"/>
  <c r="Q36" i="17"/>
  <c r="Q35" i="17"/>
  <c r="Q34" i="17"/>
  <c r="Q33" i="17"/>
  <c r="Q32" i="17"/>
  <c r="Q31" i="17"/>
  <c r="Q30" i="17"/>
  <c r="Q29" i="17"/>
  <c r="Q28" i="17"/>
  <c r="Q27" i="17"/>
  <c r="Q26" i="17"/>
  <c r="Q25" i="17"/>
  <c r="Q24" i="17"/>
  <c r="Q23" i="17"/>
  <c r="Q22" i="17"/>
  <c r="Q21" i="17"/>
  <c r="Q20" i="17"/>
  <c r="Q19" i="17"/>
  <c r="Q18" i="17"/>
  <c r="Q17" i="17"/>
  <c r="Q16" i="17"/>
  <c r="Q15" i="17"/>
  <c r="Q14" i="17"/>
  <c r="Q13" i="17"/>
  <c r="Q12" i="17"/>
  <c r="Q11" i="17"/>
  <c r="Q10" i="17"/>
  <c r="Q9" i="17"/>
  <c r="Q8" i="17"/>
  <c r="Q7" i="17"/>
  <c r="Q6" i="17"/>
  <c r="Q5" i="17"/>
  <c r="Q4" i="17"/>
  <c r="Q3" i="17"/>
  <c r="Q2" i="17"/>
  <c r="P366" i="17"/>
  <c r="P365" i="17"/>
  <c r="P364" i="17"/>
  <c r="P363" i="17"/>
  <c r="P362" i="17"/>
  <c r="P361" i="17"/>
  <c r="P360" i="17"/>
  <c r="P359" i="17"/>
  <c r="P358" i="17"/>
  <c r="P357" i="17"/>
  <c r="P356" i="17"/>
  <c r="P355" i="17"/>
  <c r="P354" i="17"/>
  <c r="P353" i="17"/>
  <c r="P352" i="17"/>
  <c r="P351" i="17"/>
  <c r="P350" i="17"/>
  <c r="P349" i="17"/>
  <c r="P348" i="17"/>
  <c r="P347" i="17"/>
  <c r="P346" i="17"/>
  <c r="P345" i="17"/>
  <c r="P344" i="17"/>
  <c r="P343" i="17"/>
  <c r="P342" i="17"/>
  <c r="P341" i="17"/>
  <c r="P340" i="17"/>
  <c r="P339" i="17"/>
  <c r="P338" i="17"/>
  <c r="P337" i="17"/>
  <c r="P336" i="17"/>
  <c r="P335" i="17"/>
  <c r="P334" i="17"/>
  <c r="P333" i="17"/>
  <c r="P332" i="17"/>
  <c r="P331" i="17"/>
  <c r="P330" i="17"/>
  <c r="P329" i="17"/>
  <c r="P328" i="17"/>
  <c r="P327" i="17"/>
  <c r="P326" i="17"/>
  <c r="P325" i="17"/>
  <c r="P324" i="17"/>
  <c r="P323" i="17"/>
  <c r="P322" i="17"/>
  <c r="P321" i="17"/>
  <c r="P320" i="17"/>
  <c r="P319" i="17"/>
  <c r="P318" i="17"/>
  <c r="P317" i="17"/>
  <c r="P316" i="17"/>
  <c r="P315" i="17"/>
  <c r="P314" i="17"/>
  <c r="P313" i="17"/>
  <c r="P312" i="17"/>
  <c r="P311" i="17"/>
  <c r="P310" i="17"/>
  <c r="P309" i="17"/>
  <c r="P308" i="17"/>
  <c r="P307" i="17"/>
  <c r="P306" i="17"/>
  <c r="P305" i="17"/>
  <c r="P304" i="17"/>
  <c r="P303" i="17"/>
  <c r="P302" i="17"/>
  <c r="P301" i="17"/>
  <c r="P300" i="17"/>
  <c r="P299" i="17"/>
  <c r="P298" i="17"/>
  <c r="P297" i="17"/>
  <c r="P296" i="17"/>
  <c r="P295" i="17"/>
  <c r="P294" i="17"/>
  <c r="P293" i="17"/>
  <c r="P292" i="17"/>
  <c r="P291" i="17"/>
  <c r="P290" i="17"/>
  <c r="P289" i="17"/>
  <c r="P288" i="17"/>
  <c r="P287" i="17"/>
  <c r="P286" i="17"/>
  <c r="P285" i="17"/>
  <c r="P284" i="17"/>
  <c r="P283" i="17"/>
  <c r="P282" i="17"/>
  <c r="P281" i="17"/>
  <c r="P280" i="17"/>
  <c r="P279" i="17"/>
  <c r="P278" i="17"/>
  <c r="P277" i="17"/>
  <c r="P276" i="17"/>
  <c r="P275" i="17"/>
  <c r="P274" i="17"/>
  <c r="P273" i="17"/>
  <c r="P272" i="17"/>
  <c r="P271" i="17"/>
  <c r="P270" i="17"/>
  <c r="P269" i="17"/>
  <c r="P268" i="17"/>
  <c r="P267" i="17"/>
  <c r="P266" i="17"/>
  <c r="P265" i="17"/>
  <c r="P264" i="17"/>
  <c r="P263" i="17"/>
  <c r="P262" i="17"/>
  <c r="P261" i="17"/>
  <c r="P260" i="17"/>
  <c r="P259" i="17"/>
  <c r="P258" i="17"/>
  <c r="P257" i="17"/>
  <c r="P256" i="17"/>
  <c r="P255" i="17"/>
  <c r="P254" i="17"/>
  <c r="P253" i="17"/>
  <c r="P252" i="17"/>
  <c r="P251" i="17"/>
  <c r="P250" i="17"/>
  <c r="P249" i="17"/>
  <c r="P248" i="17"/>
  <c r="P247" i="17"/>
  <c r="P246" i="17"/>
  <c r="P245" i="17"/>
  <c r="P244" i="17"/>
  <c r="P243" i="17"/>
  <c r="P242" i="17"/>
  <c r="P241" i="17"/>
  <c r="P240" i="17"/>
  <c r="P239" i="17"/>
  <c r="P238" i="17"/>
  <c r="P237" i="17"/>
  <c r="P236" i="17"/>
  <c r="P235" i="17"/>
  <c r="P234" i="17"/>
  <c r="P233" i="17"/>
  <c r="P232" i="17"/>
  <c r="P231" i="17"/>
  <c r="P230" i="17"/>
  <c r="P229" i="17"/>
  <c r="P228" i="17"/>
  <c r="P227" i="17"/>
  <c r="P226" i="17"/>
  <c r="P225" i="17"/>
  <c r="P224" i="17"/>
  <c r="P223" i="17"/>
  <c r="P222" i="17"/>
  <c r="P221" i="17"/>
  <c r="P220" i="17"/>
  <c r="P219" i="17"/>
  <c r="P218" i="17"/>
  <c r="P217" i="17"/>
  <c r="P216" i="17"/>
  <c r="P215" i="17"/>
  <c r="P214" i="17"/>
  <c r="P213" i="17"/>
  <c r="P212" i="17"/>
  <c r="P211" i="17"/>
  <c r="P210" i="17"/>
  <c r="P209" i="17"/>
  <c r="P208" i="17"/>
  <c r="P207" i="17"/>
  <c r="P206" i="17"/>
  <c r="P205" i="17"/>
  <c r="P204" i="17"/>
  <c r="P203" i="17"/>
  <c r="P202" i="17"/>
  <c r="P201" i="17"/>
  <c r="P200" i="17"/>
  <c r="P199" i="17"/>
  <c r="P198" i="17"/>
  <c r="P197" i="17"/>
  <c r="P196" i="17"/>
  <c r="P195" i="17"/>
  <c r="P194" i="17"/>
  <c r="P193" i="17"/>
  <c r="P192" i="17"/>
  <c r="P191" i="17"/>
  <c r="P190" i="17"/>
  <c r="P189" i="17"/>
  <c r="P188" i="17"/>
  <c r="P187" i="17"/>
  <c r="P186" i="17"/>
  <c r="P185" i="17"/>
  <c r="P184" i="17"/>
  <c r="P183" i="17"/>
  <c r="P182" i="17"/>
  <c r="P181" i="17"/>
  <c r="P180" i="17"/>
  <c r="P179" i="17"/>
  <c r="P178" i="17"/>
  <c r="P177" i="17"/>
  <c r="P176" i="17"/>
  <c r="P175" i="17"/>
  <c r="P174" i="17"/>
  <c r="P173" i="17"/>
  <c r="P172" i="17"/>
  <c r="P171" i="17"/>
  <c r="P170" i="17"/>
  <c r="P169" i="17"/>
  <c r="P168" i="17"/>
  <c r="P167" i="17"/>
  <c r="P166" i="17"/>
  <c r="P165" i="17"/>
  <c r="P164" i="17"/>
  <c r="P163" i="17"/>
  <c r="P162" i="17"/>
  <c r="P161" i="17"/>
  <c r="P160" i="17"/>
  <c r="P159" i="17"/>
  <c r="P158" i="17"/>
  <c r="P157" i="17"/>
  <c r="P156" i="17"/>
  <c r="P155" i="17"/>
  <c r="P154" i="17"/>
  <c r="P153" i="17"/>
  <c r="P152" i="17"/>
  <c r="P151" i="17"/>
  <c r="P150" i="17"/>
  <c r="P149" i="17"/>
  <c r="P148" i="17"/>
  <c r="P147" i="17"/>
  <c r="P146" i="17"/>
  <c r="P145" i="17"/>
  <c r="P144" i="17"/>
  <c r="P143" i="17"/>
  <c r="P142" i="17"/>
  <c r="P141" i="17"/>
  <c r="P140" i="17"/>
  <c r="P139" i="17"/>
  <c r="P138" i="17"/>
  <c r="P137" i="17"/>
  <c r="P136" i="17"/>
  <c r="P135" i="17"/>
  <c r="P134" i="17"/>
  <c r="P133" i="17"/>
  <c r="P132" i="17"/>
  <c r="P131" i="17"/>
  <c r="P130" i="17"/>
  <c r="P129" i="17"/>
  <c r="P128" i="17"/>
  <c r="P127" i="17"/>
  <c r="P126" i="17"/>
  <c r="P125" i="17"/>
  <c r="P124" i="17"/>
  <c r="P123" i="17"/>
  <c r="P122" i="17"/>
  <c r="P121" i="17"/>
  <c r="P120" i="17"/>
  <c r="P119" i="17"/>
  <c r="P118" i="17"/>
  <c r="P117" i="17"/>
  <c r="P116" i="17"/>
  <c r="P115" i="17"/>
  <c r="P114" i="17"/>
  <c r="P113" i="17"/>
  <c r="P112" i="17"/>
  <c r="P111" i="17"/>
  <c r="P110" i="17"/>
  <c r="P109" i="17"/>
  <c r="P108" i="17"/>
  <c r="P107" i="17"/>
  <c r="P106" i="17"/>
  <c r="P105" i="17"/>
  <c r="P104" i="17"/>
  <c r="P103" i="17"/>
  <c r="P102" i="17"/>
  <c r="P101" i="17"/>
  <c r="P100" i="17"/>
  <c r="P99" i="17"/>
  <c r="P98" i="17"/>
  <c r="P97" i="17"/>
  <c r="P96" i="17"/>
  <c r="P95" i="17"/>
  <c r="P94" i="17"/>
  <c r="P93" i="17"/>
  <c r="P92" i="17"/>
  <c r="P91" i="17"/>
  <c r="P90" i="17"/>
  <c r="P89" i="17"/>
  <c r="P88" i="17"/>
  <c r="P87" i="17"/>
  <c r="P86" i="17"/>
  <c r="P85" i="17"/>
  <c r="P84" i="17"/>
  <c r="P83" i="17"/>
  <c r="P82" i="17"/>
  <c r="P81" i="17"/>
  <c r="P80" i="17"/>
  <c r="P79" i="17"/>
  <c r="P78" i="17"/>
  <c r="P77" i="17"/>
  <c r="P76" i="17"/>
  <c r="P75" i="17"/>
  <c r="P74" i="17"/>
  <c r="P73" i="17"/>
  <c r="P72" i="17"/>
  <c r="P71" i="17"/>
  <c r="P70" i="17"/>
  <c r="P69" i="17"/>
  <c r="P68" i="17"/>
  <c r="P67" i="17"/>
  <c r="P66" i="17"/>
  <c r="P65" i="17"/>
  <c r="P64" i="17"/>
  <c r="P63" i="17"/>
  <c r="P62" i="17"/>
  <c r="P61" i="17"/>
  <c r="P60" i="17"/>
  <c r="P59" i="17"/>
  <c r="P58" i="17"/>
  <c r="P57" i="17"/>
  <c r="P56" i="17"/>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1" i="17"/>
  <c r="P10" i="17"/>
  <c r="P9" i="17"/>
  <c r="P8" i="17"/>
  <c r="P7" i="17"/>
  <c r="P6" i="17"/>
  <c r="P5" i="17"/>
  <c r="P4" i="17"/>
  <c r="P3" i="17"/>
  <c r="P2" i="17"/>
  <c r="T366" i="17"/>
  <c r="T365" i="17"/>
  <c r="T364" i="17"/>
  <c r="T363" i="17"/>
  <c r="T362" i="17"/>
  <c r="T361" i="17"/>
  <c r="T360" i="17"/>
  <c r="T359" i="17"/>
  <c r="T358" i="17"/>
  <c r="T357" i="17"/>
  <c r="T356" i="17"/>
  <c r="T355" i="17"/>
  <c r="T354" i="17"/>
  <c r="T353" i="17"/>
  <c r="T352" i="17"/>
  <c r="T351" i="17"/>
  <c r="T350" i="17"/>
  <c r="T349" i="17"/>
  <c r="T348" i="17"/>
  <c r="T347" i="17"/>
  <c r="T346" i="17"/>
  <c r="T345" i="17"/>
  <c r="T344" i="17"/>
  <c r="T343" i="17"/>
  <c r="T342" i="17"/>
  <c r="T341" i="17"/>
  <c r="T340" i="17"/>
  <c r="T339" i="17"/>
  <c r="T338" i="17"/>
  <c r="T337" i="17"/>
  <c r="T336" i="17"/>
  <c r="T335" i="17"/>
  <c r="T334" i="17"/>
  <c r="T333" i="17"/>
  <c r="T332" i="17"/>
  <c r="T331" i="17"/>
  <c r="T330" i="17"/>
  <c r="T329" i="17"/>
  <c r="T328" i="17"/>
  <c r="T327" i="17"/>
  <c r="T326" i="17"/>
  <c r="T325" i="17"/>
  <c r="T324" i="17"/>
  <c r="T323" i="17"/>
  <c r="T322" i="17"/>
  <c r="T321" i="17"/>
  <c r="T320" i="17"/>
  <c r="T319" i="17"/>
  <c r="T318" i="17"/>
  <c r="T317" i="17"/>
  <c r="T316" i="17"/>
  <c r="T315" i="17"/>
  <c r="T314" i="17"/>
  <c r="T313" i="17"/>
  <c r="T312" i="17"/>
  <c r="T311" i="17"/>
  <c r="T310" i="17"/>
  <c r="T309" i="17"/>
  <c r="T308" i="17"/>
  <c r="T307" i="17"/>
  <c r="T306" i="17"/>
  <c r="T305" i="17"/>
  <c r="T304" i="17"/>
  <c r="T303" i="17"/>
  <c r="T302" i="17"/>
  <c r="T301" i="17"/>
  <c r="T300" i="17"/>
  <c r="T299" i="17"/>
  <c r="T298" i="17"/>
  <c r="T297" i="17"/>
  <c r="T296" i="17"/>
  <c r="T295" i="17"/>
  <c r="T294" i="17"/>
  <c r="T293" i="17"/>
  <c r="T292" i="17"/>
  <c r="T291" i="17"/>
  <c r="T290" i="17"/>
  <c r="T289" i="17"/>
  <c r="T288" i="17"/>
  <c r="T287" i="17"/>
  <c r="T286" i="17"/>
  <c r="T285" i="17"/>
  <c r="T284" i="17"/>
  <c r="T283" i="17"/>
  <c r="T282" i="17"/>
  <c r="T281" i="17"/>
  <c r="T280" i="17"/>
  <c r="T279" i="17"/>
  <c r="T278" i="17"/>
  <c r="T277" i="17"/>
  <c r="T276" i="17"/>
  <c r="T275" i="17"/>
  <c r="T274" i="17"/>
  <c r="T273" i="17"/>
  <c r="T272" i="17"/>
  <c r="T271" i="17"/>
  <c r="T270" i="17"/>
  <c r="T269" i="17"/>
  <c r="T268" i="17"/>
  <c r="T267" i="17"/>
  <c r="T266" i="17"/>
  <c r="T265" i="17"/>
  <c r="T264" i="17"/>
  <c r="T263" i="17"/>
  <c r="T262" i="17"/>
  <c r="T261" i="17"/>
  <c r="T260" i="17"/>
  <c r="T259" i="17"/>
  <c r="T258" i="17"/>
  <c r="T257" i="17"/>
  <c r="T256" i="17"/>
  <c r="T255" i="17"/>
  <c r="T254" i="17"/>
  <c r="T253" i="17"/>
  <c r="T252" i="17"/>
  <c r="T251" i="17"/>
  <c r="T250" i="17"/>
  <c r="T249" i="17"/>
  <c r="T248" i="17"/>
  <c r="T247" i="17"/>
  <c r="T246" i="17"/>
  <c r="T245" i="17"/>
  <c r="T244" i="17"/>
  <c r="T243" i="17"/>
  <c r="T242" i="17"/>
  <c r="T241" i="17"/>
  <c r="T240" i="17"/>
  <c r="T239" i="17"/>
  <c r="T238" i="17"/>
  <c r="T237" i="17"/>
  <c r="T236" i="17"/>
  <c r="T235" i="17"/>
  <c r="T234" i="17"/>
  <c r="T233" i="17"/>
  <c r="T232" i="17"/>
  <c r="T231" i="17"/>
  <c r="T230" i="17"/>
  <c r="T229" i="17"/>
  <c r="T228" i="17"/>
  <c r="T227" i="17"/>
  <c r="T226" i="17"/>
  <c r="T225" i="17"/>
  <c r="T224" i="17"/>
  <c r="T223" i="17"/>
  <c r="T222" i="17"/>
  <c r="T221" i="17"/>
  <c r="T220" i="17"/>
  <c r="T219" i="17"/>
  <c r="T218" i="17"/>
  <c r="T217" i="17"/>
  <c r="T216" i="17"/>
  <c r="T215" i="17"/>
  <c r="T214" i="17"/>
  <c r="T213" i="17"/>
  <c r="T212" i="17"/>
  <c r="T211" i="17"/>
  <c r="T210" i="17"/>
  <c r="T209" i="17"/>
  <c r="T208" i="17"/>
  <c r="T207" i="17"/>
  <c r="T206" i="17"/>
  <c r="T205" i="17"/>
  <c r="T204" i="17"/>
  <c r="T203" i="17"/>
  <c r="T202" i="17"/>
  <c r="T201" i="17"/>
  <c r="T200" i="17"/>
  <c r="T199" i="17"/>
  <c r="T198" i="17"/>
  <c r="T197" i="17"/>
  <c r="T196" i="17"/>
  <c r="T195" i="17"/>
  <c r="T194" i="17"/>
  <c r="T193" i="17"/>
  <c r="T192" i="17"/>
  <c r="T191" i="17"/>
  <c r="T190" i="17"/>
  <c r="T189" i="17"/>
  <c r="T188" i="17"/>
  <c r="T187" i="17"/>
  <c r="T186" i="17"/>
  <c r="T185" i="17"/>
  <c r="T184" i="17"/>
  <c r="T183" i="17"/>
  <c r="T182" i="17"/>
  <c r="T181" i="17"/>
  <c r="T180" i="17"/>
  <c r="T179" i="17"/>
  <c r="T178" i="17"/>
  <c r="T177" i="17"/>
  <c r="T176" i="17"/>
  <c r="T175" i="17"/>
  <c r="T174" i="17"/>
  <c r="T173" i="17"/>
  <c r="T172" i="17"/>
  <c r="T171" i="17"/>
  <c r="T170" i="17"/>
  <c r="T169" i="17"/>
  <c r="T168" i="17"/>
  <c r="T167" i="17"/>
  <c r="T166" i="17"/>
  <c r="T165" i="17"/>
  <c r="T164" i="17"/>
  <c r="T163" i="17"/>
  <c r="T162" i="17"/>
  <c r="T161" i="17"/>
  <c r="T160" i="17"/>
  <c r="T159" i="17"/>
  <c r="T158" i="17"/>
  <c r="T157" i="17"/>
  <c r="T156" i="17"/>
  <c r="T155" i="17"/>
  <c r="T154" i="17"/>
  <c r="T153" i="17"/>
  <c r="T152" i="17"/>
  <c r="T151" i="17"/>
  <c r="T150" i="17"/>
  <c r="T149" i="17"/>
  <c r="T148" i="17"/>
  <c r="T147" i="17"/>
  <c r="T146" i="17"/>
  <c r="T145" i="17"/>
  <c r="T144" i="17"/>
  <c r="T143" i="17"/>
  <c r="T142" i="17"/>
  <c r="T141" i="17"/>
  <c r="T140" i="17"/>
  <c r="T139" i="17"/>
  <c r="T138" i="17"/>
  <c r="T137" i="17"/>
  <c r="T136" i="17"/>
  <c r="T135" i="17"/>
  <c r="T134" i="17"/>
  <c r="T133" i="17"/>
  <c r="T132" i="17"/>
  <c r="T131" i="17"/>
  <c r="T130" i="17"/>
  <c r="T129" i="17"/>
  <c r="T128" i="17"/>
  <c r="T127" i="17"/>
  <c r="T126" i="17"/>
  <c r="T125" i="17"/>
  <c r="T124" i="17"/>
  <c r="T123" i="17"/>
  <c r="T122" i="17"/>
  <c r="T121" i="17"/>
  <c r="T120" i="17"/>
  <c r="T119" i="17"/>
  <c r="T118" i="17"/>
  <c r="T117" i="17"/>
  <c r="T116" i="17"/>
  <c r="T115" i="17"/>
  <c r="T114" i="17"/>
  <c r="T113" i="17"/>
  <c r="T112" i="17"/>
  <c r="T111" i="17"/>
  <c r="T110" i="17"/>
  <c r="T109" i="17"/>
  <c r="T108" i="17"/>
  <c r="T107" i="17"/>
  <c r="T106" i="17"/>
  <c r="T105" i="17"/>
  <c r="T104" i="17"/>
  <c r="T103" i="17"/>
  <c r="T102" i="17"/>
  <c r="T101" i="17"/>
  <c r="T100" i="17"/>
  <c r="T99" i="17"/>
  <c r="T98" i="17"/>
  <c r="T97" i="17"/>
  <c r="T96" i="17"/>
  <c r="T95" i="17"/>
  <c r="T94" i="17"/>
  <c r="T93" i="17"/>
  <c r="T92" i="17"/>
  <c r="T91" i="17"/>
  <c r="T90" i="17"/>
  <c r="T89" i="17"/>
  <c r="T88" i="17"/>
  <c r="T87" i="17"/>
  <c r="T86" i="17"/>
  <c r="T85" i="17"/>
  <c r="T84" i="17"/>
  <c r="T83" i="17"/>
  <c r="T82" i="17"/>
  <c r="T81" i="17"/>
  <c r="T80" i="17"/>
  <c r="T79" i="17"/>
  <c r="T78" i="17"/>
  <c r="T77" i="17"/>
  <c r="T76" i="17"/>
  <c r="T75" i="17"/>
  <c r="T74" i="17"/>
  <c r="T73" i="17"/>
  <c r="T72" i="17"/>
  <c r="T71" i="17"/>
  <c r="T70" i="17"/>
  <c r="T69"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T3" i="17"/>
  <c r="T2" i="17"/>
  <c r="S366" i="17"/>
  <c r="S365" i="17"/>
  <c r="S364" i="17"/>
  <c r="S363" i="17"/>
  <c r="S362" i="17"/>
  <c r="S361" i="17"/>
  <c r="S360" i="17"/>
  <c r="S359" i="17"/>
  <c r="S358" i="17"/>
  <c r="S357" i="17"/>
  <c r="S356" i="17"/>
  <c r="S355" i="17"/>
  <c r="S354" i="17"/>
  <c r="S353" i="17"/>
  <c r="S352" i="17"/>
  <c r="S351" i="17"/>
  <c r="S350" i="17"/>
  <c r="S349" i="17"/>
  <c r="S348" i="17"/>
  <c r="S347" i="17"/>
  <c r="S346" i="17"/>
  <c r="S345" i="17"/>
  <c r="S344" i="17"/>
  <c r="S343" i="17"/>
  <c r="S342" i="17"/>
  <c r="S341" i="17"/>
  <c r="S340" i="17"/>
  <c r="S339" i="17"/>
  <c r="S338" i="17"/>
  <c r="S337" i="17"/>
  <c r="S336" i="17"/>
  <c r="S335" i="17"/>
  <c r="S334" i="17"/>
  <c r="S333" i="17"/>
  <c r="S332" i="17"/>
  <c r="S331" i="17"/>
  <c r="S330" i="17"/>
  <c r="S329" i="17"/>
  <c r="S328" i="17"/>
  <c r="S327" i="17"/>
  <c r="S326" i="17"/>
  <c r="S325" i="17"/>
  <c r="S324" i="17"/>
  <c r="S323" i="17"/>
  <c r="S322" i="17"/>
  <c r="S321" i="17"/>
  <c r="S320" i="17"/>
  <c r="S319" i="17"/>
  <c r="S318" i="17"/>
  <c r="S317" i="17"/>
  <c r="S316" i="17"/>
  <c r="S315" i="17"/>
  <c r="S314" i="17"/>
  <c r="S313" i="17"/>
  <c r="S312" i="17"/>
  <c r="S311" i="17"/>
  <c r="S310" i="17"/>
  <c r="S309" i="17"/>
  <c r="S308" i="17"/>
  <c r="S307" i="17"/>
  <c r="S306" i="17"/>
  <c r="S305" i="17"/>
  <c r="S304" i="17"/>
  <c r="S303" i="17"/>
  <c r="S302" i="17"/>
  <c r="S301" i="17"/>
  <c r="S300" i="17"/>
  <c r="S299" i="17"/>
  <c r="S298" i="17"/>
  <c r="S297" i="17"/>
  <c r="S296" i="17"/>
  <c r="S295" i="17"/>
  <c r="S294" i="17"/>
  <c r="S293" i="17"/>
  <c r="S292" i="17"/>
  <c r="S291" i="17"/>
  <c r="S290" i="17"/>
  <c r="S289" i="17"/>
  <c r="S288" i="17"/>
  <c r="S287" i="17"/>
  <c r="S286" i="17"/>
  <c r="S285" i="17"/>
  <c r="S284" i="17"/>
  <c r="S283" i="17"/>
  <c r="S282" i="17"/>
  <c r="S281" i="17"/>
  <c r="S280" i="17"/>
  <c r="S279" i="17"/>
  <c r="S278" i="17"/>
  <c r="S277" i="17"/>
  <c r="S276" i="17"/>
  <c r="S275" i="17"/>
  <c r="S274" i="17"/>
  <c r="S273" i="17"/>
  <c r="S272" i="17"/>
  <c r="S271" i="17"/>
  <c r="S270" i="17"/>
  <c r="S269" i="17"/>
  <c r="S268" i="17"/>
  <c r="S267" i="17"/>
  <c r="S266" i="17"/>
  <c r="S265" i="17"/>
  <c r="S264" i="17"/>
  <c r="S263" i="17"/>
  <c r="S262" i="17"/>
  <c r="S261" i="17"/>
  <c r="S260" i="17"/>
  <c r="S259" i="17"/>
  <c r="S258" i="17"/>
  <c r="S257" i="17"/>
  <c r="S256" i="17"/>
  <c r="S255" i="17"/>
  <c r="S254" i="17"/>
  <c r="S253" i="17"/>
  <c r="S252" i="17"/>
  <c r="S251" i="17"/>
  <c r="S250" i="17"/>
  <c r="S249" i="17"/>
  <c r="S248" i="17"/>
  <c r="S247" i="17"/>
  <c r="S246" i="17"/>
  <c r="S245" i="17"/>
  <c r="S244" i="17"/>
  <c r="S243" i="17"/>
  <c r="S242" i="17"/>
  <c r="S241" i="17"/>
  <c r="S240" i="17"/>
  <c r="S239" i="17"/>
  <c r="S238" i="17"/>
  <c r="S237" i="17"/>
  <c r="S236" i="17"/>
  <c r="S235" i="17"/>
  <c r="S234" i="17"/>
  <c r="S233" i="17"/>
  <c r="S232" i="17"/>
  <c r="S231" i="17"/>
  <c r="S230" i="17"/>
  <c r="S229" i="17"/>
  <c r="S228" i="17"/>
  <c r="S227" i="17"/>
  <c r="S226" i="17"/>
  <c r="S225" i="17"/>
  <c r="S224" i="17"/>
  <c r="S223" i="17"/>
  <c r="S222" i="17"/>
  <c r="S221" i="17"/>
  <c r="S220" i="17"/>
  <c r="S219" i="17"/>
  <c r="S218" i="17"/>
  <c r="S217" i="17"/>
  <c r="S216" i="17"/>
  <c r="S215" i="17"/>
  <c r="S214" i="17"/>
  <c r="S213" i="17"/>
  <c r="S212" i="17"/>
  <c r="S211" i="17"/>
  <c r="S210" i="17"/>
  <c r="S209" i="17"/>
  <c r="S208" i="17"/>
  <c r="S207" i="17"/>
  <c r="S206" i="17"/>
  <c r="S205" i="17"/>
  <c r="S204" i="17"/>
  <c r="S203" i="17"/>
  <c r="S202" i="17"/>
  <c r="S201" i="17"/>
  <c r="S200" i="17"/>
  <c r="S199" i="17"/>
  <c r="S198" i="17"/>
  <c r="S197" i="17"/>
  <c r="S196" i="17"/>
  <c r="S195" i="17"/>
  <c r="S194" i="17"/>
  <c r="S193" i="17"/>
  <c r="S192" i="17"/>
  <c r="S191" i="17"/>
  <c r="S190" i="17"/>
  <c r="S189" i="17"/>
  <c r="S188" i="17"/>
  <c r="S187" i="17"/>
  <c r="S186" i="17"/>
  <c r="S185" i="17"/>
  <c r="S184" i="17"/>
  <c r="S183" i="17"/>
  <c r="S182" i="17"/>
  <c r="S181" i="17"/>
  <c r="S180" i="17"/>
  <c r="S179" i="17"/>
  <c r="S178" i="17"/>
  <c r="S177" i="17"/>
  <c r="S176" i="17"/>
  <c r="S175" i="17"/>
  <c r="S174" i="17"/>
  <c r="S173" i="17"/>
  <c r="S172" i="17"/>
  <c r="S171" i="17"/>
  <c r="S170" i="17"/>
  <c r="S169" i="17"/>
  <c r="S168" i="17"/>
  <c r="S167" i="17"/>
  <c r="S166" i="17"/>
  <c r="S165" i="17"/>
  <c r="S164" i="17"/>
  <c r="S163" i="17"/>
  <c r="S162" i="17"/>
  <c r="S161" i="17"/>
  <c r="S160" i="17"/>
  <c r="S159" i="17"/>
  <c r="S158" i="17"/>
  <c r="S157" i="17"/>
  <c r="S156" i="17"/>
  <c r="S155" i="17"/>
  <c r="S154" i="17"/>
  <c r="S153" i="17"/>
  <c r="S152" i="17"/>
  <c r="S151" i="17"/>
  <c r="S150" i="17"/>
  <c r="S149" i="17"/>
  <c r="S148" i="17"/>
  <c r="S147" i="17"/>
  <c r="S146" i="17"/>
  <c r="S145" i="17"/>
  <c r="S144" i="17"/>
  <c r="S143" i="17"/>
  <c r="S142" i="17"/>
  <c r="S141" i="17"/>
  <c r="S140" i="17"/>
  <c r="S139" i="17"/>
  <c r="S138" i="17"/>
  <c r="S137" i="17"/>
  <c r="S136" i="17"/>
  <c r="S135" i="17"/>
  <c r="S134" i="17"/>
  <c r="S133" i="17"/>
  <c r="S132" i="17"/>
  <c r="S131" i="17"/>
  <c r="S130" i="17"/>
  <c r="S129" i="17"/>
  <c r="S128" i="17"/>
  <c r="S127" i="17"/>
  <c r="S126" i="17"/>
  <c r="S125" i="17"/>
  <c r="S124" i="17"/>
  <c r="S123" i="17"/>
  <c r="S122" i="17"/>
  <c r="S121" i="17"/>
  <c r="S120" i="17"/>
  <c r="S119" i="17"/>
  <c r="S118" i="17"/>
  <c r="S117" i="17"/>
  <c r="S116" i="17"/>
  <c r="S115" i="17"/>
  <c r="S114" i="17"/>
  <c r="S113" i="17"/>
  <c r="S112" i="17"/>
  <c r="S111" i="17"/>
  <c r="S110" i="17"/>
  <c r="S109" i="17"/>
  <c r="S108" i="17"/>
  <c r="S107" i="17"/>
  <c r="S106" i="17"/>
  <c r="S105" i="17"/>
  <c r="S104" i="17"/>
  <c r="S103" i="17"/>
  <c r="S102" i="17"/>
  <c r="S101" i="17"/>
  <c r="S100" i="17"/>
  <c r="S99" i="17"/>
  <c r="S98" i="17"/>
  <c r="S97" i="17"/>
  <c r="S96" i="17"/>
  <c r="S95" i="17"/>
  <c r="S94" i="17"/>
  <c r="S93" i="17"/>
  <c r="S92" i="17"/>
  <c r="S91" i="17"/>
  <c r="S90" i="17"/>
  <c r="S89" i="17"/>
  <c r="S88" i="17"/>
  <c r="S87" i="17"/>
  <c r="S86" i="17"/>
  <c r="S85" i="17"/>
  <c r="S84" i="17"/>
  <c r="S83" i="17"/>
  <c r="S82" i="17"/>
  <c r="S81" i="17"/>
  <c r="S80" i="17"/>
  <c r="S79" i="17"/>
  <c r="S78" i="17"/>
  <c r="S77" i="17"/>
  <c r="S76" i="17"/>
  <c r="S75" i="17"/>
  <c r="S74" i="17"/>
  <c r="S73" i="17"/>
  <c r="S72" i="17"/>
  <c r="S71" i="17"/>
  <c r="S70" i="17"/>
  <c r="S69" i="17"/>
  <c r="S68" i="17"/>
  <c r="S67" i="17"/>
  <c r="S6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S8" i="17"/>
  <c r="S7" i="17"/>
  <c r="S6" i="17"/>
  <c r="S5" i="17"/>
  <c r="S4" i="17"/>
  <c r="S3" i="17"/>
  <c r="S2" i="17"/>
  <c r="R366" i="17"/>
  <c r="R365" i="17"/>
  <c r="R364" i="17"/>
  <c r="R363" i="17"/>
  <c r="R362" i="17"/>
  <c r="R361" i="17"/>
  <c r="R360" i="17"/>
  <c r="R359" i="17"/>
  <c r="R358" i="17"/>
  <c r="R357" i="17"/>
  <c r="R356" i="17"/>
  <c r="R355" i="17"/>
  <c r="R354" i="17"/>
  <c r="R353" i="17"/>
  <c r="R352" i="17"/>
  <c r="R351" i="17"/>
  <c r="R350" i="17"/>
  <c r="R349" i="17"/>
  <c r="R348" i="17"/>
  <c r="R347" i="17"/>
  <c r="R346" i="17"/>
  <c r="R345" i="17"/>
  <c r="R344" i="17"/>
  <c r="R343" i="17"/>
  <c r="R342" i="17"/>
  <c r="R341" i="17"/>
  <c r="R340" i="17"/>
  <c r="R339" i="17"/>
  <c r="R338" i="17"/>
  <c r="R337" i="17"/>
  <c r="R336" i="17"/>
  <c r="R335" i="17"/>
  <c r="R334" i="17"/>
  <c r="R333" i="17"/>
  <c r="R332" i="17"/>
  <c r="R331" i="17"/>
  <c r="R330" i="17"/>
  <c r="R329" i="17"/>
  <c r="R328" i="17"/>
  <c r="R327" i="17"/>
  <c r="R326" i="17"/>
  <c r="R325" i="17"/>
  <c r="R324" i="17"/>
  <c r="R323" i="17"/>
  <c r="R322" i="17"/>
  <c r="R321" i="17"/>
  <c r="R320" i="17"/>
  <c r="R319" i="17"/>
  <c r="R318" i="17"/>
  <c r="R317" i="17"/>
  <c r="R316" i="17"/>
  <c r="R315" i="17"/>
  <c r="R314" i="17"/>
  <c r="R313" i="17"/>
  <c r="R312" i="17"/>
  <c r="R311" i="17"/>
  <c r="R310" i="17"/>
  <c r="R309" i="17"/>
  <c r="R308" i="17"/>
  <c r="R307" i="17"/>
  <c r="R306" i="17"/>
  <c r="R305" i="17"/>
  <c r="R304" i="17"/>
  <c r="R303" i="17"/>
  <c r="R302" i="17"/>
  <c r="R301" i="17"/>
  <c r="R300" i="17"/>
  <c r="R299" i="17"/>
  <c r="R298" i="17"/>
  <c r="R297" i="17"/>
  <c r="R296" i="17"/>
  <c r="R295" i="17"/>
  <c r="R294" i="17"/>
  <c r="R293" i="17"/>
  <c r="R292" i="17"/>
  <c r="R291" i="17"/>
  <c r="R290" i="17"/>
  <c r="R289" i="17"/>
  <c r="R288" i="17"/>
  <c r="R287" i="17"/>
  <c r="R286" i="17"/>
  <c r="R285" i="17"/>
  <c r="R284" i="17"/>
  <c r="R283" i="17"/>
  <c r="R282" i="17"/>
  <c r="R281" i="17"/>
  <c r="R280" i="17"/>
  <c r="R279" i="17"/>
  <c r="R278" i="17"/>
  <c r="R277" i="17"/>
  <c r="R276" i="17"/>
  <c r="R275" i="17"/>
  <c r="R274" i="17"/>
  <c r="R273" i="17"/>
  <c r="R272" i="17"/>
  <c r="R271" i="17"/>
  <c r="R270" i="17"/>
  <c r="R269" i="17"/>
  <c r="R268" i="17"/>
  <c r="R267" i="17"/>
  <c r="R266" i="17"/>
  <c r="R265" i="17"/>
  <c r="R264" i="17"/>
  <c r="R263" i="17"/>
  <c r="R262" i="17"/>
  <c r="R261" i="17"/>
  <c r="R260" i="17"/>
  <c r="R259" i="17"/>
  <c r="R258" i="17"/>
  <c r="R257" i="17"/>
  <c r="R256" i="17"/>
  <c r="R255" i="17"/>
  <c r="R254" i="17"/>
  <c r="R253" i="17"/>
  <c r="R252" i="17"/>
  <c r="R251" i="17"/>
  <c r="R250" i="17"/>
  <c r="R249" i="17"/>
  <c r="R248" i="17"/>
  <c r="R247" i="17"/>
  <c r="R246" i="17"/>
  <c r="R245" i="17"/>
  <c r="R244" i="17"/>
  <c r="R243" i="17"/>
  <c r="R242" i="17"/>
  <c r="R241" i="17"/>
  <c r="R240" i="17"/>
  <c r="R239" i="17"/>
  <c r="R238" i="17"/>
  <c r="R237" i="17"/>
  <c r="R236" i="17"/>
  <c r="R235" i="17"/>
  <c r="R234" i="17"/>
  <c r="R233" i="17"/>
  <c r="R232" i="17"/>
  <c r="R231" i="17"/>
  <c r="R230" i="17"/>
  <c r="R229" i="17"/>
  <c r="R228" i="17"/>
  <c r="R227" i="17"/>
  <c r="R226" i="17"/>
  <c r="R225" i="17"/>
  <c r="R224" i="17"/>
  <c r="R223" i="17"/>
  <c r="R222" i="17"/>
  <c r="R221" i="17"/>
  <c r="R220" i="17"/>
  <c r="R219" i="17"/>
  <c r="R218" i="17"/>
  <c r="R217" i="17"/>
  <c r="R216" i="17"/>
  <c r="R215" i="17"/>
  <c r="R214" i="17"/>
  <c r="R213" i="17"/>
  <c r="R212" i="17"/>
  <c r="R211" i="17"/>
  <c r="R210" i="17"/>
  <c r="R209" i="17"/>
  <c r="R208" i="17"/>
  <c r="R207" i="17"/>
  <c r="R206" i="17"/>
  <c r="R205" i="17"/>
  <c r="R204" i="17"/>
  <c r="R203" i="17"/>
  <c r="R202" i="17"/>
  <c r="R201" i="17"/>
  <c r="R200" i="17"/>
  <c r="R199" i="17"/>
  <c r="R198" i="17"/>
  <c r="R197" i="17"/>
  <c r="R196" i="17"/>
  <c r="R195" i="17"/>
  <c r="R194" i="17"/>
  <c r="R193" i="17"/>
  <c r="R192" i="17"/>
  <c r="R191" i="17"/>
  <c r="R190" i="17"/>
  <c r="R189" i="17"/>
  <c r="R188" i="17"/>
  <c r="R187" i="17"/>
  <c r="R186" i="17"/>
  <c r="R185" i="17"/>
  <c r="R184" i="17"/>
  <c r="R183" i="17"/>
  <c r="R182" i="17"/>
  <c r="R181" i="17"/>
  <c r="R180" i="17"/>
  <c r="R179" i="17"/>
  <c r="R178" i="17"/>
  <c r="R177" i="17"/>
  <c r="R176" i="17"/>
  <c r="R175" i="17"/>
  <c r="R174" i="17"/>
  <c r="R173" i="17"/>
  <c r="R172" i="17"/>
  <c r="R171" i="17"/>
  <c r="R170" i="17"/>
  <c r="R169" i="17"/>
  <c r="R168" i="17"/>
  <c r="R167" i="17"/>
  <c r="R166" i="17"/>
  <c r="R165" i="17"/>
  <c r="R164" i="17"/>
  <c r="R163" i="17"/>
  <c r="R162" i="17"/>
  <c r="R161" i="17"/>
  <c r="R160" i="17"/>
  <c r="R159" i="17"/>
  <c r="R158" i="17"/>
  <c r="R157" i="17"/>
  <c r="R156" i="17"/>
  <c r="R155" i="17"/>
  <c r="R154" i="17"/>
  <c r="R153" i="17"/>
  <c r="R152" i="17"/>
  <c r="R151" i="17"/>
  <c r="R150" i="17"/>
  <c r="R149" i="17"/>
  <c r="R148" i="17"/>
  <c r="R147" i="17"/>
  <c r="R146" i="17"/>
  <c r="R145" i="17"/>
  <c r="R144" i="17"/>
  <c r="R143" i="17"/>
  <c r="R142" i="17"/>
  <c r="R141" i="17"/>
  <c r="R140" i="17"/>
  <c r="R139" i="17"/>
  <c r="R138" i="17"/>
  <c r="R137" i="17"/>
  <c r="R136" i="17"/>
  <c r="R135" i="17"/>
  <c r="R134" i="17"/>
  <c r="R133" i="17"/>
  <c r="R132" i="17"/>
  <c r="R131" i="17"/>
  <c r="R130" i="17"/>
  <c r="R129" i="17"/>
  <c r="R128" i="17"/>
  <c r="R127" i="17"/>
  <c r="R126" i="17"/>
  <c r="R125" i="17"/>
  <c r="R124" i="17"/>
  <c r="R123" i="17"/>
  <c r="R122" i="17"/>
  <c r="R121" i="17"/>
  <c r="R120" i="17"/>
  <c r="R119" i="17"/>
  <c r="R118" i="17"/>
  <c r="R117" i="17"/>
  <c r="R116" i="17"/>
  <c r="R115" i="17"/>
  <c r="R114" i="17"/>
  <c r="R113" i="17"/>
  <c r="R112" i="17"/>
  <c r="R111" i="17"/>
  <c r="R110" i="17"/>
  <c r="R109" i="17"/>
  <c r="R108" i="17"/>
  <c r="R107" i="17"/>
  <c r="R106" i="17"/>
  <c r="R105" i="17"/>
  <c r="R104" i="17"/>
  <c r="R103" i="17"/>
  <c r="R102" i="17"/>
  <c r="R101" i="17"/>
  <c r="R100" i="17"/>
  <c r="R99" i="17"/>
  <c r="R98" i="17"/>
  <c r="R97" i="17"/>
  <c r="R96" i="17"/>
  <c r="R95" i="17"/>
  <c r="R94" i="17"/>
  <c r="R93" i="17"/>
  <c r="R92" i="17"/>
  <c r="R91" i="17"/>
  <c r="R90" i="17"/>
  <c r="R89" i="17"/>
  <c r="R88" i="17"/>
  <c r="R87" i="17"/>
  <c r="R86" i="17"/>
  <c r="R85" i="17"/>
  <c r="R84" i="17"/>
  <c r="R83" i="17"/>
  <c r="R82" i="17"/>
  <c r="R81" i="17"/>
  <c r="R80" i="17"/>
  <c r="R79" i="17"/>
  <c r="R78" i="17"/>
  <c r="R77" i="17"/>
  <c r="R76" i="17"/>
  <c r="R75" i="17"/>
  <c r="R74" i="17"/>
  <c r="R73" i="17"/>
  <c r="R72" i="17"/>
  <c r="R71" i="17"/>
  <c r="R70" i="17"/>
  <c r="R69" i="17"/>
  <c r="R68" i="17"/>
  <c r="R67" i="17"/>
  <c r="R66" i="17"/>
  <c r="R65" i="17"/>
  <c r="R64" i="17"/>
  <c r="R63" i="17"/>
  <c r="R62" i="17"/>
  <c r="R61" i="17"/>
  <c r="R60" i="17"/>
  <c r="R59" i="17"/>
  <c r="R58" i="17"/>
  <c r="R57" i="17"/>
  <c r="R56" i="17"/>
  <c r="R55" i="17"/>
  <c r="R54" i="17"/>
  <c r="R53" i="17"/>
  <c r="R52" i="17"/>
  <c r="R51" i="17"/>
  <c r="R50" i="17"/>
  <c r="R49" i="17"/>
  <c r="R48" i="17"/>
  <c r="R47" i="17"/>
  <c r="R46" i="17"/>
  <c r="R45" i="17"/>
  <c r="R44" i="17"/>
  <c r="R43" i="17"/>
  <c r="R42" i="17"/>
  <c r="R41" i="17"/>
  <c r="R40" i="17"/>
  <c r="R39" i="17"/>
  <c r="R38" i="17"/>
  <c r="R37" i="17"/>
  <c r="R36" i="17"/>
  <c r="R35" i="17"/>
  <c r="R34" i="17"/>
  <c r="R33" i="17"/>
  <c r="R32" i="17"/>
  <c r="R31" i="17"/>
  <c r="R30" i="17"/>
  <c r="R29" i="17"/>
  <c r="R28" i="17"/>
  <c r="R27" i="17"/>
  <c r="R26" i="17"/>
  <c r="R25" i="17"/>
  <c r="R24" i="17"/>
  <c r="R23" i="17"/>
  <c r="R22" i="17"/>
  <c r="R21" i="17"/>
  <c r="R20" i="17"/>
  <c r="R19" i="17"/>
  <c r="R18" i="17"/>
  <c r="R17" i="17"/>
  <c r="R16" i="17"/>
  <c r="R15" i="17"/>
  <c r="R14" i="17"/>
  <c r="R13" i="17"/>
  <c r="R12" i="17"/>
  <c r="R11" i="17"/>
  <c r="R10" i="17"/>
  <c r="R9" i="17"/>
  <c r="R8" i="17"/>
  <c r="R7" i="17"/>
  <c r="R6" i="17"/>
  <c r="R5" i="17"/>
  <c r="R4" i="17"/>
  <c r="R3" i="17"/>
  <c r="R2" i="17"/>
  <c r="J30" i="4"/>
  <c r="I30" i="4"/>
  <c r="H30" i="4"/>
  <c r="N4" i="6"/>
  <c r="T9" i="6"/>
  <c r="J36" i="4"/>
  <c r="L7" i="13" s="1"/>
  <c r="I36" i="4"/>
  <c r="H36" i="4"/>
  <c r="G36" i="4"/>
  <c r="F36" i="4"/>
  <c r="B3" i="13" s="1"/>
  <c r="G30" i="4"/>
  <c r="N3" i="13"/>
  <c r="F3" i="13"/>
  <c r="J3" i="13"/>
  <c r="K3" i="13"/>
  <c r="I3" i="13"/>
  <c r="N4" i="13"/>
  <c r="M4" i="13"/>
  <c r="K4" i="13"/>
  <c r="I4" i="13"/>
  <c r="K5" i="13"/>
  <c r="C5" i="13"/>
  <c r="J5" i="13"/>
  <c r="I5" i="13"/>
  <c r="E5" i="13"/>
  <c r="D5" i="13"/>
  <c r="B5" i="13"/>
  <c r="H5" i="13"/>
  <c r="G5" i="13"/>
  <c r="N5" i="13"/>
  <c r="F5" i="13"/>
  <c r="M5" i="13"/>
  <c r="L5" i="13"/>
  <c r="G6" i="13"/>
  <c r="F6" i="13"/>
  <c r="M6" i="13"/>
  <c r="E6" i="13"/>
  <c r="B6" i="13"/>
  <c r="H6" i="13"/>
  <c r="L6" i="13"/>
  <c r="K6" i="13"/>
  <c r="C6" i="13"/>
  <c r="J6" i="13"/>
  <c r="C7" i="13"/>
  <c r="I7" i="13"/>
  <c r="H7" i="13"/>
  <c r="F7" i="13"/>
  <c r="B7" i="13"/>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C305" i="17" s="1"/>
  <c r="B304" i="17"/>
  <c r="C304" i="17" s="1"/>
  <c r="B303" i="17"/>
  <c r="B302" i="17"/>
  <c r="B301" i="17"/>
  <c r="C301" i="17" s="1"/>
  <c r="B300" i="17"/>
  <c r="B299" i="17"/>
  <c r="B298" i="17"/>
  <c r="B297" i="17"/>
  <c r="B296" i="17"/>
  <c r="C296" i="17" s="1"/>
  <c r="B295" i="17"/>
  <c r="B294" i="17"/>
  <c r="B293" i="17"/>
  <c r="B292" i="17"/>
  <c r="C292" i="17" s="1"/>
  <c r="B291" i="17"/>
  <c r="B290" i="17"/>
  <c r="B289" i="17"/>
  <c r="C289" i="17" s="1"/>
  <c r="B288" i="17"/>
  <c r="C288" i="17" s="1"/>
  <c r="B287" i="17"/>
  <c r="B286" i="17"/>
  <c r="B285" i="17"/>
  <c r="C285" i="17" s="1"/>
  <c r="B284" i="17"/>
  <c r="C284" i="17" s="1"/>
  <c r="B283" i="17"/>
  <c r="B282" i="17"/>
  <c r="B281" i="17"/>
  <c r="C281" i="17" s="1"/>
  <c r="B280" i="17"/>
  <c r="C280" i="17" s="1"/>
  <c r="B279" i="17"/>
  <c r="B278" i="17"/>
  <c r="B277" i="17"/>
  <c r="B276" i="17"/>
  <c r="C276" i="17" s="1"/>
  <c r="B275" i="17"/>
  <c r="B274" i="17"/>
  <c r="B273" i="17"/>
  <c r="B272" i="17"/>
  <c r="C272" i="17" s="1"/>
  <c r="B271" i="17"/>
  <c r="B270" i="17"/>
  <c r="B269" i="17"/>
  <c r="B268" i="17"/>
  <c r="C268" i="17" s="1"/>
  <c r="B267" i="17"/>
  <c r="B266" i="17"/>
  <c r="B265" i="17"/>
  <c r="B264" i="17"/>
  <c r="C264" i="17" s="1"/>
  <c r="B263" i="17"/>
  <c r="B262" i="17"/>
  <c r="B261" i="17"/>
  <c r="C261" i="17" s="1"/>
  <c r="B260" i="17"/>
  <c r="C260" i="17" s="1"/>
  <c r="B259" i="17"/>
  <c r="B258" i="17"/>
  <c r="B257" i="17"/>
  <c r="C257" i="17" s="1"/>
  <c r="B256" i="17"/>
  <c r="C256" i="17" s="1"/>
  <c r="B255" i="17"/>
  <c r="B254" i="17"/>
  <c r="B253" i="17"/>
  <c r="C253" i="17" s="1"/>
  <c r="B252" i="17"/>
  <c r="C252" i="17" s="1"/>
  <c r="B251" i="17"/>
  <c r="B250" i="17"/>
  <c r="B249" i="17"/>
  <c r="B248" i="17"/>
  <c r="C248" i="17" s="1"/>
  <c r="B247" i="17"/>
  <c r="B246" i="17"/>
  <c r="B245" i="17"/>
  <c r="C245" i="17" s="1"/>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C212" i="17" s="1"/>
  <c r="B211" i="17"/>
  <c r="B210" i="17"/>
  <c r="B209" i="17"/>
  <c r="B208" i="17"/>
  <c r="C208" i="17" s="1"/>
  <c r="B207" i="17"/>
  <c r="B206" i="17"/>
  <c r="B205" i="17"/>
  <c r="B204" i="17"/>
  <c r="C204" i="17" s="1"/>
  <c r="B203" i="17"/>
  <c r="B202" i="17"/>
  <c r="B201" i="17"/>
  <c r="B200" i="17"/>
  <c r="C200" i="17" s="1"/>
  <c r="B199" i="17"/>
  <c r="B198" i="17"/>
  <c r="B197" i="17"/>
  <c r="B196" i="17"/>
  <c r="C196" i="17" s="1"/>
  <c r="B195" i="17"/>
  <c r="B194" i="17"/>
  <c r="B193" i="17"/>
  <c r="B192" i="17"/>
  <c r="C192" i="17" s="1"/>
  <c r="B191" i="17"/>
  <c r="B190" i="17"/>
  <c r="B189" i="17"/>
  <c r="B188" i="17"/>
  <c r="C188" i="17" s="1"/>
  <c r="B187" i="17"/>
  <c r="B186" i="17"/>
  <c r="B185" i="17"/>
  <c r="B184" i="17"/>
  <c r="C184" i="17" s="1"/>
  <c r="B183" i="17"/>
  <c r="B182" i="17"/>
  <c r="B181" i="17"/>
  <c r="B180" i="17"/>
  <c r="C180" i="17" s="1"/>
  <c r="B179" i="17"/>
  <c r="B178" i="17"/>
  <c r="B177" i="17"/>
  <c r="B176" i="17"/>
  <c r="C176" i="17" s="1"/>
  <c r="B175" i="17"/>
  <c r="B174" i="17"/>
  <c r="B173" i="17"/>
  <c r="B172" i="17"/>
  <c r="C172" i="17" s="1"/>
  <c r="B171" i="17"/>
  <c r="B170" i="17"/>
  <c r="B169" i="17"/>
  <c r="B168" i="17"/>
  <c r="C168" i="17" s="1"/>
  <c r="B167" i="17"/>
  <c r="B166" i="17"/>
  <c r="B165" i="17"/>
  <c r="B164" i="17"/>
  <c r="C164" i="17" s="1"/>
  <c r="B163" i="17"/>
  <c r="B162" i="17"/>
  <c r="B161" i="17"/>
  <c r="B160" i="17"/>
  <c r="C160" i="17" s="1"/>
  <c r="B159" i="17"/>
  <c r="B158" i="17"/>
  <c r="B157" i="17"/>
  <c r="B156" i="17"/>
  <c r="C156" i="17" s="1"/>
  <c r="B155" i="17"/>
  <c r="B154" i="17"/>
  <c r="B153" i="17"/>
  <c r="B152" i="17"/>
  <c r="C152" i="17" s="1"/>
  <c r="B151" i="17"/>
  <c r="B150" i="17"/>
  <c r="B149" i="17"/>
  <c r="B148" i="17"/>
  <c r="C148" i="17" s="1"/>
  <c r="B147" i="17"/>
  <c r="B146" i="17"/>
  <c r="B145" i="17"/>
  <c r="B144" i="17"/>
  <c r="C144" i="17" s="1"/>
  <c r="B143" i="17"/>
  <c r="B142" i="17"/>
  <c r="B141" i="17"/>
  <c r="B140" i="17"/>
  <c r="C140" i="17" s="1"/>
  <c r="B139" i="17"/>
  <c r="B138" i="17"/>
  <c r="B137" i="17"/>
  <c r="B136" i="17"/>
  <c r="C136" i="17" s="1"/>
  <c r="B135" i="17"/>
  <c r="B134" i="17"/>
  <c r="B133" i="17"/>
  <c r="B132" i="17"/>
  <c r="C132" i="17" s="1"/>
  <c r="B131" i="17"/>
  <c r="B130" i="17"/>
  <c r="B129" i="17"/>
  <c r="B128" i="17"/>
  <c r="C128" i="17" s="1"/>
  <c r="B127" i="17"/>
  <c r="B126" i="17"/>
  <c r="B125" i="17"/>
  <c r="B124" i="17"/>
  <c r="C124" i="17" s="1"/>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C60" i="17" s="1"/>
  <c r="B59" i="17"/>
  <c r="B58" i="17"/>
  <c r="B57" i="17"/>
  <c r="B56" i="17"/>
  <c r="C56" i="17" s="1"/>
  <c r="B55" i="17"/>
  <c r="B54" i="17"/>
  <c r="B53" i="17"/>
  <c r="B52" i="17"/>
  <c r="C52" i="17" s="1"/>
  <c r="B51" i="17"/>
  <c r="B50" i="17"/>
  <c r="B49" i="17"/>
  <c r="B48" i="17"/>
  <c r="C48" i="17" s="1"/>
  <c r="B47" i="17"/>
  <c r="B46" i="17"/>
  <c r="B45" i="17"/>
  <c r="B44" i="17"/>
  <c r="C44" i="17" s="1"/>
  <c r="B43" i="17"/>
  <c r="B42" i="17"/>
  <c r="B41" i="17"/>
  <c r="B40" i="17"/>
  <c r="C40" i="17" s="1"/>
  <c r="B39" i="17"/>
  <c r="B38" i="17"/>
  <c r="B37" i="17"/>
  <c r="B36" i="17"/>
  <c r="C36" i="17" s="1"/>
  <c r="B35" i="17"/>
  <c r="B34" i="17"/>
  <c r="B33" i="17"/>
  <c r="B32" i="17"/>
  <c r="C32" i="17" s="1"/>
  <c r="B31" i="17"/>
  <c r="B30" i="17"/>
  <c r="B29" i="17"/>
  <c r="B28" i="17"/>
  <c r="C28" i="17" s="1"/>
  <c r="B27" i="17"/>
  <c r="B26" i="17"/>
  <c r="B25" i="17"/>
  <c r="B24" i="17"/>
  <c r="C24" i="17" s="1"/>
  <c r="B23" i="17"/>
  <c r="B22" i="17"/>
  <c r="B21" i="17"/>
  <c r="B20" i="17"/>
  <c r="C20" i="17" s="1"/>
  <c r="B19" i="17"/>
  <c r="B18" i="17"/>
  <c r="B17" i="17"/>
  <c r="B16" i="17"/>
  <c r="C16" i="17" s="1"/>
  <c r="AD15" i="17"/>
  <c r="B15" i="17"/>
  <c r="B14" i="17"/>
  <c r="B13" i="17"/>
  <c r="C13" i="17" s="1"/>
  <c r="B12" i="17"/>
  <c r="B11" i="17"/>
  <c r="B10" i="17"/>
  <c r="B9" i="17"/>
  <c r="C9" i="17" s="1"/>
  <c r="B8" i="17"/>
  <c r="B7" i="17"/>
  <c r="B6" i="17"/>
  <c r="B5" i="17"/>
  <c r="C5" i="17" s="1"/>
  <c r="B4" i="17"/>
  <c r="B3" i="17"/>
  <c r="AD2" i="17"/>
  <c r="B2" i="17"/>
  <c r="C2" i="17" s="1"/>
  <c r="M1" i="13"/>
  <c r="N1" i="13"/>
  <c r="D1" i="13"/>
  <c r="E1" i="13"/>
  <c r="F1" i="13"/>
  <c r="G1" i="13"/>
  <c r="H1" i="13"/>
  <c r="I1" i="13"/>
  <c r="J1" i="13"/>
  <c r="K1" i="13"/>
  <c r="L1" i="13"/>
  <c r="C1" i="13"/>
  <c r="F30" i="4"/>
  <c r="M9" i="5"/>
  <c r="B22" i="5"/>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M31" i="11" s="1"/>
  <c r="N28" i="11"/>
  <c r="N31" i="11" s="1"/>
  <c r="O28" i="11"/>
  <c r="P28" i="11"/>
  <c r="M29" i="11"/>
  <c r="N29" i="11"/>
  <c r="O29" i="11"/>
  <c r="P29" i="11"/>
  <c r="P31" i="11" s="1"/>
  <c r="Q29" i="11"/>
  <c r="L6" i="11"/>
  <c r="L7" i="11"/>
  <c r="L8" i="11"/>
  <c r="L9" i="11"/>
  <c r="L10" i="11"/>
  <c r="L11" i="11"/>
  <c r="L12" i="11"/>
  <c r="L13" i="11"/>
  <c r="L14" i="11"/>
  <c r="L15" i="11"/>
  <c r="L16" i="11"/>
  <c r="L17" i="11"/>
  <c r="L18" i="11"/>
  <c r="L19" i="11"/>
  <c r="L20" i="11"/>
  <c r="L21" i="11"/>
  <c r="L22" i="11"/>
  <c r="L23" i="11"/>
  <c r="L24" i="11"/>
  <c r="L25" i="11"/>
  <c r="L26" i="11"/>
  <c r="L27" i="11"/>
  <c r="L28" i="11"/>
  <c r="L31" i="11" s="1"/>
  <c r="L29" i="11"/>
  <c r="L5" i="11"/>
  <c r="Y23" i="6"/>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M23" i="5"/>
  <c r="M27" i="5" s="1"/>
  <c r="L23" i="5"/>
  <c r="K23" i="5"/>
  <c r="J23" i="5"/>
  <c r="J27" i="5" s="1"/>
  <c r="I23" i="5"/>
  <c r="I27" i="5" s="1"/>
  <c r="H23" i="5"/>
  <c r="G23" i="5"/>
  <c r="F23" i="5"/>
  <c r="E23" i="5"/>
  <c r="D23" i="5"/>
  <c r="C23" i="5"/>
  <c r="B23" i="5"/>
  <c r="B27" i="5"/>
  <c r="M22" i="5"/>
  <c r="L22" i="5"/>
  <c r="K22" i="5"/>
  <c r="K27" i="5"/>
  <c r="J22" i="5"/>
  <c r="I22" i="5"/>
  <c r="H22" i="5"/>
  <c r="H27" i="5" s="1"/>
  <c r="G22" i="5"/>
  <c r="F22" i="5"/>
  <c r="F27" i="5"/>
  <c r="E22" i="5"/>
  <c r="D22" i="5"/>
  <c r="C22" i="5"/>
  <c r="C27" i="5"/>
  <c r="L27" i="5"/>
  <c r="D27" i="5"/>
  <c r="M39" i="6"/>
  <c r="L39" i="6"/>
  <c r="K39" i="6"/>
  <c r="J39" i="6"/>
  <c r="AC11" i="17" s="1"/>
  <c r="I39" i="6"/>
  <c r="H39" i="6"/>
  <c r="AC9" i="17" s="1"/>
  <c r="G39" i="6"/>
  <c r="F39" i="6"/>
  <c r="E39" i="6"/>
  <c r="J12" i="4" s="1"/>
  <c r="E40" i="6" s="1"/>
  <c r="D39" i="6"/>
  <c r="C39" i="6"/>
  <c r="B39" i="6"/>
  <c r="G27" i="5"/>
  <c r="G12" i="4"/>
  <c r="B40" i="6"/>
  <c r="AC3" i="17"/>
  <c r="K12" i="4"/>
  <c r="F40" i="6" s="1"/>
  <c r="F47" i="6"/>
  <c r="AC7" i="17"/>
  <c r="M12" i="4"/>
  <c r="H40" i="6" s="1"/>
  <c r="O12" i="4"/>
  <c r="J40" i="6"/>
  <c r="H12" i="4"/>
  <c r="C40" i="6" s="1"/>
  <c r="AC4" i="17"/>
  <c r="L12" i="4"/>
  <c r="G40" i="6" s="1"/>
  <c r="AC8" i="17"/>
  <c r="P12" i="4"/>
  <c r="K40" i="6"/>
  <c r="AC12" i="17"/>
  <c r="J9" i="5"/>
  <c r="C149" i="17"/>
  <c r="C146" i="17"/>
  <c r="C151" i="17"/>
  <c r="C139" i="17"/>
  <c r="C249" i="17"/>
  <c r="C265" i="17"/>
  <c r="C269" i="17"/>
  <c r="C273" i="17"/>
  <c r="C250" i="17"/>
  <c r="C266" i="17"/>
  <c r="C274" i="17"/>
  <c r="C251" i="17"/>
  <c r="C247" i="17"/>
  <c r="C255" i="17"/>
  <c r="C263" i="17"/>
  <c r="C259" i="17"/>
  <c r="C246" i="17"/>
  <c r="C270" i="17"/>
  <c r="C262" i="17"/>
  <c r="C277" i="17"/>
  <c r="C293" i="17"/>
  <c r="C297" i="17"/>
  <c r="C300" i="17"/>
  <c r="C282" i="17"/>
  <c r="C298" i="17"/>
  <c r="C299" i="17"/>
  <c r="C279" i="17"/>
  <c r="C303" i="17"/>
  <c r="C275" i="17"/>
  <c r="C291" i="17"/>
  <c r="C294" i="17"/>
  <c r="C302" i="17"/>
  <c r="C182" i="17"/>
  <c r="C159" i="17"/>
  <c r="C41" i="17"/>
  <c r="C50" i="17"/>
  <c r="C47" i="17"/>
  <c r="C51" i="17"/>
  <c r="C193" i="17"/>
  <c r="C194" i="17"/>
  <c r="C183" i="17"/>
  <c r="C199" i="17"/>
  <c r="C206" i="17"/>
  <c r="AC15" i="17"/>
  <c r="B48" i="6"/>
  <c r="E48" i="6"/>
  <c r="E45" i="6"/>
  <c r="F18" i="20"/>
  <c r="J48" i="6"/>
  <c r="J47" i="6"/>
  <c r="F44" i="6"/>
  <c r="G17" i="20"/>
  <c r="F48" i="6"/>
  <c r="F46" i="6"/>
  <c r="G19" i="20" s="1"/>
  <c r="F45" i="6"/>
  <c r="F49" i="6" s="1"/>
  <c r="K17" i="4" s="1"/>
  <c r="G18" i="20"/>
  <c r="K46" i="6"/>
  <c r="L19" i="20"/>
  <c r="K45" i="6"/>
  <c r="L18" i="20" s="1"/>
  <c r="G44" i="6"/>
  <c r="H17" i="20"/>
  <c r="G48" i="6"/>
  <c r="G47" i="6"/>
  <c r="G46" i="6"/>
  <c r="H19" i="20"/>
  <c r="G45" i="6"/>
  <c r="H18" i="20" s="1"/>
  <c r="H47" i="6"/>
  <c r="K9" i="5"/>
  <c r="C12" i="17"/>
  <c r="C22" i="17"/>
  <c r="C6" i="17"/>
  <c r="C19" i="17"/>
  <c r="H22" i="20"/>
  <c r="F9" i="5"/>
  <c r="G9" i="5"/>
  <c r="B9" i="5"/>
  <c r="D9" i="5"/>
  <c r="H9" i="5"/>
  <c r="C9" i="5"/>
  <c r="E9" i="5"/>
  <c r="I9" i="5"/>
  <c r="I10" i="5" s="1"/>
  <c r="L9" i="5"/>
  <c r="N9" i="5"/>
  <c r="L10" i="5"/>
  <c r="H10" i="5"/>
  <c r="M10" i="5"/>
  <c r="K10" i="5"/>
  <c r="D10" i="5"/>
  <c r="E10" i="5"/>
  <c r="AD10" i="4"/>
  <c r="AC10" i="4"/>
  <c r="AB10" i="4"/>
  <c r="AD9" i="4"/>
  <c r="AC9" i="4"/>
  <c r="AD7" i="4"/>
  <c r="AC7" i="4"/>
  <c r="AB7" i="4"/>
  <c r="AD5" i="4"/>
  <c r="AC5" i="4"/>
  <c r="AB5" i="4"/>
  <c r="AD4" i="4"/>
  <c r="AC4" i="4"/>
  <c r="AB4" i="4"/>
  <c r="BM1" i="4"/>
  <c r="BL1" i="4"/>
  <c r="BK1" i="4"/>
  <c r="BJ1" i="4"/>
  <c r="BI1" i="4"/>
  <c r="BH1" i="4"/>
  <c r="BG1" i="4"/>
  <c r="BF1" i="4"/>
  <c r="BE1" i="4"/>
  <c r="BD1" i="4"/>
  <c r="BC1" i="4"/>
  <c r="BB1" i="4"/>
  <c r="Y9" i="4"/>
  <c r="K44" i="6"/>
  <c r="L17" i="20"/>
  <c r="L22" i="20" s="1"/>
  <c r="Y65" i="20"/>
  <c r="AP65" i="20" s="1"/>
  <c r="X65" i="20"/>
  <c r="AO65" i="20" s="1"/>
  <c r="Y75" i="20"/>
  <c r="AP75" i="20" s="1"/>
  <c r="O65" i="20"/>
  <c r="AF65" i="20"/>
  <c r="AW65" i="20" s="1"/>
  <c r="X85" i="20"/>
  <c r="AO85" i="20"/>
  <c r="X75" i="20"/>
  <c r="AO75" i="20"/>
  <c r="Y55" i="20"/>
  <c r="AP55" i="20" s="1"/>
  <c r="Y85" i="20"/>
  <c r="AP85" i="20"/>
  <c r="X55" i="20"/>
  <c r="AO55" i="20" s="1"/>
  <c r="O55" i="20"/>
  <c r="AF55" i="20" s="1"/>
  <c r="AW55" i="20"/>
  <c r="O75" i="20"/>
  <c r="AF75" i="20"/>
  <c r="AW75" i="20" s="1"/>
  <c r="O85" i="20"/>
  <c r="AF85" i="20" s="1"/>
  <c r="AW85" i="20" s="1"/>
  <c r="Y45" i="20"/>
  <c r="AP45" i="20"/>
  <c r="X45" i="20"/>
  <c r="AO45" i="20"/>
  <c r="O45" i="20"/>
  <c r="AF45" i="20"/>
  <c r="AW45" i="20" s="1"/>
  <c r="G22" i="20" l="1"/>
  <c r="X9" i="4"/>
  <c r="C54" i="6"/>
  <c r="C46" i="6" s="1"/>
  <c r="D19" i="20" s="1"/>
  <c r="D52" i="6"/>
  <c r="D53" i="6"/>
  <c r="C52" i="6"/>
  <c r="C44" i="6" s="1"/>
  <c r="C53" i="6"/>
  <c r="D54" i="6"/>
  <c r="C10" i="5"/>
  <c r="G10" i="5"/>
  <c r="J10" i="5"/>
  <c r="F10" i="5"/>
  <c r="Z2" i="17"/>
  <c r="C68" i="17"/>
  <c r="C72" i="17"/>
  <c r="C76" i="17"/>
  <c r="C84" i="17"/>
  <c r="C88" i="17"/>
  <c r="C92" i="17"/>
  <c r="C104" i="17"/>
  <c r="C108" i="17"/>
  <c r="C120" i="17"/>
  <c r="D124" i="17"/>
  <c r="D132" i="17"/>
  <c r="D136" i="17"/>
  <c r="D144" i="17"/>
  <c r="D152" i="17"/>
  <c r="C308" i="17"/>
  <c r="C324" i="17"/>
  <c r="C340" i="17"/>
  <c r="C356" i="17"/>
  <c r="B10" i="5"/>
  <c r="E27" i="5"/>
  <c r="C170" i="17"/>
  <c r="C179" i="17"/>
  <c r="C167" i="17"/>
  <c r="C174" i="17"/>
  <c r="C154" i="17"/>
  <c r="C163" i="17"/>
  <c r="C175" i="17"/>
  <c r="C177" i="17"/>
  <c r="C155" i="17"/>
  <c r="C171" i="17"/>
  <c r="C181" i="17"/>
  <c r="C166" i="17"/>
  <c r="C158" i="17"/>
  <c r="C161" i="17"/>
  <c r="C162" i="17"/>
  <c r="C165" i="17"/>
  <c r="C178" i="17"/>
  <c r="C42" i="17"/>
  <c r="C46" i="17"/>
  <c r="C35" i="17"/>
  <c r="C54" i="17"/>
  <c r="C58" i="17"/>
  <c r="C55" i="17"/>
  <c r="C43" i="17"/>
  <c r="C59" i="17"/>
  <c r="C39" i="17"/>
  <c r="C38" i="17"/>
  <c r="H44" i="6"/>
  <c r="H45" i="6"/>
  <c r="I18" i="20" s="1"/>
  <c r="H46" i="6"/>
  <c r="I19" i="20" s="1"/>
  <c r="C3" i="17"/>
  <c r="C26" i="17"/>
  <c r="C8" i="17"/>
  <c r="C18" i="17"/>
  <c r="C27" i="17"/>
  <c r="C30" i="17"/>
  <c r="C31" i="17"/>
  <c r="C11" i="17"/>
  <c r="C4" i="17"/>
  <c r="C15" i="17"/>
  <c r="C23" i="17"/>
  <c r="C7" i="17"/>
  <c r="I12" i="4"/>
  <c r="D40" i="6" s="1"/>
  <c r="AC5" i="17"/>
  <c r="C210" i="17"/>
  <c r="C191" i="17"/>
  <c r="C203" i="17"/>
  <c r="C186" i="17"/>
  <c r="C198" i="17"/>
  <c r="C187" i="17"/>
  <c r="C201" i="17"/>
  <c r="C202" i="17"/>
  <c r="C207" i="17"/>
  <c r="C209" i="17"/>
  <c r="C195" i="17"/>
  <c r="C211" i="17"/>
  <c r="AC13" i="17"/>
  <c r="Q12" i="4"/>
  <c r="L40" i="6" s="1"/>
  <c r="N39" i="6"/>
  <c r="C10" i="17"/>
  <c r="C14" i="17"/>
  <c r="C21" i="17"/>
  <c r="C25" i="17"/>
  <c r="C29" i="17"/>
  <c r="C37" i="17"/>
  <c r="C45" i="17"/>
  <c r="C49" i="17"/>
  <c r="C53" i="17"/>
  <c r="C57" i="17"/>
  <c r="C61" i="17"/>
  <c r="C65" i="17"/>
  <c r="C69" i="17"/>
  <c r="C73" i="17"/>
  <c r="C77" i="17"/>
  <c r="C81" i="17"/>
  <c r="C85" i="17"/>
  <c r="C97" i="17"/>
  <c r="C101" i="17"/>
  <c r="C113" i="17"/>
  <c r="C117" i="17"/>
  <c r="C125" i="17"/>
  <c r="C129" i="17"/>
  <c r="C133" i="17"/>
  <c r="C137" i="17"/>
  <c r="C141" i="17"/>
  <c r="C145" i="17"/>
  <c r="C153" i="17"/>
  <c r="C157" i="17"/>
  <c r="C169" i="17"/>
  <c r="C185" i="17"/>
  <c r="C205" i="17"/>
  <c r="C17" i="17"/>
  <c r="H48" i="6"/>
  <c r="C190" i="17"/>
  <c r="C189" i="17"/>
  <c r="C34" i="17"/>
  <c r="C33" i="17"/>
  <c r="C48" i="6"/>
  <c r="C47" i="6"/>
  <c r="C45" i="6"/>
  <c r="D18" i="20" s="1"/>
  <c r="C143" i="17"/>
  <c r="C147" i="17"/>
  <c r="C122" i="17"/>
  <c r="C150" i="17"/>
  <c r="C123" i="17"/>
  <c r="C138" i="17"/>
  <c r="C135" i="17"/>
  <c r="C142" i="17"/>
  <c r="C131" i="17"/>
  <c r="C126" i="17"/>
  <c r="AE7" i="17"/>
  <c r="C127" i="17"/>
  <c r="AG7" i="17"/>
  <c r="K47" i="6"/>
  <c r="K49" i="6" s="1"/>
  <c r="P17" i="4" s="1"/>
  <c r="AE12" i="17" s="1"/>
  <c r="K48" i="6"/>
  <c r="J44" i="6"/>
  <c r="J46" i="6"/>
  <c r="K19" i="20" s="1"/>
  <c r="J45" i="6"/>
  <c r="K18" i="20" s="1"/>
  <c r="B44" i="6"/>
  <c r="B47" i="6"/>
  <c r="B45" i="6"/>
  <c r="B46" i="6"/>
  <c r="E44" i="6"/>
  <c r="E46" i="6"/>
  <c r="F19" i="20" s="1"/>
  <c r="E47" i="6"/>
  <c r="AC10" i="17"/>
  <c r="N12" i="4"/>
  <c r="I40" i="6" s="1"/>
  <c r="R12" i="4"/>
  <c r="M40" i="6" s="1"/>
  <c r="AC14" i="17"/>
  <c r="O31" i="11"/>
  <c r="D4" i="13"/>
  <c r="C4" i="13"/>
  <c r="G4" i="13"/>
  <c r="E4" i="13"/>
  <c r="J4" i="13"/>
  <c r="L4" i="13"/>
  <c r="H4" i="13"/>
  <c r="F4" i="13"/>
  <c r="B4" i="13"/>
  <c r="AC6" i="17"/>
  <c r="G49" i="6"/>
  <c r="L17" i="4" s="1"/>
  <c r="AE8" i="17" s="1"/>
  <c r="C283" i="17"/>
  <c r="C295" i="17"/>
  <c r="C290" i="17"/>
  <c r="C287" i="17"/>
  <c r="C286" i="17"/>
  <c r="E7" i="13"/>
  <c r="L3" i="13"/>
  <c r="C173" i="17"/>
  <c r="C197" i="17"/>
  <c r="C213" i="17"/>
  <c r="C309" i="17"/>
  <c r="C333" i="17"/>
  <c r="G3" i="13"/>
  <c r="M3" i="13"/>
  <c r="D3" i="13"/>
  <c r="H3" i="13"/>
  <c r="E3" i="13"/>
  <c r="C3" i="13"/>
  <c r="K7" i="13"/>
  <c r="M7" i="13"/>
  <c r="N7" i="13"/>
  <c r="D7" i="13"/>
  <c r="J7" i="13"/>
  <c r="G7" i="13"/>
  <c r="C267" i="17"/>
  <c r="C271" i="17"/>
  <c r="C78" i="17"/>
  <c r="C86" i="17"/>
  <c r="C90" i="17"/>
  <c r="C118" i="17"/>
  <c r="C130" i="17"/>
  <c r="C134" i="17"/>
  <c r="C254" i="17"/>
  <c r="C258" i="17"/>
  <c r="C278" i="17"/>
  <c r="N6" i="13"/>
  <c r="I6" i="13"/>
  <c r="D6" i="13"/>
  <c r="D299" i="17" l="1"/>
  <c r="D302" i="17"/>
  <c r="D285" i="17"/>
  <c r="D284" i="17"/>
  <c r="D304" i="17"/>
  <c r="D301" i="17"/>
  <c r="D298" i="17"/>
  <c r="D291" i="17"/>
  <c r="D296" i="17"/>
  <c r="D303" i="17"/>
  <c r="D305" i="17"/>
  <c r="D300" i="17"/>
  <c r="D293" i="17"/>
  <c r="D282" i="17"/>
  <c r="D277" i="17"/>
  <c r="D297" i="17"/>
  <c r="D281" i="17"/>
  <c r="D275" i="17"/>
  <c r="D288" i="17"/>
  <c r="AG12" i="17"/>
  <c r="D292" i="17"/>
  <c r="D280" i="17"/>
  <c r="D289" i="17"/>
  <c r="D276" i="17"/>
  <c r="D294" i="17"/>
  <c r="D279" i="17"/>
  <c r="D180" i="17"/>
  <c r="D164" i="17"/>
  <c r="D159" i="17"/>
  <c r="D168" i="17"/>
  <c r="AG8" i="17"/>
  <c r="D156" i="17"/>
  <c r="D172" i="17"/>
  <c r="D182" i="17"/>
  <c r="D160" i="17"/>
  <c r="D176" i="17"/>
  <c r="C49" i="6"/>
  <c r="H17" i="4" s="1"/>
  <c r="AE4" i="17" s="1"/>
  <c r="D17" i="20"/>
  <c r="D22" i="20" s="1"/>
  <c r="D278" i="17"/>
  <c r="D134" i="17"/>
  <c r="D286" i="17"/>
  <c r="D283" i="17"/>
  <c r="C219" i="17"/>
  <c r="C215" i="17"/>
  <c r="C227" i="17"/>
  <c r="C242" i="17"/>
  <c r="C223" i="17"/>
  <c r="C222" i="17"/>
  <c r="C235" i="17"/>
  <c r="C239" i="17"/>
  <c r="C241" i="17"/>
  <c r="C226" i="17"/>
  <c r="C231" i="17"/>
  <c r="C217" i="17"/>
  <c r="C234" i="17"/>
  <c r="C243" i="17"/>
  <c r="C221" i="17"/>
  <c r="C214" i="17"/>
  <c r="C230" i="17"/>
  <c r="C238" i="17"/>
  <c r="C233" i="17"/>
  <c r="C228" i="17"/>
  <c r="C19" i="20"/>
  <c r="D126" i="17"/>
  <c r="D138" i="17"/>
  <c r="D147" i="17"/>
  <c r="C237" i="17"/>
  <c r="D157" i="17"/>
  <c r="D137" i="17"/>
  <c r="D117" i="17"/>
  <c r="D45" i="17"/>
  <c r="L47" i="6"/>
  <c r="L45" i="6"/>
  <c r="M18" i="20" s="1"/>
  <c r="L44" i="6"/>
  <c r="L48" i="6"/>
  <c r="L46" i="6"/>
  <c r="M19" i="20" s="1"/>
  <c r="D47" i="6"/>
  <c r="N47" i="6" s="1"/>
  <c r="D46" i="6"/>
  <c r="E19" i="20" s="1"/>
  <c r="D45" i="6"/>
  <c r="E18" i="20" s="1"/>
  <c r="D44" i="6"/>
  <c r="D48" i="6"/>
  <c r="D38" i="17"/>
  <c r="D55" i="17"/>
  <c r="D46" i="17"/>
  <c r="D165" i="17"/>
  <c r="D158" i="17"/>
  <c r="D155" i="17"/>
  <c r="D154" i="17"/>
  <c r="D170" i="17"/>
  <c r="C236" i="17"/>
  <c r="C216" i="17"/>
  <c r="D92" i="17"/>
  <c r="D258" i="17"/>
  <c r="D130" i="17"/>
  <c r="C229" i="17"/>
  <c r="D173" i="17"/>
  <c r="D287" i="17"/>
  <c r="C355" i="17"/>
  <c r="C358" i="17"/>
  <c r="C342" i="17"/>
  <c r="C346" i="17"/>
  <c r="C359" i="17"/>
  <c r="C337" i="17"/>
  <c r="C366" i="17"/>
  <c r="C345" i="17"/>
  <c r="C351" i="17"/>
  <c r="C349" i="17"/>
  <c r="C350" i="17"/>
  <c r="C353" i="17"/>
  <c r="C343" i="17"/>
  <c r="C363" i="17"/>
  <c r="C341" i="17"/>
  <c r="AC2" i="17"/>
  <c r="C365" i="17"/>
  <c r="C347" i="17"/>
  <c r="C361" i="17"/>
  <c r="C339" i="17"/>
  <c r="C354" i="17"/>
  <c r="C357" i="17"/>
  <c r="C362" i="17"/>
  <c r="C338" i="17"/>
  <c r="C18" i="20"/>
  <c r="D131" i="17"/>
  <c r="D123" i="17"/>
  <c r="D143" i="17"/>
  <c r="D153" i="17"/>
  <c r="D133" i="17"/>
  <c r="D57" i="17"/>
  <c r="D37" i="17"/>
  <c r="C319" i="17"/>
  <c r="C323" i="17"/>
  <c r="C322" i="17"/>
  <c r="C327" i="17"/>
  <c r="C334" i="17"/>
  <c r="C306" i="17"/>
  <c r="C311" i="17"/>
  <c r="C318" i="17"/>
  <c r="C315" i="17"/>
  <c r="C310" i="17"/>
  <c r="C317" i="17"/>
  <c r="C331" i="17"/>
  <c r="C325" i="17"/>
  <c r="C307" i="17"/>
  <c r="C314" i="17"/>
  <c r="C335" i="17"/>
  <c r="C321" i="17"/>
  <c r="D191" i="17"/>
  <c r="D39" i="17"/>
  <c r="D58" i="17"/>
  <c r="D42" i="17"/>
  <c r="D166" i="17"/>
  <c r="D177" i="17"/>
  <c r="D174" i="17"/>
  <c r="C352" i="17"/>
  <c r="C336" i="17"/>
  <c r="C320" i="17"/>
  <c r="C232" i="17"/>
  <c r="Z3" i="17"/>
  <c r="Z4" i="17" s="1"/>
  <c r="Z5" i="17" s="1"/>
  <c r="Z6" i="17" s="1"/>
  <c r="Z7" i="17" s="1"/>
  <c r="Z8" i="17" s="1"/>
  <c r="Z9" i="17" s="1"/>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Z34" i="17" s="1"/>
  <c r="Z35" i="17" s="1"/>
  <c r="Z36" i="17" s="1"/>
  <c r="Z37" i="17" s="1"/>
  <c r="Z38" i="17" s="1"/>
  <c r="Z39" i="17" s="1"/>
  <c r="Z40" i="17" s="1"/>
  <c r="Z41" i="17" s="1"/>
  <c r="Z42" i="17" s="1"/>
  <c r="Z43" i="17" s="1"/>
  <c r="Z44" i="17" s="1"/>
  <c r="Z45" i="17" s="1"/>
  <c r="Z46" i="17" s="1"/>
  <c r="Z47" i="17" s="1"/>
  <c r="Z48" i="17" s="1"/>
  <c r="Z49" i="17" s="1"/>
  <c r="Z50" i="17" s="1"/>
  <c r="Z51" i="17" s="1"/>
  <c r="Z52" i="17" s="1"/>
  <c r="Z53" i="17" s="1"/>
  <c r="Z54" i="17" s="1"/>
  <c r="Z55" i="17" s="1"/>
  <c r="Z56" i="17" s="1"/>
  <c r="Z57" i="17" s="1"/>
  <c r="Z58" i="17" s="1"/>
  <c r="Z59" i="17" s="1"/>
  <c r="Z60" i="17" s="1"/>
  <c r="Z61" i="17" s="1"/>
  <c r="C330" i="17"/>
  <c r="C329" i="17"/>
  <c r="C225" i="17"/>
  <c r="D290" i="17"/>
  <c r="C119" i="17"/>
  <c r="C99" i="17"/>
  <c r="C103" i="17"/>
  <c r="C110" i="17"/>
  <c r="C106" i="17"/>
  <c r="C111" i="17"/>
  <c r="AE6" i="17"/>
  <c r="D97" i="17" s="1"/>
  <c r="C102" i="17"/>
  <c r="C95" i="17"/>
  <c r="C94" i="17"/>
  <c r="C98" i="17"/>
  <c r="C107" i="17"/>
  <c r="C93" i="17"/>
  <c r="C121" i="17"/>
  <c r="C115" i="17"/>
  <c r="M46" i="6"/>
  <c r="N19" i="20" s="1"/>
  <c r="M47" i="6"/>
  <c r="M48" i="6"/>
  <c r="M45" i="6"/>
  <c r="N18" i="20" s="1"/>
  <c r="M44" i="6"/>
  <c r="J49" i="6"/>
  <c r="O17" i="4" s="1"/>
  <c r="AE11" i="17" s="1"/>
  <c r="K17" i="20"/>
  <c r="K22" i="20" s="1"/>
  <c r="D127" i="17"/>
  <c r="D142" i="17"/>
  <c r="D150" i="17"/>
  <c r="D33" i="17"/>
  <c r="D145" i="17"/>
  <c r="D129" i="17"/>
  <c r="C109" i="17"/>
  <c r="D53" i="17"/>
  <c r="D207" i="17"/>
  <c r="D210" i="17"/>
  <c r="D59" i="17"/>
  <c r="D54" i="17"/>
  <c r="D162" i="17"/>
  <c r="D181" i="17"/>
  <c r="D175" i="17"/>
  <c r="D167" i="17"/>
  <c r="N10" i="5"/>
  <c r="C364" i="17"/>
  <c r="C348" i="17"/>
  <c r="C332" i="17"/>
  <c r="C316" i="17"/>
  <c r="C244" i="17"/>
  <c r="C224" i="17"/>
  <c r="C116" i="17"/>
  <c r="C100" i="17"/>
  <c r="C326" i="17"/>
  <c r="C218" i="17"/>
  <c r="C114" i="17"/>
  <c r="C313" i="17"/>
  <c r="D295" i="17"/>
  <c r="I44" i="6"/>
  <c r="I46" i="6"/>
  <c r="J19" i="20" s="1"/>
  <c r="I45" i="6"/>
  <c r="J18" i="20" s="1"/>
  <c r="I48" i="6"/>
  <c r="I47" i="6"/>
  <c r="E49" i="6"/>
  <c r="J17" i="4" s="1"/>
  <c r="F17" i="20"/>
  <c r="F22" i="20" s="1"/>
  <c r="B49" i="6"/>
  <c r="C17" i="20"/>
  <c r="N44" i="6"/>
  <c r="D151" i="17"/>
  <c r="D146" i="17"/>
  <c r="D149" i="17"/>
  <c r="D140" i="17"/>
  <c r="D135" i="17"/>
  <c r="D122" i="17"/>
  <c r="D34" i="17"/>
  <c r="D169" i="17"/>
  <c r="D141" i="17"/>
  <c r="D125" i="17"/>
  <c r="C105" i="17"/>
  <c r="D49" i="17"/>
  <c r="D202" i="17"/>
  <c r="C87" i="17"/>
  <c r="C74" i="17"/>
  <c r="C70" i="17"/>
  <c r="C75" i="17"/>
  <c r="C67" i="17"/>
  <c r="C79" i="17"/>
  <c r="C83" i="17"/>
  <c r="C62" i="17"/>
  <c r="C63" i="17"/>
  <c r="C89" i="17"/>
  <c r="C71" i="17"/>
  <c r="C91" i="17"/>
  <c r="C66" i="17"/>
  <c r="C82" i="17"/>
  <c r="I17" i="20"/>
  <c r="I22" i="20" s="1"/>
  <c r="H49" i="6"/>
  <c r="M17" i="4" s="1"/>
  <c r="AE9" i="17" s="1"/>
  <c r="D43" i="17"/>
  <c r="D35" i="17"/>
  <c r="D178" i="17"/>
  <c r="D161" i="17"/>
  <c r="D171" i="17"/>
  <c r="D163" i="17"/>
  <c r="D179" i="17"/>
  <c r="D139" i="17"/>
  <c r="C360" i="17"/>
  <c r="C344" i="17"/>
  <c r="C328" i="17"/>
  <c r="C312" i="17"/>
  <c r="C240" i="17"/>
  <c r="C220" i="17"/>
  <c r="D148" i="17"/>
  <c r="D128" i="17"/>
  <c r="C112" i="17"/>
  <c r="C96" i="17"/>
  <c r="C80" i="17"/>
  <c r="C64" i="17"/>
  <c r="D96" i="17" l="1"/>
  <c r="D91" i="17"/>
  <c r="D63" i="17"/>
  <c r="D67" i="17"/>
  <c r="D87" i="17"/>
  <c r="G17" i="4"/>
  <c r="D313" i="17"/>
  <c r="D316" i="17"/>
  <c r="D115" i="17"/>
  <c r="D107" i="17"/>
  <c r="D102" i="17"/>
  <c r="D110" i="17"/>
  <c r="D352" i="17"/>
  <c r="D310" i="17"/>
  <c r="D306" i="17"/>
  <c r="D323" i="17"/>
  <c r="D339" i="17"/>
  <c r="D353" i="17"/>
  <c r="D345" i="17"/>
  <c r="D112" i="17"/>
  <c r="D206" i="17"/>
  <c r="D194" i="17"/>
  <c r="D193" i="17"/>
  <c r="D204" i="17"/>
  <c r="D183" i="17"/>
  <c r="D184" i="17"/>
  <c r="D200" i="17"/>
  <c r="D188" i="17"/>
  <c r="D208" i="17"/>
  <c r="D192" i="17"/>
  <c r="D212" i="17"/>
  <c r="AG9" i="17"/>
  <c r="D196" i="17"/>
  <c r="D199" i="17"/>
  <c r="D62" i="17"/>
  <c r="D109" i="17"/>
  <c r="AG11" i="17"/>
  <c r="D265" i="17"/>
  <c r="D266" i="17"/>
  <c r="D247" i="17"/>
  <c r="D269" i="17"/>
  <c r="D251" i="17"/>
  <c r="D255" i="17"/>
  <c r="D245" i="17"/>
  <c r="D246" i="17"/>
  <c r="D259" i="17"/>
  <c r="D257" i="17"/>
  <c r="D273" i="17"/>
  <c r="D262" i="17"/>
  <c r="D270" i="17"/>
  <c r="D250" i="17"/>
  <c r="D253" i="17"/>
  <c r="D274" i="17"/>
  <c r="D248" i="17"/>
  <c r="D263" i="17"/>
  <c r="D261" i="17"/>
  <c r="D264" i="17"/>
  <c r="D249" i="17"/>
  <c r="D260" i="17"/>
  <c r="D268" i="17"/>
  <c r="D252" i="17"/>
  <c r="D272" i="17"/>
  <c r="D256" i="17"/>
  <c r="D121" i="17"/>
  <c r="D98" i="17"/>
  <c r="D103" i="17"/>
  <c r="D254" i="17"/>
  <c r="D104" i="17"/>
  <c r="D334" i="17"/>
  <c r="D319" i="17"/>
  <c r="D113" i="17"/>
  <c r="D190" i="17"/>
  <c r="N45" i="6"/>
  <c r="N48" i="6"/>
  <c r="D201" i="17"/>
  <c r="D312" i="17"/>
  <c r="D66" i="17"/>
  <c r="D71" i="17"/>
  <c r="D83" i="17"/>
  <c r="D70" i="17"/>
  <c r="D186" i="17"/>
  <c r="D195" i="17"/>
  <c r="D271" i="17"/>
  <c r="D100" i="17"/>
  <c r="D198" i="17"/>
  <c r="D211" i="17"/>
  <c r="AG6" i="17"/>
  <c r="D94" i="17"/>
  <c r="D111" i="17"/>
  <c r="D99" i="17"/>
  <c r="D320" i="17"/>
  <c r="D187" i="17"/>
  <c r="D335" i="17"/>
  <c r="D331" i="17"/>
  <c r="D318" i="17"/>
  <c r="D327" i="17"/>
  <c r="D357" i="17"/>
  <c r="D347" i="17"/>
  <c r="D363" i="17"/>
  <c r="D349" i="17"/>
  <c r="D337" i="17"/>
  <c r="D358" i="17"/>
  <c r="D108" i="17"/>
  <c r="E17" i="20"/>
  <c r="E22" i="20" s="1"/>
  <c r="D49" i="6"/>
  <c r="I17" i="4" s="1"/>
  <c r="AE5" i="17" s="1"/>
  <c r="M17" i="20"/>
  <c r="M22" i="20" s="1"/>
  <c r="L49" i="6"/>
  <c r="Q17" i="4" s="1"/>
  <c r="AE13" i="17" s="1"/>
  <c r="D101" i="17"/>
  <c r="D80" i="17"/>
  <c r="D89" i="17"/>
  <c r="D79" i="17"/>
  <c r="D74" i="17"/>
  <c r="D105" i="17"/>
  <c r="C22" i="20"/>
  <c r="I49" i="6"/>
  <c r="N17" i="4" s="1"/>
  <c r="AE10" i="17" s="1"/>
  <c r="AG10" i="17" s="1"/>
  <c r="J17" i="20"/>
  <c r="J22" i="20" s="1"/>
  <c r="D213" i="17"/>
  <c r="D114" i="17"/>
  <c r="D116" i="17"/>
  <c r="D185" i="17"/>
  <c r="M49" i="6"/>
  <c r="R17" i="4" s="1"/>
  <c r="AE14" i="17" s="1"/>
  <c r="N17" i="20"/>
  <c r="N22" i="20" s="1"/>
  <c r="D93" i="17"/>
  <c r="D95" i="17"/>
  <c r="D106" i="17"/>
  <c r="D119" i="17"/>
  <c r="D118" i="17"/>
  <c r="Z62" i="17"/>
  <c r="Z63" i="17" s="1"/>
  <c r="Z64" i="17" s="1"/>
  <c r="Z65" i="17" s="1"/>
  <c r="Z66" i="17" s="1"/>
  <c r="Z67" i="17" s="1"/>
  <c r="Z68" i="17" s="1"/>
  <c r="Z69" i="17" s="1"/>
  <c r="Z70" i="17" s="1"/>
  <c r="Z71" i="17" s="1"/>
  <c r="Z72" i="17" s="1"/>
  <c r="Z73" i="17" s="1"/>
  <c r="Z74" i="17" s="1"/>
  <c r="Z75" i="17" s="1"/>
  <c r="Z76" i="17" s="1"/>
  <c r="Z77" i="17" s="1"/>
  <c r="Z78" i="17" s="1"/>
  <c r="Z79" i="17" s="1"/>
  <c r="Z80" i="17" s="1"/>
  <c r="Z81" i="17" s="1"/>
  <c r="Z82" i="17" s="1"/>
  <c r="Z83" i="17" s="1"/>
  <c r="Z84" i="17" s="1"/>
  <c r="Z85" i="17" s="1"/>
  <c r="Z86" i="17" s="1"/>
  <c r="Z87" i="17" s="1"/>
  <c r="Z88" i="17" s="1"/>
  <c r="Z89" i="17" s="1"/>
  <c r="Z90" i="17" s="1"/>
  <c r="Z91" i="17" s="1"/>
  <c r="Z92" i="17" s="1"/>
  <c r="Z93" i="17" s="1"/>
  <c r="Z94" i="17" s="1"/>
  <c r="Z95" i="17" s="1"/>
  <c r="Z96" i="17" s="1"/>
  <c r="Z97" i="17" s="1"/>
  <c r="Z98" i="17" s="1"/>
  <c r="Z99" i="17" s="1"/>
  <c r="Z100" i="17" s="1"/>
  <c r="Z101" i="17" s="1"/>
  <c r="Z102" i="17" s="1"/>
  <c r="Z103" i="17" s="1"/>
  <c r="Z104" i="17" s="1"/>
  <c r="Z105" i="17" s="1"/>
  <c r="Z106" i="17" s="1"/>
  <c r="Z107" i="17" s="1"/>
  <c r="Z108" i="17" s="1"/>
  <c r="Z109" i="17" s="1"/>
  <c r="Z110" i="17" s="1"/>
  <c r="Z111" i="17" s="1"/>
  <c r="Z112" i="17" s="1"/>
  <c r="Z113" i="17" s="1"/>
  <c r="Z114" i="17" s="1"/>
  <c r="Z115" i="17" s="1"/>
  <c r="Z116" i="17" s="1"/>
  <c r="Z117" i="17" s="1"/>
  <c r="Z118" i="17" s="1"/>
  <c r="Z119" i="17" s="1"/>
  <c r="Z120" i="17" s="1"/>
  <c r="Z121" i="17" s="1"/>
  <c r="Z122" i="17" s="1"/>
  <c r="Z123" i="17" s="1"/>
  <c r="Z124" i="17" s="1"/>
  <c r="Z125" i="17" s="1"/>
  <c r="Z126" i="17" s="1"/>
  <c r="Z127" i="17" s="1"/>
  <c r="Z128" i="17" s="1"/>
  <c r="Z129" i="17" s="1"/>
  <c r="Z130" i="17" s="1"/>
  <c r="Z131" i="17" s="1"/>
  <c r="Z132" i="17" s="1"/>
  <c r="Z133" i="17" s="1"/>
  <c r="Z134" i="17" s="1"/>
  <c r="Z135" i="17" s="1"/>
  <c r="Z136" i="17" s="1"/>
  <c r="Z137" i="17" s="1"/>
  <c r="Z138" i="17" s="1"/>
  <c r="Z139" i="17" s="1"/>
  <c r="Z140" i="17" s="1"/>
  <c r="Z141" i="17" s="1"/>
  <c r="Z142" i="17" s="1"/>
  <c r="Z143" i="17" s="1"/>
  <c r="Z144" i="17" s="1"/>
  <c r="Z145" i="17" s="1"/>
  <c r="Z146" i="17" s="1"/>
  <c r="Z147" i="17" s="1"/>
  <c r="Z148" i="17" s="1"/>
  <c r="Z149" i="17" s="1"/>
  <c r="Z150" i="17" s="1"/>
  <c r="Z151" i="17" s="1"/>
  <c r="Z152" i="17" s="1"/>
  <c r="Z153" i="17" s="1"/>
  <c r="Z154" i="17" s="1"/>
  <c r="Z155" i="17" s="1"/>
  <c r="Z156" i="17" s="1"/>
  <c r="Z157" i="17" s="1"/>
  <c r="Z158" i="17" s="1"/>
  <c r="Z159" i="17" s="1"/>
  <c r="Z160" i="17" s="1"/>
  <c r="Z161" i="17" s="1"/>
  <c r="Z162" i="17" s="1"/>
  <c r="Z163" i="17" s="1"/>
  <c r="Z164" i="17" s="1"/>
  <c r="Z165" i="17" s="1"/>
  <c r="Z166" i="17" s="1"/>
  <c r="Z167" i="17" s="1"/>
  <c r="Z168" i="17" s="1"/>
  <c r="Z169" i="17" s="1"/>
  <c r="Z170" i="17" s="1"/>
  <c r="Z171" i="17" s="1"/>
  <c r="Z172" i="17" s="1"/>
  <c r="Z173" i="17" s="1"/>
  <c r="Z174" i="17" s="1"/>
  <c r="Z175" i="17" s="1"/>
  <c r="Z176" i="17" s="1"/>
  <c r="Z177" i="17" s="1"/>
  <c r="Z178" i="17" s="1"/>
  <c r="Z179" i="17" s="1"/>
  <c r="Z180" i="17" s="1"/>
  <c r="Z181" i="17" s="1"/>
  <c r="Z182" i="17" s="1"/>
  <c r="Z183" i="17" s="1"/>
  <c r="Z184" i="17" s="1"/>
  <c r="Z185" i="17" s="1"/>
  <c r="Z186" i="17" s="1"/>
  <c r="Z187" i="17" s="1"/>
  <c r="Z188" i="17" s="1"/>
  <c r="Z189" i="17" s="1"/>
  <c r="Z190" i="17" s="1"/>
  <c r="Z191" i="17" s="1"/>
  <c r="Z192" i="17" s="1"/>
  <c r="Z193" i="17" s="1"/>
  <c r="Z194" i="17" s="1"/>
  <c r="Z195" i="17" s="1"/>
  <c r="Z196" i="17" s="1"/>
  <c r="Z197" i="17" s="1"/>
  <c r="Z198" i="17" s="1"/>
  <c r="Z199" i="17" s="1"/>
  <c r="Z200" i="17" s="1"/>
  <c r="Z201" i="17" s="1"/>
  <c r="Z202" i="17" s="1"/>
  <c r="Z203" i="17" s="1"/>
  <c r="Z204" i="17" s="1"/>
  <c r="Z205" i="17" s="1"/>
  <c r="Z206" i="17" s="1"/>
  <c r="Z207" i="17" s="1"/>
  <c r="Z208" i="17" s="1"/>
  <c r="Z209" i="17" s="1"/>
  <c r="Z210" i="17" s="1"/>
  <c r="Z211" i="17" s="1"/>
  <c r="Z212" i="17" s="1"/>
  <c r="Z213" i="17" s="1"/>
  <c r="Z214" i="17" s="1"/>
  <c r="Z215" i="17" s="1"/>
  <c r="Z216" i="17" s="1"/>
  <c r="Z217" i="17" s="1"/>
  <c r="Z218" i="17" s="1"/>
  <c r="Z219" i="17" s="1"/>
  <c r="Z220" i="17" s="1"/>
  <c r="Z221" i="17" s="1"/>
  <c r="Z222" i="17" s="1"/>
  <c r="Z223" i="17" s="1"/>
  <c r="Z224" i="17" s="1"/>
  <c r="Z225" i="17" s="1"/>
  <c r="Z226" i="17" s="1"/>
  <c r="Z227" i="17" s="1"/>
  <c r="Z228" i="17" s="1"/>
  <c r="Z229" i="17" s="1"/>
  <c r="Z230" i="17" s="1"/>
  <c r="Z231" i="17" s="1"/>
  <c r="Z232" i="17" s="1"/>
  <c r="Z233" i="17" s="1"/>
  <c r="Z234" i="17" s="1"/>
  <c r="Z235" i="17" s="1"/>
  <c r="Z236" i="17" s="1"/>
  <c r="Z237" i="17" s="1"/>
  <c r="Z238" i="17" s="1"/>
  <c r="Z239" i="17" s="1"/>
  <c r="Z240" i="17" s="1"/>
  <c r="Z241" i="17" s="1"/>
  <c r="Z242" i="17" s="1"/>
  <c r="Z243" i="17" s="1"/>
  <c r="Z244" i="17" s="1"/>
  <c r="Z245" i="17" s="1"/>
  <c r="Z246" i="17" s="1"/>
  <c r="Z247" i="17" s="1"/>
  <c r="Z248" i="17" s="1"/>
  <c r="Z249" i="17" s="1"/>
  <c r="Z250" i="17" s="1"/>
  <c r="Z251" i="17" s="1"/>
  <c r="Z252" i="17" s="1"/>
  <c r="Z253" i="17" s="1"/>
  <c r="Z254" i="17" s="1"/>
  <c r="Z255" i="17" s="1"/>
  <c r="Z256" i="17" s="1"/>
  <c r="Z257" i="17" s="1"/>
  <c r="Z258" i="17" s="1"/>
  <c r="Z259" i="17" s="1"/>
  <c r="Z260" i="17" s="1"/>
  <c r="Z261" i="17" s="1"/>
  <c r="Z262" i="17" s="1"/>
  <c r="Z263" i="17" s="1"/>
  <c r="Z264" i="17" s="1"/>
  <c r="Z265" i="17" s="1"/>
  <c r="Z266" i="17" s="1"/>
  <c r="Z267" i="17" s="1"/>
  <c r="Z268" i="17" s="1"/>
  <c r="Z269" i="17" s="1"/>
  <c r="Z270" i="17" s="1"/>
  <c r="Z271" i="17" s="1"/>
  <c r="Z272" i="17" s="1"/>
  <c r="Z273" i="17" s="1"/>
  <c r="Z274" i="17" s="1"/>
  <c r="Z275" i="17" s="1"/>
  <c r="Z276" i="17" s="1"/>
  <c r="Z277" i="17" s="1"/>
  <c r="Z278" i="17" s="1"/>
  <c r="Z279" i="17" s="1"/>
  <c r="Z280" i="17" s="1"/>
  <c r="Z281" i="17" s="1"/>
  <c r="Z282" i="17" s="1"/>
  <c r="Z283" i="17" s="1"/>
  <c r="Z284" i="17" s="1"/>
  <c r="Z285" i="17" s="1"/>
  <c r="Z286" i="17" s="1"/>
  <c r="Z287" i="17" s="1"/>
  <c r="Z288" i="17" s="1"/>
  <c r="Z289" i="17" s="1"/>
  <c r="Z290" i="17" s="1"/>
  <c r="Z291" i="17" s="1"/>
  <c r="Z292" i="17" s="1"/>
  <c r="Z293" i="17" s="1"/>
  <c r="Z294" i="17" s="1"/>
  <c r="Z295" i="17" s="1"/>
  <c r="Z296" i="17" s="1"/>
  <c r="Z297" i="17" s="1"/>
  <c r="Z298" i="17" s="1"/>
  <c r="Z299" i="17" s="1"/>
  <c r="Z300" i="17" s="1"/>
  <c r="Z301" i="17" s="1"/>
  <c r="Z302" i="17" s="1"/>
  <c r="Z303" i="17" s="1"/>
  <c r="Z304" i="17" s="1"/>
  <c r="Z305" i="17" s="1"/>
  <c r="Z306" i="17" s="1"/>
  <c r="Z307" i="17" s="1"/>
  <c r="Z308" i="17" s="1"/>
  <c r="Z309" i="17" s="1"/>
  <c r="Z310" i="17" s="1"/>
  <c r="Z311" i="17" s="1"/>
  <c r="Z312" i="17" s="1"/>
  <c r="Z313" i="17" s="1"/>
  <c r="Z314" i="17" s="1"/>
  <c r="Z315" i="17" s="1"/>
  <c r="Z316" i="17" s="1"/>
  <c r="Z317" i="17" s="1"/>
  <c r="Z318" i="17" s="1"/>
  <c r="Z319" i="17" s="1"/>
  <c r="Z320" i="17" s="1"/>
  <c r="Z321" i="17" s="1"/>
  <c r="Z322" i="17" s="1"/>
  <c r="Z323" i="17" s="1"/>
  <c r="Z324" i="17" s="1"/>
  <c r="Z325" i="17" s="1"/>
  <c r="Z326" i="17" s="1"/>
  <c r="Z327" i="17" s="1"/>
  <c r="Z328" i="17" s="1"/>
  <c r="Z329" i="17" s="1"/>
  <c r="Z330" i="17" s="1"/>
  <c r="Z331" i="17" s="1"/>
  <c r="Z332" i="17" s="1"/>
  <c r="Z333" i="17" s="1"/>
  <c r="Z334" i="17" s="1"/>
  <c r="Z335" i="17" s="1"/>
  <c r="Z336" i="17" s="1"/>
  <c r="Z337" i="17" s="1"/>
  <c r="Z338" i="17" s="1"/>
  <c r="Z339" i="17" s="1"/>
  <c r="Z340" i="17" s="1"/>
  <c r="Z341" i="17" s="1"/>
  <c r="Z342" i="17" s="1"/>
  <c r="Z343" i="17" s="1"/>
  <c r="Z344" i="17" s="1"/>
  <c r="Z345" i="17" s="1"/>
  <c r="Z346" i="17" s="1"/>
  <c r="Z347" i="17" s="1"/>
  <c r="Z348" i="17" s="1"/>
  <c r="Z349" i="17" s="1"/>
  <c r="Z350" i="17" s="1"/>
  <c r="Z351" i="17" s="1"/>
  <c r="Z352" i="17" s="1"/>
  <c r="Z353" i="17" s="1"/>
  <c r="Z354" i="17" s="1"/>
  <c r="Z355" i="17" s="1"/>
  <c r="Z356" i="17" s="1"/>
  <c r="Z357" i="17" s="1"/>
  <c r="Z358" i="17" s="1"/>
  <c r="Z359" i="17" s="1"/>
  <c r="Z360" i="17" s="1"/>
  <c r="Z361" i="17" s="1"/>
  <c r="Z362" i="17" s="1"/>
  <c r="Z363" i="17" s="1"/>
  <c r="Z364" i="17" s="1"/>
  <c r="Z365" i="17" s="1"/>
  <c r="Z366" i="17" s="1"/>
  <c r="D120" i="17"/>
  <c r="D336" i="17"/>
  <c r="D314" i="17"/>
  <c r="D317" i="17"/>
  <c r="D311" i="17"/>
  <c r="D322" i="17"/>
  <c r="D205" i="17"/>
  <c r="D365" i="17"/>
  <c r="D343" i="17"/>
  <c r="D351" i="17"/>
  <c r="D355" i="17"/>
  <c r="D203" i="17"/>
  <c r="D209" i="17"/>
  <c r="D189" i="17"/>
  <c r="N46" i="6"/>
  <c r="D230" i="17"/>
  <c r="D231" i="17"/>
  <c r="D227" i="17"/>
  <c r="D197" i="17"/>
  <c r="D267" i="17"/>
  <c r="D41" i="17"/>
  <c r="D47" i="17"/>
  <c r="D60" i="17"/>
  <c r="AG4" i="17"/>
  <c r="D51" i="17"/>
  <c r="D50" i="17"/>
  <c r="D44" i="17"/>
  <c r="D48" i="17"/>
  <c r="D36" i="17"/>
  <c r="D52" i="17"/>
  <c r="D40" i="17"/>
  <c r="D56" i="17"/>
  <c r="D237" i="17" l="1"/>
  <c r="D216" i="17"/>
  <c r="D229" i="17"/>
  <c r="D220" i="17"/>
  <c r="AE2" i="17"/>
  <c r="D356" i="17"/>
  <c r="AG14" i="17"/>
  <c r="D340" i="17"/>
  <c r="D244" i="17"/>
  <c r="D324" i="17"/>
  <c r="AG13" i="17"/>
  <c r="D333" i="17"/>
  <c r="D309" i="17"/>
  <c r="D308" i="17"/>
  <c r="D330" i="17"/>
  <c r="D348" i="17"/>
  <c r="D223" i="17"/>
  <c r="D217" i="17"/>
  <c r="D233" i="17"/>
  <c r="D366" i="17"/>
  <c r="D362" i="17"/>
  <c r="D321" i="17"/>
  <c r="D332" i="17"/>
  <c r="D240" i="17"/>
  <c r="D215" i="17"/>
  <c r="D226" i="17"/>
  <c r="D228" i="17"/>
  <c r="D338" i="17"/>
  <c r="N49" i="6"/>
  <c r="D242" i="17"/>
  <c r="D221" i="17"/>
  <c r="D235" i="17"/>
  <c r="D243" i="17"/>
  <c r="D239" i="17"/>
  <c r="D238" i="17"/>
  <c r="D236" i="17"/>
  <c r="D225" i="17"/>
  <c r="D346" i="17"/>
  <c r="D307" i="17"/>
  <c r="D218" i="17"/>
  <c r="AE3" i="17"/>
  <c r="G2" i="13"/>
  <c r="E2" i="13"/>
  <c r="H2" i="13"/>
  <c r="AE15" i="17"/>
  <c r="D2" i="13"/>
  <c r="K2" i="13"/>
  <c r="C2" i="13"/>
  <c r="I2" i="13"/>
  <c r="I21" i="4"/>
  <c r="J2" i="13"/>
  <c r="M2" i="13"/>
  <c r="N2" i="13"/>
  <c r="F2" i="13"/>
  <c r="L2" i="13"/>
  <c r="D344" i="17"/>
  <c r="D359" i="17"/>
  <c r="D354" i="17"/>
  <c r="D329" i="17"/>
  <c r="D364" i="17"/>
  <c r="D328" i="17"/>
  <c r="D88" i="17"/>
  <c r="D68" i="17"/>
  <c r="AG5" i="17"/>
  <c r="D61" i="17"/>
  <c r="D76" i="17"/>
  <c r="D69" i="17"/>
  <c r="D81" i="17"/>
  <c r="D65" i="17"/>
  <c r="D90" i="17"/>
  <c r="D73" i="17"/>
  <c r="D72" i="17"/>
  <c r="D78" i="17"/>
  <c r="D84" i="17"/>
  <c r="D77" i="17"/>
  <c r="D86" i="17"/>
  <c r="D85" i="17"/>
  <c r="D224" i="17"/>
  <c r="D64" i="17"/>
  <c r="D219" i="17"/>
  <c r="D241" i="17"/>
  <c r="D214" i="17"/>
  <c r="D342" i="17"/>
  <c r="D350" i="17"/>
  <c r="D341" i="17"/>
  <c r="D361" i="17"/>
  <c r="D315" i="17"/>
  <c r="D325" i="17"/>
  <c r="D232" i="17"/>
  <c r="D326" i="17"/>
  <c r="D75" i="17"/>
  <c r="D82" i="17"/>
  <c r="D360" i="17"/>
  <c r="D222" i="17"/>
  <c r="D234" i="17"/>
  <c r="G31" i="4" l="1"/>
  <c r="G32" i="4" s="1"/>
  <c r="J31" i="4"/>
  <c r="H37" i="4"/>
  <c r="H38" i="4" s="1"/>
  <c r="J37" i="4"/>
  <c r="J38" i="4" s="1"/>
  <c r="F31" i="4"/>
  <c r="F32" i="4" s="1"/>
  <c r="G37" i="4"/>
  <c r="G38" i="4" s="1"/>
  <c r="F37" i="4"/>
  <c r="F38" i="4" s="1"/>
  <c r="I31" i="4"/>
  <c r="I32" i="4" s="1"/>
  <c r="I37" i="4"/>
  <c r="I38" i="4" s="1"/>
  <c r="H31" i="4"/>
  <c r="H32" i="4" s="1"/>
  <c r="D12" i="17"/>
  <c r="D6" i="17"/>
  <c r="AG3" i="17"/>
  <c r="D24" i="17"/>
  <c r="D16" i="17"/>
  <c r="D2" i="17"/>
  <c r="D19" i="17"/>
  <c r="D5" i="17"/>
  <c r="D28" i="17"/>
  <c r="D9" i="17"/>
  <c r="D32" i="17"/>
  <c r="D22" i="17"/>
  <c r="D13" i="17"/>
  <c r="D20" i="17"/>
  <c r="D21" i="17"/>
  <c r="D14" i="17"/>
  <c r="D17" i="17"/>
  <c r="D27" i="17"/>
  <c r="D7" i="17"/>
  <c r="D18" i="17"/>
  <c r="D29" i="17"/>
  <c r="D23" i="17"/>
  <c r="D8" i="17"/>
  <c r="D30" i="17"/>
  <c r="D4" i="17"/>
  <c r="D3" i="17"/>
  <c r="D11" i="17"/>
  <c r="D10" i="17"/>
  <c r="D31" i="17"/>
  <c r="D25" i="17"/>
  <c r="D15" i="17"/>
  <c r="D26" i="17"/>
  <c r="K38" i="4" l="1"/>
  <c r="M2" i="17"/>
  <c r="K2" i="17"/>
  <c r="K3" i="17" s="1"/>
  <c r="K4" i="17" s="1"/>
  <c r="K5" i="17" s="1"/>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K57" i="17" s="1"/>
  <c r="K58" i="17" s="1"/>
  <c r="K59" i="17" s="1"/>
  <c r="K60" i="17" s="1"/>
  <c r="K61" i="17" s="1"/>
  <c r="K62" i="17" s="1"/>
  <c r="K63" i="17" s="1"/>
  <c r="K64" i="17" s="1"/>
  <c r="K65" i="17" s="1"/>
  <c r="K66" i="17" s="1"/>
  <c r="K67" i="17" s="1"/>
  <c r="K68" i="17" s="1"/>
  <c r="K69" i="17" s="1"/>
  <c r="K70" i="17" s="1"/>
  <c r="K71" i="17" s="1"/>
  <c r="K72" i="17" s="1"/>
  <c r="K73" i="17" s="1"/>
  <c r="K74" i="17" s="1"/>
  <c r="K75" i="17" s="1"/>
  <c r="K76" i="17" s="1"/>
  <c r="K77" i="17" s="1"/>
  <c r="K78" i="17" s="1"/>
  <c r="K79" i="17" s="1"/>
  <c r="K80" i="17" s="1"/>
  <c r="K81" i="17" s="1"/>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K328" i="17" s="1"/>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J3" i="17"/>
  <c r="J7" i="17"/>
  <c r="J16" i="17"/>
  <c r="J9" i="17"/>
  <c r="J15" i="17"/>
  <c r="J122" i="17"/>
  <c r="J105" i="17"/>
  <c r="J76" i="17"/>
  <c r="J235" i="17"/>
  <c r="J41" i="17"/>
  <c r="J160" i="17"/>
  <c r="J181" i="17"/>
  <c r="J158" i="17"/>
  <c r="J248" i="17"/>
  <c r="J191" i="17"/>
  <c r="J264" i="17"/>
  <c r="J64" i="17"/>
  <c r="J43" i="17"/>
  <c r="J150" i="17"/>
  <c r="J225" i="17"/>
  <c r="J152" i="17"/>
  <c r="J155" i="17"/>
  <c r="J252" i="17"/>
  <c r="J170" i="17"/>
  <c r="J229" i="17"/>
  <c r="J51" i="17"/>
  <c r="J212" i="17"/>
  <c r="J130" i="17"/>
  <c r="J205" i="17"/>
  <c r="J222" i="17"/>
  <c r="J135" i="17"/>
  <c r="J224" i="17"/>
  <c r="J39" i="17"/>
  <c r="J31" i="17"/>
  <c r="J174" i="17"/>
  <c r="J24" i="17"/>
  <c r="J137" i="17"/>
  <c r="J184" i="17"/>
  <c r="J203" i="17"/>
  <c r="J69" i="17"/>
  <c r="J202" i="17"/>
  <c r="J261" i="17"/>
  <c r="J37" i="17"/>
  <c r="J246" i="17"/>
  <c r="J220" i="17"/>
  <c r="J26" i="17"/>
  <c r="J111" i="17"/>
  <c r="J100" i="17"/>
  <c r="J162" i="17"/>
  <c r="J199" i="17"/>
  <c r="J95" i="17"/>
  <c r="J45" i="17"/>
  <c r="J77" i="17"/>
  <c r="J115" i="17"/>
  <c r="J98" i="17"/>
  <c r="J213" i="17"/>
  <c r="J274" i="17"/>
  <c r="J273" i="17"/>
  <c r="J237" i="17"/>
  <c r="J63" i="17"/>
  <c r="J2" i="17"/>
  <c r="J4" i="17"/>
  <c r="J14" i="17"/>
  <c r="J19" i="17"/>
  <c r="J12" i="17"/>
  <c r="J177" i="17"/>
  <c r="J233" i="17"/>
  <c r="J187" i="17"/>
  <c r="J102" i="17"/>
  <c r="J61" i="17"/>
  <c r="J32" i="17"/>
  <c r="J194" i="17"/>
  <c r="J230" i="17"/>
  <c r="J65" i="17"/>
  <c r="J67" i="17"/>
  <c r="J42" i="17"/>
  <c r="J62" i="17"/>
  <c r="J85" i="17"/>
  <c r="J50" i="17"/>
  <c r="J68" i="17"/>
  <c r="J215" i="17"/>
  <c r="J73" i="17"/>
  <c r="J78" i="17"/>
  <c r="J153" i="17"/>
  <c r="J80" i="17"/>
  <c r="J255" i="17"/>
  <c r="J58" i="17"/>
  <c r="J113" i="17"/>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M61" i="17" s="1"/>
  <c r="M62" i="17" s="1"/>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O2" i="17"/>
  <c r="J6" i="17"/>
  <c r="J17" i="17"/>
  <c r="J99" i="17"/>
  <c r="J30" i="17"/>
  <c r="J263" i="17"/>
  <c r="J204" i="17"/>
  <c r="J193" i="17"/>
  <c r="J183" i="17"/>
  <c r="J57" i="17"/>
  <c r="J97" i="17"/>
  <c r="J143" i="17"/>
  <c r="J243" i="17"/>
  <c r="J38" i="17"/>
  <c r="J247" i="17"/>
  <c r="J175" i="17"/>
  <c r="J268" i="17"/>
  <c r="J96" i="17"/>
  <c r="J46" i="17"/>
  <c r="J82" i="17"/>
  <c r="J171" i="17"/>
  <c r="J192" i="17"/>
  <c r="J221" i="17"/>
  <c r="J156" i="17"/>
  <c r="J112" i="17"/>
  <c r="J47" i="17"/>
  <c r="J27" i="17"/>
  <c r="J138" i="17"/>
  <c r="J209" i="17"/>
  <c r="J223" i="17"/>
  <c r="J109" i="17"/>
  <c r="J256" i="17"/>
  <c r="J48" i="17"/>
  <c r="J210" i="17"/>
  <c r="J49" i="17"/>
  <c r="J265" i="17"/>
  <c r="J198" i="17"/>
  <c r="J72" i="17"/>
  <c r="J254" i="17"/>
  <c r="J86" i="17"/>
  <c r="J161" i="17"/>
  <c r="J88" i="17"/>
  <c r="J271" i="17"/>
  <c r="J188" i="17"/>
  <c r="J106" i="17"/>
  <c r="J165" i="17"/>
  <c r="J40" i="17"/>
  <c r="J283" i="17"/>
  <c r="J5" i="17"/>
  <c r="J18" i="17"/>
  <c r="J250" i="17"/>
  <c r="J269" i="17"/>
  <c r="J232" i="17"/>
  <c r="J266" i="17"/>
  <c r="J219" i="17"/>
  <c r="J114" i="17"/>
  <c r="J124" i="17"/>
  <c r="J139" i="17"/>
  <c r="J258" i="17"/>
  <c r="J94" i="17"/>
  <c r="J186" i="17"/>
  <c r="J59" i="17"/>
  <c r="J249" i="17"/>
  <c r="J227" i="17"/>
  <c r="J207" i="17"/>
  <c r="J167" i="17"/>
  <c r="J195" i="17"/>
  <c r="J151" i="17"/>
  <c r="J36" i="17"/>
  <c r="J154" i="17"/>
  <c r="J107" i="17"/>
  <c r="J259" i="17"/>
  <c r="J23" i="17"/>
  <c r="J180" i="17"/>
  <c r="J228" i="17"/>
  <c r="J147" i="17"/>
  <c r="J201" i="17"/>
  <c r="J132" i="17"/>
  <c r="J178" i="17"/>
  <c r="J251" i="17"/>
  <c r="J217" i="17"/>
  <c r="J272" i="17"/>
  <c r="J53" i="17"/>
  <c r="J278" i="17"/>
  <c r="J313" i="17"/>
  <c r="J306" i="17"/>
  <c r="J362" i="17"/>
  <c r="J277" i="17"/>
  <c r="J300" i="17"/>
  <c r="J292" i="17"/>
  <c r="J338" i="17"/>
  <c r="J346" i="17"/>
  <c r="J304" i="17"/>
  <c r="J335" i="17"/>
  <c r="J297" i="17"/>
  <c r="J324" i="17"/>
  <c r="J354" i="17"/>
  <c r="J294" i="17"/>
  <c r="J321" i="17"/>
  <c r="J345" i="17"/>
  <c r="J311" i="17"/>
  <c r="J355" i="17"/>
  <c r="J337" i="17"/>
  <c r="J339" i="17"/>
  <c r="J295" i="17"/>
  <c r="J10" i="17"/>
  <c r="J148" i="17"/>
  <c r="J104" i="17"/>
  <c r="J134" i="17"/>
  <c r="J20" i="17"/>
  <c r="J206" i="17"/>
  <c r="J166" i="17"/>
  <c r="J71" i="17"/>
  <c r="J123" i="17"/>
  <c r="J35" i="17"/>
  <c r="J79" i="17"/>
  <c r="J93" i="17"/>
  <c r="J74" i="17"/>
  <c r="J56" i="17"/>
  <c r="J197" i="17"/>
  <c r="J83" i="17"/>
  <c r="J218" i="17"/>
  <c r="J25" i="17"/>
  <c r="J173" i="17"/>
  <c r="J116" i="17"/>
  <c r="J126" i="17"/>
  <c r="J260" i="17"/>
  <c r="J125" i="17"/>
  <c r="J89" i="17"/>
  <c r="J127" i="17"/>
  <c r="J21" i="17"/>
  <c r="J276" i="17"/>
  <c r="J319" i="17"/>
  <c r="J293" i="17"/>
  <c r="J343" i="17"/>
  <c r="J320" i="17"/>
  <c r="J340" i="17"/>
  <c r="J314" i="17"/>
  <c r="J336" i="17"/>
  <c r="J290" i="17"/>
  <c r="J284" i="17"/>
  <c r="J332" i="17"/>
  <c r="J310" i="17"/>
  <c r="J358" i="17"/>
  <c r="J316" i="17"/>
  <c r="J286" i="17"/>
  <c r="J291" i="17"/>
  <c r="J302" i="17"/>
  <c r="J8" i="17"/>
  <c r="J44" i="17"/>
  <c r="J119" i="17"/>
  <c r="J118" i="17"/>
  <c r="J179" i="17"/>
  <c r="J242" i="17"/>
  <c r="J208" i="17"/>
  <c r="J241" i="17"/>
  <c r="J140" i="17"/>
  <c r="J245" i="17"/>
  <c r="J157" i="17"/>
  <c r="J129" i="17"/>
  <c r="J238" i="17"/>
  <c r="J133" i="17"/>
  <c r="J120" i="17"/>
  <c r="J136" i="17"/>
  <c r="J244" i="17"/>
  <c r="J55" i="17"/>
  <c r="J92" i="17"/>
  <c r="J182" i="17"/>
  <c r="J200" i="17"/>
  <c r="J128" i="17"/>
  <c r="J211" i="17"/>
  <c r="J142" i="17"/>
  <c r="J234" i="17"/>
  <c r="J33" i="17"/>
  <c r="J275" i="17"/>
  <c r="J329" i="17"/>
  <c r="J281" i="17"/>
  <c r="J348" i="17"/>
  <c r="J315" i="17"/>
  <c r="J361" i="17"/>
  <c r="J334" i="17"/>
  <c r="J328" i="17"/>
  <c r="J285" i="17"/>
  <c r="J326" i="17"/>
  <c r="J342" i="17"/>
  <c r="J351" i="17"/>
  <c r="J282" i="17"/>
  <c r="J365" i="17"/>
  <c r="J341" i="17"/>
  <c r="J364" i="17"/>
  <c r="J322" i="17"/>
  <c r="J280" i="17"/>
  <c r="N2" i="17"/>
  <c r="N3" i="17" s="1"/>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N61" i="17" s="1"/>
  <c r="N62" i="17" s="1"/>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J11" i="17"/>
  <c r="J66" i="17"/>
  <c r="J34" i="17"/>
  <c r="J121" i="17"/>
  <c r="J22" i="17"/>
  <c r="J189" i="17"/>
  <c r="J101" i="17"/>
  <c r="J168" i="17"/>
  <c r="J169" i="17"/>
  <c r="J131" i="17"/>
  <c r="J176" i="17"/>
  <c r="J146" i="17"/>
  <c r="J185" i="17"/>
  <c r="J54" i="17"/>
  <c r="J163" i="17"/>
  <c r="J108" i="17"/>
  <c r="J172" i="17"/>
  <c r="J60" i="17"/>
  <c r="J81" i="17"/>
  <c r="J257" i="17"/>
  <c r="J239" i="17"/>
  <c r="J214" i="17"/>
  <c r="J216" i="17"/>
  <c r="J270" i="17"/>
  <c r="J144" i="17"/>
  <c r="J52" i="17"/>
  <c r="J13" i="17"/>
  <c r="J236" i="17"/>
  <c r="J267" i="17"/>
  <c r="J110" i="17"/>
  <c r="J70" i="17"/>
  <c r="J145" i="17"/>
  <c r="J231" i="17"/>
  <c r="J299" i="17"/>
  <c r="J350" i="17"/>
  <c r="J298" i="17"/>
  <c r="J289" i="17"/>
  <c r="J327" i="17"/>
  <c r="J366" i="17"/>
  <c r="J279" i="17"/>
  <c r="J287" i="17"/>
  <c r="J308" i="17"/>
  <c r="O3" i="17"/>
  <c r="O4" i="17" s="1"/>
  <c r="O5" i="17" s="1"/>
  <c r="O6" i="17" s="1"/>
  <c r="O7" i="17" s="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O61" i="17" s="1"/>
  <c r="O62" i="17" s="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J141" i="17"/>
  <c r="J103" i="17"/>
  <c r="J164" i="17"/>
  <c r="J29" i="17"/>
  <c r="J75" i="17"/>
  <c r="J87" i="17"/>
  <c r="J307" i="17"/>
  <c r="J325" i="17"/>
  <c r="J318" i="17"/>
  <c r="J353" i="17"/>
  <c r="J303" i="17"/>
  <c r="J347" i="17"/>
  <c r="J357" i="17"/>
  <c r="J356" i="17"/>
  <c r="J28" i="17"/>
  <c r="J117" i="17"/>
  <c r="J149" i="17"/>
  <c r="J91" i="17"/>
  <c r="J330" i="17"/>
  <c r="J305" i="17"/>
  <c r="J288" i="17"/>
  <c r="J317" i="17"/>
  <c r="J159" i="17"/>
  <c r="J226" i="17"/>
  <c r="J190" i="17"/>
  <c r="J349" i="17"/>
  <c r="J323" i="17"/>
  <c r="J331" i="17"/>
  <c r="J363" i="17"/>
  <c r="L2" i="17"/>
  <c r="L3" i="17" s="1"/>
  <c r="L4"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L38" i="17" s="1"/>
  <c r="L39" i="17" s="1"/>
  <c r="L40" i="17" s="1"/>
  <c r="L41" i="17" s="1"/>
  <c r="L42" i="17" s="1"/>
  <c r="L43" i="17" s="1"/>
  <c r="L44" i="17" s="1"/>
  <c r="L45" i="17" s="1"/>
  <c r="L46" i="17" s="1"/>
  <c r="L47" i="17" s="1"/>
  <c r="L48" i="17" s="1"/>
  <c r="L49" i="17" s="1"/>
  <c r="L50" i="17" s="1"/>
  <c r="L51" i="17" s="1"/>
  <c r="L52" i="17" s="1"/>
  <c r="L53" i="17" s="1"/>
  <c r="L54" i="17" s="1"/>
  <c r="L55" i="17" s="1"/>
  <c r="L56" i="17" s="1"/>
  <c r="L57" i="17" s="1"/>
  <c r="L58" i="17" s="1"/>
  <c r="L59" i="17" s="1"/>
  <c r="L60" i="17" s="1"/>
  <c r="L61" i="17" s="1"/>
  <c r="L62" i="17" s="1"/>
  <c r="L63" i="17" s="1"/>
  <c r="L64" i="17" s="1"/>
  <c r="L65" i="17" s="1"/>
  <c r="L66" i="17" s="1"/>
  <c r="L67" i="17" s="1"/>
  <c r="L68" i="17" s="1"/>
  <c r="L69" i="17" s="1"/>
  <c r="L70" i="17" s="1"/>
  <c r="L71" i="17" s="1"/>
  <c r="L72" i="17" s="1"/>
  <c r="L73" i="17" s="1"/>
  <c r="L74" i="17" s="1"/>
  <c r="L75" i="17" s="1"/>
  <c r="L76" i="17" s="1"/>
  <c r="L77" i="17" s="1"/>
  <c r="L78" i="17" s="1"/>
  <c r="L79" i="17" s="1"/>
  <c r="L80" i="17" s="1"/>
  <c r="L81" i="17" s="1"/>
  <c r="L82" i="17" s="1"/>
  <c r="L83" i="17" s="1"/>
  <c r="L84" i="17" s="1"/>
  <c r="L85" i="17" s="1"/>
  <c r="L86" i="17" s="1"/>
  <c r="L87" i="17" s="1"/>
  <c r="L88" i="17" s="1"/>
  <c r="L89" i="17" s="1"/>
  <c r="L90" i="17" s="1"/>
  <c r="L91" i="17" s="1"/>
  <c r="L92" i="17" s="1"/>
  <c r="L93" i="17" s="1"/>
  <c r="L94" i="17" s="1"/>
  <c r="L95" i="17" s="1"/>
  <c r="L96" i="17" s="1"/>
  <c r="L97" i="17" s="1"/>
  <c r="L98" i="17" s="1"/>
  <c r="L99" i="17" s="1"/>
  <c r="L100" i="17" s="1"/>
  <c r="L101" i="17" s="1"/>
  <c r="L102" i="17" s="1"/>
  <c r="L103" i="17" s="1"/>
  <c r="L104" i="17" s="1"/>
  <c r="L105" i="17" s="1"/>
  <c r="L106" i="17" s="1"/>
  <c r="L107" i="17" s="1"/>
  <c r="L108" i="17" s="1"/>
  <c r="L109" i="17" s="1"/>
  <c r="L110" i="17" s="1"/>
  <c r="L111" i="17" s="1"/>
  <c r="L112" i="17" s="1"/>
  <c r="L113" i="17" s="1"/>
  <c r="L114" i="17" s="1"/>
  <c r="L115" i="17" s="1"/>
  <c r="L116" i="17" s="1"/>
  <c r="L117" i="17" s="1"/>
  <c r="L118" i="17" s="1"/>
  <c r="L119" i="17" s="1"/>
  <c r="L120" i="17" s="1"/>
  <c r="L121" i="17" s="1"/>
  <c r="L122" i="17" s="1"/>
  <c r="L123" i="17" s="1"/>
  <c r="L124" i="17" s="1"/>
  <c r="L125" i="17" s="1"/>
  <c r="L126" i="17" s="1"/>
  <c r="L127" i="17" s="1"/>
  <c r="L128" i="17" s="1"/>
  <c r="L129" i="17" s="1"/>
  <c r="L130" i="17" s="1"/>
  <c r="L131" i="17" s="1"/>
  <c r="L132" i="17" s="1"/>
  <c r="L133" i="17" s="1"/>
  <c r="L134" i="17" s="1"/>
  <c r="L135" i="17" s="1"/>
  <c r="L136" i="17" s="1"/>
  <c r="L137" i="17" s="1"/>
  <c r="L138" i="17" s="1"/>
  <c r="L139" i="17" s="1"/>
  <c r="L140" i="17" s="1"/>
  <c r="L141" i="17" s="1"/>
  <c r="L142" i="17" s="1"/>
  <c r="L143" i="17" s="1"/>
  <c r="L144" i="17" s="1"/>
  <c r="L145" i="17" s="1"/>
  <c r="L146" i="17" s="1"/>
  <c r="L147" i="17" s="1"/>
  <c r="L148" i="17" s="1"/>
  <c r="L149" i="17" s="1"/>
  <c r="L150" i="17" s="1"/>
  <c r="L151" i="17" s="1"/>
  <c r="L152" i="17" s="1"/>
  <c r="L153" i="17" s="1"/>
  <c r="L154" i="17" s="1"/>
  <c r="L155" i="17" s="1"/>
  <c r="L156" i="17" s="1"/>
  <c r="L157" i="17" s="1"/>
  <c r="L158" i="17" s="1"/>
  <c r="L159" i="17" s="1"/>
  <c r="L160" i="17" s="1"/>
  <c r="L161" i="17" s="1"/>
  <c r="L162" i="17" s="1"/>
  <c r="L163" i="17" s="1"/>
  <c r="L164" i="17" s="1"/>
  <c r="L165" i="17" s="1"/>
  <c r="L166" i="17" s="1"/>
  <c r="L167" i="17" s="1"/>
  <c r="L168" i="17" s="1"/>
  <c r="L169" i="17" s="1"/>
  <c r="L170" i="17" s="1"/>
  <c r="L171" i="17" s="1"/>
  <c r="L172" i="17" s="1"/>
  <c r="L173" i="17" s="1"/>
  <c r="L174" i="17" s="1"/>
  <c r="L175" i="17" s="1"/>
  <c r="L176" i="17" s="1"/>
  <c r="L177" i="17" s="1"/>
  <c r="L178" i="17" s="1"/>
  <c r="L179" i="17" s="1"/>
  <c r="L180" i="17" s="1"/>
  <c r="L181" i="17" s="1"/>
  <c r="L182" i="17" s="1"/>
  <c r="L183" i="17" s="1"/>
  <c r="L184" i="17" s="1"/>
  <c r="L185" i="17" s="1"/>
  <c r="L186" i="17" s="1"/>
  <c r="L187" i="17" s="1"/>
  <c r="L188" i="17" s="1"/>
  <c r="L189" i="17" s="1"/>
  <c r="L190" i="17" s="1"/>
  <c r="L191" i="17" s="1"/>
  <c r="L192" i="17" s="1"/>
  <c r="L193" i="17" s="1"/>
  <c r="L194" i="17" s="1"/>
  <c r="L195" i="17" s="1"/>
  <c r="L196" i="17" s="1"/>
  <c r="L197" i="17" s="1"/>
  <c r="L198" i="17" s="1"/>
  <c r="L199" i="17" s="1"/>
  <c r="L200" i="17" s="1"/>
  <c r="L201" i="17" s="1"/>
  <c r="L202" i="17" s="1"/>
  <c r="L203" i="17" s="1"/>
  <c r="L204" i="17" s="1"/>
  <c r="L205" i="17" s="1"/>
  <c r="L206" i="17" s="1"/>
  <c r="L207" i="17" s="1"/>
  <c r="L208" i="17" s="1"/>
  <c r="L209" i="17" s="1"/>
  <c r="L210" i="17" s="1"/>
  <c r="L211" i="17" s="1"/>
  <c r="L212" i="17" s="1"/>
  <c r="L213" i="17" s="1"/>
  <c r="L214" i="17" s="1"/>
  <c r="L215" i="17" s="1"/>
  <c r="L216" i="17" s="1"/>
  <c r="L217" i="17" s="1"/>
  <c r="L218" i="17" s="1"/>
  <c r="L219" i="17" s="1"/>
  <c r="L220" i="17" s="1"/>
  <c r="L221" i="17" s="1"/>
  <c r="L222" i="17" s="1"/>
  <c r="L223" i="17" s="1"/>
  <c r="L224" i="17" s="1"/>
  <c r="L225" i="17" s="1"/>
  <c r="L226" i="17" s="1"/>
  <c r="L227" i="17" s="1"/>
  <c r="L228" i="17" s="1"/>
  <c r="L229" i="17" s="1"/>
  <c r="L230" i="17" s="1"/>
  <c r="L231" i="17" s="1"/>
  <c r="L232" i="17" s="1"/>
  <c r="L233" i="17" s="1"/>
  <c r="L234" i="17" s="1"/>
  <c r="L235" i="17" s="1"/>
  <c r="L236" i="17" s="1"/>
  <c r="L237" i="17" s="1"/>
  <c r="L238" i="17" s="1"/>
  <c r="L239" i="17" s="1"/>
  <c r="L240" i="17" s="1"/>
  <c r="L241" i="17" s="1"/>
  <c r="L242" i="17" s="1"/>
  <c r="L243" i="17" s="1"/>
  <c r="L244" i="17" s="1"/>
  <c r="L245" i="17" s="1"/>
  <c r="L246" i="17" s="1"/>
  <c r="L247" i="17" s="1"/>
  <c r="L248" i="17" s="1"/>
  <c r="L249" i="17" s="1"/>
  <c r="L250" i="17" s="1"/>
  <c r="L251" i="17" s="1"/>
  <c r="L252" i="17" s="1"/>
  <c r="L253" i="17" s="1"/>
  <c r="L254" i="17" s="1"/>
  <c r="L255" i="17" s="1"/>
  <c r="L256" i="17" s="1"/>
  <c r="L257" i="17" s="1"/>
  <c r="L258" i="17" s="1"/>
  <c r="L259" i="17" s="1"/>
  <c r="L260" i="17" s="1"/>
  <c r="L261" i="17" s="1"/>
  <c r="L262" i="17" s="1"/>
  <c r="L263" i="17" s="1"/>
  <c r="L264" i="17" s="1"/>
  <c r="L265" i="17" s="1"/>
  <c r="L266" i="17" s="1"/>
  <c r="L267" i="17" s="1"/>
  <c r="L268" i="17" s="1"/>
  <c r="L269" i="17" s="1"/>
  <c r="L270" i="17" s="1"/>
  <c r="L271" i="17" s="1"/>
  <c r="L272" i="17" s="1"/>
  <c r="L273" i="17" s="1"/>
  <c r="L274" i="17" s="1"/>
  <c r="L275" i="17" s="1"/>
  <c r="L276" i="17" s="1"/>
  <c r="L277" i="17" s="1"/>
  <c r="L278" i="17" s="1"/>
  <c r="L279" i="17" s="1"/>
  <c r="L280" i="17" s="1"/>
  <c r="L281" i="17" s="1"/>
  <c r="L282" i="17" s="1"/>
  <c r="L283" i="17" s="1"/>
  <c r="L284" i="17" s="1"/>
  <c r="L285" i="17" s="1"/>
  <c r="L286" i="17" s="1"/>
  <c r="L287" i="17" s="1"/>
  <c r="L288" i="17" s="1"/>
  <c r="L289" i="17" s="1"/>
  <c r="L290" i="17" s="1"/>
  <c r="L291" i="17" s="1"/>
  <c r="L292" i="17" s="1"/>
  <c r="L293" i="17" s="1"/>
  <c r="L294" i="17" s="1"/>
  <c r="L295" i="17" s="1"/>
  <c r="L296" i="17" s="1"/>
  <c r="L297" i="17" s="1"/>
  <c r="L298" i="17" s="1"/>
  <c r="L299" i="17" s="1"/>
  <c r="L300" i="17" s="1"/>
  <c r="L301" i="17" s="1"/>
  <c r="L302" i="17" s="1"/>
  <c r="L303" i="17" s="1"/>
  <c r="L304" i="17" s="1"/>
  <c r="L305" i="17" s="1"/>
  <c r="L306" i="17" s="1"/>
  <c r="L307" i="17" s="1"/>
  <c r="L308" i="17" s="1"/>
  <c r="L309" i="17" s="1"/>
  <c r="L310" i="17" s="1"/>
  <c r="L311" i="17" s="1"/>
  <c r="L312" i="17" s="1"/>
  <c r="L313" i="17" s="1"/>
  <c r="L314" i="17" s="1"/>
  <c r="L315" i="17" s="1"/>
  <c r="L316" i="17" s="1"/>
  <c r="L317" i="17" s="1"/>
  <c r="L318" i="17" s="1"/>
  <c r="L319" i="17" s="1"/>
  <c r="L320" i="17" s="1"/>
  <c r="L321" i="17" s="1"/>
  <c r="L322" i="17" s="1"/>
  <c r="L323" i="17" s="1"/>
  <c r="L324" i="17" s="1"/>
  <c r="L325" i="17" s="1"/>
  <c r="L326" i="17" s="1"/>
  <c r="L327" i="17" s="1"/>
  <c r="L328" i="17" s="1"/>
  <c r="L329" i="17" s="1"/>
  <c r="L330" i="17" s="1"/>
  <c r="L331" i="17" s="1"/>
  <c r="L332" i="17" s="1"/>
  <c r="L333" i="17" s="1"/>
  <c r="L334" i="17" s="1"/>
  <c r="L335" i="17" s="1"/>
  <c r="L336" i="17" s="1"/>
  <c r="L337" i="17" s="1"/>
  <c r="L338" i="17" s="1"/>
  <c r="L339" i="17" s="1"/>
  <c r="L340" i="17" s="1"/>
  <c r="L341" i="17" s="1"/>
  <c r="L342" i="17" s="1"/>
  <c r="L343" i="17" s="1"/>
  <c r="L344" i="17" s="1"/>
  <c r="L345" i="17" s="1"/>
  <c r="L346" i="17" s="1"/>
  <c r="L347" i="17" s="1"/>
  <c r="L348" i="17" s="1"/>
  <c r="L349" i="17" s="1"/>
  <c r="L350" i="17" s="1"/>
  <c r="L351" i="17" s="1"/>
  <c r="L352" i="17" s="1"/>
  <c r="L353" i="17" s="1"/>
  <c r="L354" i="17" s="1"/>
  <c r="L355" i="17" s="1"/>
  <c r="L356" i="17" s="1"/>
  <c r="L357" i="17" s="1"/>
  <c r="L358" i="17" s="1"/>
  <c r="L359" i="17" s="1"/>
  <c r="L360" i="17" s="1"/>
  <c r="L361" i="17" s="1"/>
  <c r="L362" i="17" s="1"/>
  <c r="L363" i="17" s="1"/>
  <c r="L364" i="17" s="1"/>
  <c r="L365" i="17" s="1"/>
  <c r="L366" i="17" s="1"/>
  <c r="J196" i="17"/>
  <c r="J240" i="17"/>
  <c r="J90" i="17"/>
  <c r="J359" i="17"/>
  <c r="J296" i="17"/>
  <c r="J301" i="17"/>
  <c r="J352" i="17"/>
  <c r="J84" i="17"/>
  <c r="J262" i="17"/>
  <c r="J253" i="17"/>
  <c r="J344" i="17"/>
  <c r="J309" i="17"/>
  <c r="J360" i="17"/>
  <c r="J333" i="17"/>
  <c r="J312" i="17"/>
  <c r="G2" i="17"/>
  <c r="E2" i="17"/>
  <c r="H2" i="17"/>
  <c r="I2" i="17"/>
  <c r="F2" i="17"/>
  <c r="J32" i="4"/>
  <c r="K32" i="4" s="1"/>
  <c r="AB9" i="4"/>
  <c r="W9" i="4" s="1"/>
  <c r="X2" i="17" l="1"/>
  <c r="U2" i="17"/>
  <c r="Y2" i="17"/>
  <c r="W2" i="17"/>
  <c r="V2" i="17"/>
  <c r="W3" i="17" l="1"/>
  <c r="G3" i="17"/>
  <c r="Y3" i="17"/>
  <c r="I3" i="17"/>
  <c r="U3" i="17"/>
  <c r="E3" i="17"/>
  <c r="V3" i="17"/>
  <c r="F3" i="17"/>
  <c r="X3" i="17"/>
  <c r="H3" i="17"/>
  <c r="X4" i="17" l="1"/>
  <c r="H4" i="17"/>
  <c r="U4" i="17"/>
  <c r="E4" i="17"/>
  <c r="Y4" i="17"/>
  <c r="I4" i="17"/>
  <c r="V4" i="17"/>
  <c r="F4" i="17"/>
  <c r="W4" i="17"/>
  <c r="G4" i="17"/>
  <c r="Y5" i="17" l="1"/>
  <c r="I5" i="17"/>
  <c r="U5" i="17"/>
  <c r="E5" i="17"/>
  <c r="V5" i="17"/>
  <c r="F5" i="17"/>
  <c r="W5" i="17"/>
  <c r="G5" i="17"/>
  <c r="X5" i="17"/>
  <c r="H5" i="17"/>
  <c r="W6" i="17" l="1"/>
  <c r="G6" i="17"/>
  <c r="H6" i="17"/>
  <c r="X6" i="17"/>
  <c r="Y6" i="17"/>
  <c r="I6" i="17"/>
  <c r="E6" i="17"/>
  <c r="U6" i="17"/>
  <c r="V6" i="17"/>
  <c r="F6" i="17"/>
  <c r="W7" i="17" l="1"/>
  <c r="G7" i="17"/>
  <c r="V7" i="17"/>
  <c r="F7" i="17"/>
  <c r="X7" i="17"/>
  <c r="H7" i="17"/>
  <c r="Y7" i="17"/>
  <c r="I7" i="17"/>
  <c r="U7" i="17"/>
  <c r="E7" i="17"/>
  <c r="X8" i="17" l="1"/>
  <c r="H8" i="17"/>
  <c r="U8" i="17"/>
  <c r="E8" i="17"/>
  <c r="V8" i="17"/>
  <c r="F8" i="17"/>
  <c r="Y8" i="17"/>
  <c r="I8" i="17"/>
  <c r="W8" i="17"/>
  <c r="G8" i="17"/>
  <c r="I9" i="17" l="1"/>
  <c r="Y9" i="17"/>
  <c r="U9" i="17"/>
  <c r="E9" i="17"/>
  <c r="G9" i="17"/>
  <c r="W9" i="17"/>
  <c r="F9" i="17"/>
  <c r="V9" i="17"/>
  <c r="X9" i="17"/>
  <c r="H9" i="17"/>
  <c r="U10" i="17" l="1"/>
  <c r="E10" i="17"/>
  <c r="X10" i="17"/>
  <c r="H10" i="17"/>
  <c r="W10" i="17"/>
  <c r="G10" i="17"/>
  <c r="V10" i="17"/>
  <c r="F10" i="17"/>
  <c r="Y10" i="17"/>
  <c r="I10" i="17"/>
  <c r="Y11" i="17" l="1"/>
  <c r="I11" i="17"/>
  <c r="W11" i="17"/>
  <c r="G11" i="17"/>
  <c r="U11" i="17"/>
  <c r="E11" i="17"/>
  <c r="V11" i="17"/>
  <c r="F11" i="17"/>
  <c r="X11" i="17"/>
  <c r="H11" i="17"/>
  <c r="H12" i="17" l="1"/>
  <c r="X12" i="17"/>
  <c r="U12" i="17"/>
  <c r="E12" i="17"/>
  <c r="Y12" i="17"/>
  <c r="I12" i="17"/>
  <c r="V12" i="17"/>
  <c r="F12" i="17"/>
  <c r="G12" i="17"/>
  <c r="W12" i="17"/>
  <c r="Y13" i="17" l="1"/>
  <c r="I13" i="17"/>
  <c r="F13" i="17"/>
  <c r="V13" i="17"/>
  <c r="E13" i="17"/>
  <c r="U13" i="17"/>
  <c r="W13" i="17"/>
  <c r="G13" i="17"/>
  <c r="X13" i="17"/>
  <c r="H13" i="17"/>
  <c r="X14" i="17" l="1"/>
  <c r="H14" i="17"/>
  <c r="Y14" i="17"/>
  <c r="I14" i="17"/>
  <c r="V14" i="17"/>
  <c r="F14" i="17"/>
  <c r="W14" i="17"/>
  <c r="G14" i="17"/>
  <c r="U14" i="17"/>
  <c r="E14" i="17"/>
  <c r="U15" i="17" l="1"/>
  <c r="E15" i="17"/>
  <c r="V15" i="17"/>
  <c r="F15" i="17"/>
  <c r="X15" i="17"/>
  <c r="H15" i="17"/>
  <c r="W15" i="17"/>
  <c r="G15" i="17"/>
  <c r="Y15" i="17"/>
  <c r="I15" i="17"/>
  <c r="X16" i="17" l="1"/>
  <c r="H16" i="17"/>
  <c r="W16" i="17"/>
  <c r="G16" i="17"/>
  <c r="V16" i="17"/>
  <c r="F16" i="17"/>
  <c r="Y16" i="17"/>
  <c r="I16" i="17"/>
  <c r="U16" i="17"/>
  <c r="E16" i="17"/>
  <c r="Y17" i="17" l="1"/>
  <c r="I17" i="17"/>
  <c r="W17" i="17"/>
  <c r="G17" i="17"/>
  <c r="U17" i="17"/>
  <c r="E17" i="17"/>
  <c r="V17" i="17"/>
  <c r="F17" i="17"/>
  <c r="X17" i="17"/>
  <c r="H17" i="17"/>
  <c r="W18" i="17" l="1"/>
  <c r="G18" i="17"/>
  <c r="V18" i="17"/>
  <c r="F18" i="17"/>
  <c r="X18" i="17"/>
  <c r="H18" i="17"/>
  <c r="U18" i="17"/>
  <c r="E18" i="17"/>
  <c r="Y18" i="17"/>
  <c r="I18" i="17"/>
  <c r="U19" i="17" l="1"/>
  <c r="E19" i="17"/>
  <c r="V19" i="17"/>
  <c r="F19" i="17"/>
  <c r="Y19" i="17"/>
  <c r="I19" i="17"/>
  <c r="X19" i="17"/>
  <c r="H19" i="17"/>
  <c r="G19" i="17"/>
  <c r="W19" i="17"/>
  <c r="X20" i="17" l="1"/>
  <c r="H20" i="17"/>
  <c r="V20" i="17"/>
  <c r="F20" i="17"/>
  <c r="G20" i="17"/>
  <c r="W20" i="17"/>
  <c r="Y20" i="17"/>
  <c r="I20" i="17"/>
  <c r="U20" i="17"/>
  <c r="E20" i="17"/>
  <c r="Y21" i="17" l="1"/>
  <c r="I21" i="17"/>
  <c r="V21" i="17"/>
  <c r="F21" i="17"/>
  <c r="W21" i="17"/>
  <c r="G21" i="17"/>
  <c r="U21" i="17"/>
  <c r="E21" i="17"/>
  <c r="X21" i="17"/>
  <c r="H21" i="17"/>
  <c r="V22" i="17" l="1"/>
  <c r="F22" i="17"/>
  <c r="U22" i="17"/>
  <c r="E22" i="17"/>
  <c r="X22" i="17"/>
  <c r="H22" i="17"/>
  <c r="W22" i="17"/>
  <c r="G22" i="17"/>
  <c r="Y22" i="17"/>
  <c r="I22" i="17"/>
  <c r="W23" i="17" l="1"/>
  <c r="G23" i="17"/>
  <c r="U23" i="17"/>
  <c r="E23" i="17"/>
  <c r="Y23" i="17"/>
  <c r="I23" i="17"/>
  <c r="X23" i="17"/>
  <c r="H23" i="17"/>
  <c r="V23" i="17"/>
  <c r="F23" i="17"/>
  <c r="X24" i="17" l="1"/>
  <c r="H24" i="17"/>
  <c r="U24" i="17"/>
  <c r="E24" i="17"/>
  <c r="F24" i="17"/>
  <c r="V24" i="17"/>
  <c r="Y24" i="17"/>
  <c r="I24" i="17"/>
  <c r="W24" i="17"/>
  <c r="G24" i="17"/>
  <c r="Y25" i="17" l="1"/>
  <c r="I25" i="17"/>
  <c r="U25" i="17"/>
  <c r="E25" i="17"/>
  <c r="V25" i="17"/>
  <c r="F25" i="17"/>
  <c r="W25" i="17"/>
  <c r="G25" i="17"/>
  <c r="X25" i="17"/>
  <c r="H25" i="17"/>
  <c r="W26" i="17" l="1"/>
  <c r="G26" i="17"/>
  <c r="U26" i="17"/>
  <c r="E26" i="17"/>
  <c r="X26" i="17"/>
  <c r="H26" i="17"/>
  <c r="V26" i="17"/>
  <c r="F26" i="17"/>
  <c r="Y26" i="17"/>
  <c r="I26" i="17"/>
  <c r="V27" i="17" l="1"/>
  <c r="F27" i="17"/>
  <c r="U27" i="17"/>
  <c r="E27" i="17"/>
  <c r="Y27" i="17"/>
  <c r="I27" i="17"/>
  <c r="X27" i="17"/>
  <c r="H27" i="17"/>
  <c r="W27" i="17"/>
  <c r="G27" i="17"/>
  <c r="X28" i="17" l="1"/>
  <c r="H28" i="17"/>
  <c r="U28" i="17"/>
  <c r="E28" i="17"/>
  <c r="W28" i="17"/>
  <c r="G28" i="17"/>
  <c r="Y28" i="17"/>
  <c r="I28" i="17"/>
  <c r="F28" i="17"/>
  <c r="V28" i="17"/>
  <c r="Y29" i="17" l="1"/>
  <c r="I29" i="17"/>
  <c r="U29" i="17"/>
  <c r="E29" i="17"/>
  <c r="V29" i="17"/>
  <c r="F29" i="17"/>
  <c r="W29" i="17"/>
  <c r="G29" i="17"/>
  <c r="X29" i="17"/>
  <c r="H29" i="17"/>
  <c r="W30" i="17" l="1"/>
  <c r="G30" i="17"/>
  <c r="U30" i="17"/>
  <c r="E30" i="17"/>
  <c r="X30" i="17"/>
  <c r="H30" i="17"/>
  <c r="V30" i="17"/>
  <c r="F30" i="17"/>
  <c r="Y30" i="17"/>
  <c r="I30" i="17"/>
  <c r="V31" i="17" l="1"/>
  <c r="F31" i="17"/>
  <c r="U31" i="17"/>
  <c r="E31" i="17"/>
  <c r="Y31" i="17"/>
  <c r="I31" i="17"/>
  <c r="X31" i="17"/>
  <c r="H31" i="17"/>
  <c r="W31" i="17"/>
  <c r="G31" i="17"/>
  <c r="H32" i="17" l="1"/>
  <c r="X32" i="17"/>
  <c r="U32" i="17"/>
  <c r="E32" i="17"/>
  <c r="W32" i="17"/>
  <c r="G32" i="17"/>
  <c r="Y32" i="17"/>
  <c r="I32" i="17"/>
  <c r="V32" i="17"/>
  <c r="F32" i="17"/>
  <c r="Y33" i="17" l="1"/>
  <c r="I33" i="17"/>
  <c r="U33" i="17"/>
  <c r="E33" i="17"/>
  <c r="X33" i="17"/>
  <c r="H33" i="17"/>
  <c r="V33" i="17"/>
  <c r="F33" i="17"/>
  <c r="W33" i="17"/>
  <c r="G33" i="17"/>
  <c r="V34" i="17" l="1"/>
  <c r="F34" i="17"/>
  <c r="U34" i="17"/>
  <c r="E34" i="17"/>
  <c r="W34" i="17"/>
  <c r="G34" i="17"/>
  <c r="X34" i="17"/>
  <c r="H34" i="17"/>
  <c r="Y34" i="17"/>
  <c r="I34" i="17"/>
  <c r="V35" i="17" l="1"/>
  <c r="F35" i="17"/>
  <c r="Y35" i="17"/>
  <c r="I35" i="17"/>
  <c r="W35" i="17"/>
  <c r="G35" i="17"/>
  <c r="X35" i="17"/>
  <c r="H35" i="17"/>
  <c r="U35" i="17"/>
  <c r="E35" i="17"/>
  <c r="H36" i="17" l="1"/>
  <c r="X36" i="17"/>
  <c r="Y36" i="17"/>
  <c r="I36" i="17"/>
  <c r="U36" i="17"/>
  <c r="E36" i="17"/>
  <c r="W36" i="17"/>
  <c r="G36" i="17"/>
  <c r="F36" i="17"/>
  <c r="V36" i="17"/>
  <c r="V37" i="17" l="1"/>
  <c r="F37" i="17"/>
  <c r="X37" i="17"/>
  <c r="H37" i="17"/>
  <c r="U37" i="17"/>
  <c r="E37" i="17"/>
  <c r="W37" i="17"/>
  <c r="G37" i="17"/>
  <c r="Y37" i="17"/>
  <c r="I37" i="17"/>
  <c r="Y38" i="17" l="1"/>
  <c r="I38" i="17"/>
  <c r="U38" i="17"/>
  <c r="E38" i="17"/>
  <c r="V38" i="17"/>
  <c r="F38" i="17"/>
  <c r="W38" i="17"/>
  <c r="G38" i="17"/>
  <c r="X38" i="17"/>
  <c r="H38" i="17"/>
  <c r="X39" i="17" l="1"/>
  <c r="H39" i="17"/>
  <c r="W39" i="17"/>
  <c r="G39" i="17"/>
  <c r="U39" i="17"/>
  <c r="E39" i="17"/>
  <c r="V39" i="17"/>
  <c r="F39" i="17"/>
  <c r="Y39" i="17"/>
  <c r="I39" i="17"/>
  <c r="V40" i="17" l="1"/>
  <c r="F40" i="17"/>
  <c r="G40" i="17"/>
  <c r="W40" i="17"/>
  <c r="I40" i="17"/>
  <c r="Y40" i="17"/>
  <c r="U40" i="17"/>
  <c r="E40" i="17"/>
  <c r="X40" i="17"/>
  <c r="H40" i="17"/>
  <c r="W41" i="17" l="1"/>
  <c r="G41" i="17"/>
  <c r="E41" i="17"/>
  <c r="U41" i="17"/>
  <c r="Y41" i="17"/>
  <c r="I41" i="17"/>
  <c r="X41" i="17"/>
  <c r="H41" i="17"/>
  <c r="V41" i="17"/>
  <c r="F41" i="17"/>
  <c r="U42" i="17" l="1"/>
  <c r="E42" i="17"/>
  <c r="X42" i="17"/>
  <c r="H42" i="17"/>
  <c r="V42" i="17"/>
  <c r="F42" i="17"/>
  <c r="Y42" i="17"/>
  <c r="I42" i="17"/>
  <c r="W42" i="17"/>
  <c r="G42" i="17"/>
  <c r="Y43" i="17" l="1"/>
  <c r="I43" i="17"/>
  <c r="X43" i="17"/>
  <c r="H43" i="17"/>
  <c r="W43" i="17"/>
  <c r="G43" i="17"/>
  <c r="V43" i="17"/>
  <c r="F43" i="17"/>
  <c r="U43" i="17"/>
  <c r="E43" i="17"/>
  <c r="V44" i="17" l="1"/>
  <c r="F44" i="17"/>
  <c r="X44" i="17"/>
  <c r="H44" i="17"/>
  <c r="U44" i="17"/>
  <c r="E44" i="17"/>
  <c r="W44" i="17"/>
  <c r="G44" i="17"/>
  <c r="Y44" i="17"/>
  <c r="I44" i="17"/>
  <c r="W45" i="17" l="1"/>
  <c r="G45" i="17"/>
  <c r="X45" i="17"/>
  <c r="H45" i="17"/>
  <c r="Y45" i="17"/>
  <c r="I45" i="17"/>
  <c r="U45" i="17"/>
  <c r="E45" i="17"/>
  <c r="V45" i="17"/>
  <c r="F45" i="17"/>
  <c r="U46" i="17" l="1"/>
  <c r="E46" i="17"/>
  <c r="X46" i="17"/>
  <c r="H46" i="17"/>
  <c r="V46" i="17"/>
  <c r="F46" i="17"/>
  <c r="Y46" i="17"/>
  <c r="I46" i="17"/>
  <c r="W46" i="17"/>
  <c r="G46" i="17"/>
  <c r="Y47" i="17" l="1"/>
  <c r="I47" i="17"/>
  <c r="H47" i="17"/>
  <c r="X47" i="17"/>
  <c r="W47" i="17"/>
  <c r="G47" i="17"/>
  <c r="V47" i="17"/>
  <c r="F47" i="17"/>
  <c r="U47" i="17"/>
  <c r="E47" i="17"/>
  <c r="H48" i="17" l="1"/>
  <c r="X48" i="17"/>
  <c r="V48" i="17"/>
  <c r="F48" i="17"/>
  <c r="U48" i="17"/>
  <c r="E48" i="17"/>
  <c r="W48" i="17"/>
  <c r="G48" i="17"/>
  <c r="Y48" i="17"/>
  <c r="I48" i="17"/>
  <c r="W49" i="17" l="1"/>
  <c r="G49" i="17"/>
  <c r="V49" i="17"/>
  <c r="F49" i="17"/>
  <c r="X49" i="17"/>
  <c r="H49" i="17"/>
  <c r="Y49" i="17"/>
  <c r="I49" i="17"/>
  <c r="U49" i="17"/>
  <c r="E49" i="17"/>
  <c r="I50" i="17" l="1"/>
  <c r="Y50" i="17"/>
  <c r="V50" i="17"/>
  <c r="F50" i="17"/>
  <c r="U50" i="17"/>
  <c r="E50" i="17"/>
  <c r="X50" i="17"/>
  <c r="H50" i="17"/>
  <c r="G50" i="17"/>
  <c r="W50" i="17"/>
  <c r="V51" i="17" l="1"/>
  <c r="F51" i="17"/>
  <c r="Y51" i="17"/>
  <c r="I51" i="17"/>
  <c r="X51" i="17"/>
  <c r="H51" i="17"/>
  <c r="W51" i="17"/>
  <c r="G51" i="17"/>
  <c r="U51" i="17"/>
  <c r="E51" i="17"/>
  <c r="W52" i="17" l="1"/>
  <c r="G52" i="17"/>
  <c r="I52" i="17"/>
  <c r="Y52" i="17"/>
  <c r="U52" i="17"/>
  <c r="E52" i="17"/>
  <c r="H52" i="17"/>
  <c r="X52" i="17"/>
  <c r="V52" i="17"/>
  <c r="F52" i="17"/>
  <c r="X53" i="17" l="1"/>
  <c r="H53" i="17"/>
  <c r="Y53" i="17"/>
  <c r="I53" i="17"/>
  <c r="V53" i="17"/>
  <c r="F53" i="17"/>
  <c r="U53" i="17"/>
  <c r="E53" i="17"/>
  <c r="W53" i="17"/>
  <c r="G53" i="17"/>
  <c r="U54" i="17" l="1"/>
  <c r="E54" i="17"/>
  <c r="Y54" i="17"/>
  <c r="I54" i="17"/>
  <c r="W54" i="17"/>
  <c r="G54" i="17"/>
  <c r="V54" i="17"/>
  <c r="F54" i="17"/>
  <c r="X54" i="17"/>
  <c r="H54" i="17"/>
  <c r="V55" i="17" l="1"/>
  <c r="F55" i="17"/>
  <c r="Y55" i="17"/>
  <c r="I55" i="17"/>
  <c r="X55" i="17"/>
  <c r="H55" i="17"/>
  <c r="W55" i="17"/>
  <c r="G55" i="17"/>
  <c r="U55" i="17"/>
  <c r="E55" i="17"/>
  <c r="G56" i="17" l="1"/>
  <c r="W56" i="17"/>
  <c r="Y56" i="17"/>
  <c r="I56" i="17"/>
  <c r="U56" i="17"/>
  <c r="E56" i="17"/>
  <c r="X56" i="17"/>
  <c r="H56" i="17"/>
  <c r="F56" i="17"/>
  <c r="V56" i="17"/>
  <c r="V57" i="17" l="1"/>
  <c r="F57" i="17"/>
  <c r="X57" i="17"/>
  <c r="H57" i="17"/>
  <c r="Y57" i="17"/>
  <c r="I57" i="17"/>
  <c r="W57" i="17"/>
  <c r="G57" i="17"/>
  <c r="U57" i="17"/>
  <c r="E57" i="17"/>
  <c r="W58" i="17" l="1"/>
  <c r="G58" i="17"/>
  <c r="X58" i="17"/>
  <c r="H58" i="17"/>
  <c r="U58" i="17"/>
  <c r="E58" i="17"/>
  <c r="Y58" i="17"/>
  <c r="I58" i="17"/>
  <c r="V58" i="17"/>
  <c r="F58" i="17"/>
  <c r="Y59" i="17" l="1"/>
  <c r="I59" i="17"/>
  <c r="X59" i="17"/>
  <c r="H59" i="17"/>
  <c r="V59" i="17"/>
  <c r="F59" i="17"/>
  <c r="U59" i="17"/>
  <c r="E59" i="17"/>
  <c r="W59" i="17"/>
  <c r="G59" i="17"/>
  <c r="U60" i="17" l="1"/>
  <c r="E60" i="17"/>
  <c r="X60" i="17"/>
  <c r="H60" i="17"/>
  <c r="W60" i="17"/>
  <c r="G60" i="17"/>
  <c r="V60" i="17"/>
  <c r="F60" i="17"/>
  <c r="Y60" i="17"/>
  <c r="I60" i="17"/>
  <c r="V61" i="17" l="1"/>
  <c r="F61" i="17"/>
  <c r="X61" i="17"/>
  <c r="H61" i="17"/>
  <c r="Y61" i="17"/>
  <c r="I61" i="17"/>
  <c r="W61" i="17"/>
  <c r="G61" i="17"/>
  <c r="U61" i="17"/>
  <c r="E61" i="17"/>
  <c r="W62" i="17" l="1"/>
  <c r="G62" i="17"/>
  <c r="X62" i="17"/>
  <c r="H62" i="17"/>
  <c r="U62" i="17"/>
  <c r="E62" i="17"/>
  <c r="Y62" i="17"/>
  <c r="I62" i="17"/>
  <c r="V62" i="17"/>
  <c r="F62" i="17"/>
  <c r="V63" i="17" l="1"/>
  <c r="F63" i="17"/>
  <c r="U63" i="17"/>
  <c r="E63" i="17"/>
  <c r="Y63" i="17"/>
  <c r="I63" i="17"/>
  <c r="W63" i="17"/>
  <c r="G63" i="17"/>
  <c r="X63" i="17"/>
  <c r="H63" i="17"/>
  <c r="X64" i="17" l="1"/>
  <c r="H64" i="17"/>
  <c r="Y64" i="17"/>
  <c r="I64" i="17"/>
  <c r="V64" i="17"/>
  <c r="F64" i="17"/>
  <c r="W64" i="17"/>
  <c r="G64" i="17"/>
  <c r="U64" i="17"/>
  <c r="E64" i="17"/>
  <c r="Y65" i="17" l="1"/>
  <c r="I65" i="17"/>
  <c r="W65" i="17"/>
  <c r="G65" i="17"/>
  <c r="U65" i="17"/>
  <c r="E65" i="17"/>
  <c r="V65" i="17"/>
  <c r="F65" i="17"/>
  <c r="X65" i="17"/>
  <c r="H65" i="17"/>
  <c r="X66" i="17" l="1"/>
  <c r="H66" i="17"/>
  <c r="U66" i="17"/>
  <c r="E66" i="17"/>
  <c r="Y66" i="17"/>
  <c r="I66" i="17"/>
  <c r="V66" i="17"/>
  <c r="F66" i="17"/>
  <c r="W66" i="17"/>
  <c r="G66" i="17"/>
  <c r="Y67" i="17" l="1"/>
  <c r="I67" i="17"/>
  <c r="X67" i="17"/>
  <c r="H67" i="17"/>
  <c r="V67" i="17"/>
  <c r="F67" i="17"/>
  <c r="U67" i="17"/>
  <c r="E67" i="17"/>
  <c r="W67" i="17"/>
  <c r="G67" i="17"/>
  <c r="U68" i="17" l="1"/>
  <c r="E68" i="17"/>
  <c r="X68" i="17"/>
  <c r="H68" i="17"/>
  <c r="W68" i="17"/>
  <c r="G68" i="17"/>
  <c r="V68" i="17"/>
  <c r="F68" i="17"/>
  <c r="Y68" i="17"/>
  <c r="I68" i="17"/>
  <c r="X69" i="17" l="1"/>
  <c r="H69" i="17"/>
  <c r="V69" i="17"/>
  <c r="F69" i="17"/>
  <c r="Y69" i="17"/>
  <c r="I69" i="17"/>
  <c r="W69" i="17"/>
  <c r="G69" i="17"/>
  <c r="U69" i="17"/>
  <c r="E69" i="17"/>
  <c r="V70" i="17" l="1"/>
  <c r="F70" i="17"/>
  <c r="W70" i="17"/>
  <c r="G70" i="17"/>
  <c r="U70" i="17"/>
  <c r="E70" i="17"/>
  <c r="Y70" i="17"/>
  <c r="I70" i="17"/>
  <c r="X70" i="17"/>
  <c r="H70" i="17"/>
  <c r="W71" i="17" l="1"/>
  <c r="G71" i="17"/>
  <c r="Y71" i="17"/>
  <c r="I71" i="17"/>
  <c r="X71" i="17"/>
  <c r="H71" i="17"/>
  <c r="U71" i="17"/>
  <c r="E71" i="17"/>
  <c r="V71" i="17"/>
  <c r="F71" i="17"/>
  <c r="Y72" i="17" l="1"/>
  <c r="I72" i="17"/>
  <c r="U72" i="17"/>
  <c r="E72" i="17"/>
  <c r="V72" i="17"/>
  <c r="F72" i="17"/>
  <c r="X72" i="17"/>
  <c r="H72" i="17"/>
  <c r="W72" i="17"/>
  <c r="G72" i="17"/>
  <c r="U73" i="17" l="1"/>
  <c r="E73" i="17"/>
  <c r="X73" i="17"/>
  <c r="H73" i="17"/>
  <c r="W73" i="17"/>
  <c r="G73" i="17"/>
  <c r="V73" i="17"/>
  <c r="F73" i="17"/>
  <c r="Y73" i="17"/>
  <c r="I73" i="17"/>
  <c r="V74" i="17" l="1"/>
  <c r="F74" i="17"/>
  <c r="X74" i="17"/>
  <c r="H74" i="17"/>
  <c r="Y74" i="17"/>
  <c r="I74" i="17"/>
  <c r="W74" i="17"/>
  <c r="G74" i="17"/>
  <c r="U74" i="17"/>
  <c r="E74" i="17"/>
  <c r="W75" i="17" l="1"/>
  <c r="G75" i="17"/>
  <c r="X75" i="17"/>
  <c r="H75" i="17"/>
  <c r="U75" i="17"/>
  <c r="E75" i="17"/>
  <c r="Y75" i="17"/>
  <c r="I75" i="17"/>
  <c r="V75" i="17"/>
  <c r="F75" i="17"/>
  <c r="X76" i="17" l="1"/>
  <c r="H76" i="17"/>
  <c r="Y76" i="17"/>
  <c r="I76" i="17"/>
  <c r="V76" i="17"/>
  <c r="F76" i="17"/>
  <c r="U76" i="17"/>
  <c r="E76" i="17"/>
  <c r="W76" i="17"/>
  <c r="G76" i="17"/>
  <c r="U77" i="17" l="1"/>
  <c r="E77" i="17"/>
  <c r="Y77" i="17"/>
  <c r="I77" i="17"/>
  <c r="W77" i="17"/>
  <c r="G77" i="17"/>
  <c r="V77" i="17"/>
  <c r="F77" i="17"/>
  <c r="X77" i="17"/>
  <c r="H77" i="17"/>
  <c r="V78" i="17" l="1"/>
  <c r="F78" i="17"/>
  <c r="Y78" i="17"/>
  <c r="I78" i="17"/>
  <c r="X78" i="17"/>
  <c r="H78" i="17"/>
  <c r="W78" i="17"/>
  <c r="G78" i="17"/>
  <c r="U78" i="17"/>
  <c r="E78" i="17"/>
  <c r="W79" i="17" l="1"/>
  <c r="G79" i="17"/>
  <c r="Y79" i="17"/>
  <c r="I79" i="17"/>
  <c r="U79" i="17"/>
  <c r="E79" i="17"/>
  <c r="X79" i="17"/>
  <c r="H79" i="17"/>
  <c r="V79" i="17"/>
  <c r="F79" i="17"/>
  <c r="Y80" i="17" l="1"/>
  <c r="I80" i="17"/>
  <c r="X80" i="17"/>
  <c r="H80" i="17"/>
  <c r="V80" i="17"/>
  <c r="F80" i="17"/>
  <c r="U80" i="17"/>
  <c r="E80" i="17"/>
  <c r="W80" i="17"/>
  <c r="G80" i="17"/>
  <c r="X81" i="17" l="1"/>
  <c r="H81" i="17"/>
  <c r="U81" i="17"/>
  <c r="E81" i="17"/>
  <c r="W81" i="17"/>
  <c r="G81" i="17"/>
  <c r="V81" i="17"/>
  <c r="F81" i="17"/>
  <c r="Y81" i="17"/>
  <c r="I81" i="17"/>
  <c r="U82" i="17" l="1"/>
  <c r="E82" i="17"/>
  <c r="V82" i="17"/>
  <c r="F82" i="17"/>
  <c r="Y82" i="17"/>
  <c r="I82" i="17"/>
  <c r="W82" i="17"/>
  <c r="G82" i="17"/>
  <c r="X82" i="17"/>
  <c r="H82" i="17"/>
  <c r="W83" i="17" l="1"/>
  <c r="G83" i="17"/>
  <c r="V83" i="17"/>
  <c r="F83" i="17"/>
  <c r="X83" i="17"/>
  <c r="H83" i="17"/>
  <c r="Y83" i="17"/>
  <c r="I83" i="17"/>
  <c r="U83" i="17"/>
  <c r="E83" i="17"/>
  <c r="V84" i="17" l="1"/>
  <c r="F84" i="17"/>
  <c r="Y84" i="17"/>
  <c r="I84" i="17"/>
  <c r="U84" i="17"/>
  <c r="E84" i="17"/>
  <c r="X84" i="17"/>
  <c r="H84" i="17"/>
  <c r="W84" i="17"/>
  <c r="G84" i="17"/>
  <c r="X85" i="17" l="1"/>
  <c r="H85" i="17"/>
  <c r="Y85" i="17"/>
  <c r="I85" i="17"/>
  <c r="W85" i="17"/>
  <c r="G85" i="17"/>
  <c r="U85" i="17"/>
  <c r="E85" i="17"/>
  <c r="V85" i="17"/>
  <c r="F85" i="17"/>
  <c r="Y86" i="17" l="1"/>
  <c r="I86" i="17"/>
  <c r="U86" i="17"/>
  <c r="E86" i="17"/>
  <c r="V86" i="17"/>
  <c r="F86" i="17"/>
  <c r="W86" i="17"/>
  <c r="G86" i="17"/>
  <c r="X86" i="17"/>
  <c r="H86" i="17"/>
  <c r="W87" i="17" l="1"/>
  <c r="G87" i="17"/>
  <c r="U87" i="17"/>
  <c r="E87" i="17"/>
  <c r="X87" i="17"/>
  <c r="H87" i="17"/>
  <c r="V87" i="17"/>
  <c r="F87" i="17"/>
  <c r="Y87" i="17"/>
  <c r="I87" i="17"/>
  <c r="V88" i="17" l="1"/>
  <c r="F88" i="17"/>
  <c r="U88" i="17"/>
  <c r="E88" i="17"/>
  <c r="Y88" i="17"/>
  <c r="I88" i="17"/>
  <c r="X88" i="17"/>
  <c r="H88" i="17"/>
  <c r="W88" i="17"/>
  <c r="G88" i="17"/>
  <c r="U89" i="17" l="1"/>
  <c r="E89" i="17"/>
  <c r="X89" i="17"/>
  <c r="H89" i="17"/>
  <c r="W89" i="17"/>
  <c r="G89" i="17"/>
  <c r="Y89" i="17"/>
  <c r="I89" i="17"/>
  <c r="V89" i="17"/>
  <c r="F89" i="17"/>
  <c r="X90" i="17" l="1"/>
  <c r="H90" i="17"/>
  <c r="Y90" i="17"/>
  <c r="I90" i="17"/>
  <c r="V90" i="17"/>
  <c r="F90" i="17"/>
  <c r="W90" i="17"/>
  <c r="G90" i="17"/>
  <c r="U90" i="17"/>
  <c r="E90" i="17"/>
  <c r="W91" i="17" l="1"/>
  <c r="G91" i="17"/>
  <c r="Y91" i="17"/>
  <c r="I91" i="17"/>
  <c r="U91" i="17"/>
  <c r="E91" i="17"/>
  <c r="V91" i="17"/>
  <c r="F91" i="17"/>
  <c r="X91" i="17"/>
  <c r="H91" i="17"/>
  <c r="Y92" i="17" l="1"/>
  <c r="I92" i="17"/>
  <c r="V92" i="17"/>
  <c r="F92" i="17"/>
  <c r="X92" i="17"/>
  <c r="H92" i="17"/>
  <c r="U92" i="17"/>
  <c r="E92" i="17"/>
  <c r="W92" i="17"/>
  <c r="G92" i="17"/>
  <c r="U93" i="17" l="1"/>
  <c r="E93" i="17"/>
  <c r="V93" i="17"/>
  <c r="F93" i="17"/>
  <c r="W93" i="17"/>
  <c r="G93" i="17"/>
  <c r="X93" i="17"/>
  <c r="H93" i="17"/>
  <c r="Y93" i="17"/>
  <c r="I93" i="17"/>
  <c r="Y94" i="17" l="1"/>
  <c r="I94" i="17"/>
  <c r="W94" i="17"/>
  <c r="G94" i="17"/>
  <c r="X94" i="17"/>
  <c r="H94" i="17"/>
  <c r="V94" i="17"/>
  <c r="F94" i="17"/>
  <c r="U94" i="17"/>
  <c r="E94" i="17"/>
  <c r="V95" i="17" l="1"/>
  <c r="F95" i="17"/>
  <c r="W95" i="17"/>
  <c r="G95" i="17"/>
  <c r="U95" i="17"/>
  <c r="E95" i="17"/>
  <c r="X95" i="17"/>
  <c r="H95" i="17"/>
  <c r="Y95" i="17"/>
  <c r="I95" i="17"/>
  <c r="X96" i="17" l="1"/>
  <c r="H96" i="17"/>
  <c r="W96" i="17"/>
  <c r="G96" i="17"/>
  <c r="Y96" i="17"/>
  <c r="I96" i="17"/>
  <c r="U96" i="17"/>
  <c r="E96" i="17"/>
  <c r="V96" i="17"/>
  <c r="F96" i="17"/>
  <c r="X97" i="17" l="1"/>
  <c r="H97" i="17"/>
  <c r="U97" i="17"/>
  <c r="E97" i="17"/>
  <c r="W97" i="17"/>
  <c r="G97" i="17"/>
  <c r="V97" i="17"/>
  <c r="F97" i="17"/>
  <c r="Y97" i="17"/>
  <c r="I97" i="17"/>
  <c r="U98" i="17" l="1"/>
  <c r="E98" i="17"/>
  <c r="V98" i="17"/>
  <c r="F98" i="17"/>
  <c r="Y98" i="17"/>
  <c r="I98" i="17"/>
  <c r="W98" i="17"/>
  <c r="G98" i="17"/>
  <c r="X98" i="17"/>
  <c r="H98" i="17"/>
  <c r="V99" i="17" l="1"/>
  <c r="F99" i="17"/>
  <c r="W99" i="17"/>
  <c r="G99" i="17"/>
  <c r="X99" i="17"/>
  <c r="H99" i="17"/>
  <c r="Y99" i="17"/>
  <c r="I99" i="17"/>
  <c r="U99" i="17"/>
  <c r="E99" i="17"/>
  <c r="W100" i="17" l="1"/>
  <c r="G100" i="17"/>
  <c r="Y100" i="17"/>
  <c r="I100" i="17"/>
  <c r="U100" i="17"/>
  <c r="E100" i="17"/>
  <c r="X100" i="17"/>
  <c r="H100" i="17"/>
  <c r="V100" i="17"/>
  <c r="F100" i="17"/>
  <c r="Y101" i="17" l="1"/>
  <c r="I101" i="17"/>
  <c r="X101" i="17"/>
  <c r="H101" i="17"/>
  <c r="V101" i="17"/>
  <c r="F101" i="17"/>
  <c r="U101" i="17"/>
  <c r="E101" i="17"/>
  <c r="W101" i="17"/>
  <c r="G101" i="17"/>
  <c r="X102" i="17" l="1"/>
  <c r="H102" i="17"/>
  <c r="U102" i="17"/>
  <c r="E102" i="17"/>
  <c r="W102" i="17"/>
  <c r="G102" i="17"/>
  <c r="V102" i="17"/>
  <c r="F102" i="17"/>
  <c r="Y102" i="17"/>
  <c r="I102" i="17"/>
  <c r="U103" i="17" l="1"/>
  <c r="E103" i="17"/>
  <c r="V103" i="17"/>
  <c r="F103" i="17"/>
  <c r="Y103" i="17"/>
  <c r="I103" i="17"/>
  <c r="W103" i="17"/>
  <c r="G103" i="17"/>
  <c r="X103" i="17"/>
  <c r="H103" i="17"/>
  <c r="V104" i="17" l="1"/>
  <c r="F104" i="17"/>
  <c r="W104" i="17"/>
  <c r="G104" i="17"/>
  <c r="X104" i="17"/>
  <c r="H104" i="17"/>
  <c r="Y104" i="17"/>
  <c r="I104" i="17"/>
  <c r="U104" i="17"/>
  <c r="E104" i="17"/>
  <c r="W105" i="17" l="1"/>
  <c r="G105" i="17"/>
  <c r="Y105" i="17"/>
  <c r="I105" i="17"/>
  <c r="U105" i="17"/>
  <c r="E105" i="17"/>
  <c r="X105" i="17"/>
  <c r="H105" i="17"/>
  <c r="V105" i="17"/>
  <c r="F105" i="17"/>
  <c r="Y106" i="17" l="1"/>
  <c r="I106" i="17"/>
  <c r="X106" i="17"/>
  <c r="H106" i="17"/>
  <c r="V106" i="17"/>
  <c r="F106" i="17"/>
  <c r="U106" i="17"/>
  <c r="E106" i="17"/>
  <c r="W106" i="17"/>
  <c r="G106" i="17"/>
  <c r="X107" i="17" l="1"/>
  <c r="H107" i="17"/>
  <c r="U107" i="17"/>
  <c r="E107" i="17"/>
  <c r="W107" i="17"/>
  <c r="G107" i="17"/>
  <c r="V107" i="17"/>
  <c r="F107" i="17"/>
  <c r="Y107" i="17"/>
  <c r="I107" i="17"/>
  <c r="U108" i="17" l="1"/>
  <c r="E108" i="17"/>
  <c r="V108" i="17"/>
  <c r="F108" i="17"/>
  <c r="Y108" i="17"/>
  <c r="I108" i="17"/>
  <c r="W108" i="17"/>
  <c r="G108" i="17"/>
  <c r="X108" i="17"/>
  <c r="H108" i="17"/>
  <c r="V109" i="17" l="1"/>
  <c r="F109" i="17"/>
  <c r="W109" i="17"/>
  <c r="G109" i="17"/>
  <c r="X109" i="17"/>
  <c r="H109" i="17"/>
  <c r="Y109" i="17"/>
  <c r="I109" i="17"/>
  <c r="U109" i="17"/>
  <c r="E109" i="17"/>
  <c r="Y110" i="17" l="1"/>
  <c r="I110" i="17"/>
  <c r="W110" i="17"/>
  <c r="G110" i="17"/>
  <c r="U110" i="17"/>
  <c r="E110" i="17"/>
  <c r="X110" i="17"/>
  <c r="H110" i="17"/>
  <c r="V110" i="17"/>
  <c r="F110" i="17"/>
  <c r="W111" i="17" l="1"/>
  <c r="G111" i="17"/>
  <c r="X111" i="17"/>
  <c r="H111" i="17"/>
  <c r="V111" i="17"/>
  <c r="F111" i="17"/>
  <c r="U111" i="17"/>
  <c r="E111" i="17"/>
  <c r="Y111" i="17"/>
  <c r="I111" i="17"/>
  <c r="X112" i="17" l="1"/>
  <c r="H112" i="17"/>
  <c r="U112" i="17"/>
  <c r="E112" i="17"/>
  <c r="Y112" i="17"/>
  <c r="I112" i="17"/>
  <c r="V112" i="17"/>
  <c r="F112" i="17"/>
  <c r="W112" i="17"/>
  <c r="G112" i="17"/>
  <c r="U113" i="17" l="1"/>
  <c r="E113" i="17"/>
  <c r="V113" i="17"/>
  <c r="F113" i="17"/>
  <c r="W113" i="17"/>
  <c r="G113" i="17"/>
  <c r="Y113" i="17"/>
  <c r="I113" i="17"/>
  <c r="X113" i="17"/>
  <c r="H113" i="17"/>
  <c r="Y114" i="17" l="1"/>
  <c r="I114" i="17"/>
  <c r="V114" i="17"/>
  <c r="F114" i="17"/>
  <c r="X114" i="17"/>
  <c r="H114" i="17"/>
  <c r="W114" i="17"/>
  <c r="G114" i="17"/>
  <c r="U114" i="17"/>
  <c r="E114" i="17"/>
  <c r="W115" i="17" l="1"/>
  <c r="G115" i="17"/>
  <c r="V115" i="17"/>
  <c r="F115" i="17"/>
  <c r="U115" i="17"/>
  <c r="E115" i="17"/>
  <c r="X115" i="17"/>
  <c r="H115" i="17"/>
  <c r="Y115" i="17"/>
  <c r="I115" i="17"/>
  <c r="X116" i="17" l="1"/>
  <c r="H116" i="17"/>
  <c r="V116" i="17"/>
  <c r="F116" i="17"/>
  <c r="Y116" i="17"/>
  <c r="I116" i="17"/>
  <c r="U116" i="17"/>
  <c r="E116" i="17"/>
  <c r="W116" i="17"/>
  <c r="G116" i="17"/>
  <c r="U117" i="17" l="1"/>
  <c r="E117" i="17"/>
  <c r="V117" i="17"/>
  <c r="F117" i="17"/>
  <c r="W117" i="17"/>
  <c r="G117" i="17"/>
  <c r="Y117" i="17"/>
  <c r="I117" i="17"/>
  <c r="X117" i="17"/>
  <c r="H117" i="17"/>
  <c r="V118" i="17" l="1"/>
  <c r="F118" i="17"/>
  <c r="Y118" i="17"/>
  <c r="I118" i="17"/>
  <c r="X118" i="17"/>
  <c r="H118" i="17"/>
  <c r="W118" i="17"/>
  <c r="G118" i="17"/>
  <c r="U118" i="17"/>
  <c r="E118" i="17"/>
  <c r="W119" i="17" l="1"/>
  <c r="G119" i="17"/>
  <c r="Y119" i="17"/>
  <c r="I119" i="17"/>
  <c r="U119" i="17"/>
  <c r="E119" i="17"/>
  <c r="X119" i="17"/>
  <c r="H119" i="17"/>
  <c r="V119" i="17"/>
  <c r="F119" i="17"/>
  <c r="Y120" i="17" l="1"/>
  <c r="I120" i="17"/>
  <c r="X120" i="17"/>
  <c r="H120" i="17"/>
  <c r="V120" i="17"/>
  <c r="F120" i="17"/>
  <c r="U120" i="17"/>
  <c r="E120" i="17"/>
  <c r="W120" i="17"/>
  <c r="G120" i="17"/>
  <c r="X121" i="17" l="1"/>
  <c r="H121" i="17"/>
  <c r="U121" i="17"/>
  <c r="E121" i="17"/>
  <c r="W121" i="17"/>
  <c r="G121" i="17"/>
  <c r="V121" i="17"/>
  <c r="F121" i="17"/>
  <c r="Y121" i="17"/>
  <c r="I121" i="17"/>
  <c r="U122" i="17" l="1"/>
  <c r="E122" i="17"/>
  <c r="V122" i="17"/>
  <c r="F122" i="17"/>
  <c r="Y122" i="17"/>
  <c r="I122" i="17"/>
  <c r="W122" i="17"/>
  <c r="G122" i="17"/>
  <c r="X122" i="17"/>
  <c r="H122" i="17"/>
  <c r="W123" i="17" l="1"/>
  <c r="G123" i="17"/>
  <c r="V123" i="17"/>
  <c r="F123" i="17"/>
  <c r="X123" i="17"/>
  <c r="H123" i="17"/>
  <c r="Y123" i="17"/>
  <c r="I123" i="17"/>
  <c r="U123" i="17"/>
  <c r="E123" i="17"/>
  <c r="U124" i="17" l="1"/>
  <c r="E124" i="17"/>
  <c r="X124" i="17"/>
  <c r="H124" i="17"/>
  <c r="V124" i="17"/>
  <c r="F124" i="17"/>
  <c r="Y124" i="17"/>
  <c r="I124" i="17"/>
  <c r="W124" i="17"/>
  <c r="G124" i="17"/>
  <c r="Y125" i="17" l="1"/>
  <c r="I125" i="17"/>
  <c r="X125" i="17"/>
  <c r="H125" i="17"/>
  <c r="W125" i="17"/>
  <c r="G125" i="17"/>
  <c r="V125" i="17"/>
  <c r="F125" i="17"/>
  <c r="U125" i="17"/>
  <c r="E125" i="17"/>
  <c r="W126" i="17" l="1"/>
  <c r="G126" i="17"/>
  <c r="U126" i="17"/>
  <c r="E126" i="17"/>
  <c r="Y126" i="17"/>
  <c r="I126" i="17"/>
  <c r="V126" i="17"/>
  <c r="F126" i="17"/>
  <c r="X126" i="17"/>
  <c r="H126" i="17"/>
  <c r="V127" i="17" l="1"/>
  <c r="F127" i="17"/>
  <c r="U127" i="17"/>
  <c r="E127" i="17"/>
  <c r="X127" i="17"/>
  <c r="H127" i="17"/>
  <c r="Y127" i="17"/>
  <c r="I127" i="17"/>
  <c r="W127" i="17"/>
  <c r="G127" i="17"/>
  <c r="Y128" i="17" l="1"/>
  <c r="I128" i="17"/>
  <c r="U128" i="17"/>
  <c r="E128" i="17"/>
  <c r="W128" i="17"/>
  <c r="G128" i="17"/>
  <c r="H128" i="17"/>
  <c r="X128" i="17"/>
  <c r="V128" i="17"/>
  <c r="F128" i="17"/>
  <c r="X129" i="17" l="1"/>
  <c r="H129" i="17"/>
  <c r="U129" i="17"/>
  <c r="E129" i="17"/>
  <c r="V129" i="17"/>
  <c r="F129" i="17"/>
  <c r="W129" i="17"/>
  <c r="G129" i="17"/>
  <c r="Y129" i="17"/>
  <c r="I129" i="17"/>
  <c r="W130" i="17" l="1"/>
  <c r="G130" i="17"/>
  <c r="U130" i="17"/>
  <c r="E130" i="17"/>
  <c r="Y130" i="17"/>
  <c r="I130" i="17"/>
  <c r="V130" i="17"/>
  <c r="F130" i="17"/>
  <c r="X130" i="17"/>
  <c r="H130" i="17"/>
  <c r="V131" i="17" l="1"/>
  <c r="F131" i="17"/>
  <c r="U131" i="17"/>
  <c r="E131" i="17"/>
  <c r="X131" i="17"/>
  <c r="H131" i="17"/>
  <c r="Y131" i="17"/>
  <c r="I131" i="17"/>
  <c r="W131" i="17"/>
  <c r="G131" i="17"/>
  <c r="Y132" i="17" l="1"/>
  <c r="I132" i="17"/>
  <c r="U132" i="17"/>
  <c r="E132" i="17"/>
  <c r="W132" i="17"/>
  <c r="G132" i="17"/>
  <c r="H132" i="17"/>
  <c r="X132" i="17"/>
  <c r="F132" i="17"/>
  <c r="V132" i="17"/>
  <c r="X133" i="17" l="1"/>
  <c r="H133" i="17"/>
  <c r="U133" i="17"/>
  <c r="E133" i="17"/>
  <c r="V133" i="17"/>
  <c r="F133" i="17"/>
  <c r="W133" i="17"/>
  <c r="G133" i="17"/>
  <c r="Y133" i="17"/>
  <c r="I133" i="17"/>
  <c r="W134" i="17" l="1"/>
  <c r="G134" i="17"/>
  <c r="U134" i="17"/>
  <c r="E134" i="17"/>
  <c r="Y134" i="17"/>
  <c r="I134" i="17"/>
  <c r="V134" i="17"/>
  <c r="F134" i="17"/>
  <c r="X134" i="17"/>
  <c r="H134" i="17"/>
  <c r="V135" i="17" l="1"/>
  <c r="F135" i="17"/>
  <c r="U135" i="17"/>
  <c r="E135" i="17"/>
  <c r="X135" i="17"/>
  <c r="H135" i="17"/>
  <c r="Y135" i="17"/>
  <c r="I135" i="17"/>
  <c r="W135" i="17"/>
  <c r="G135" i="17"/>
  <c r="Y136" i="17" l="1"/>
  <c r="I136" i="17"/>
  <c r="U136" i="17"/>
  <c r="E136" i="17"/>
  <c r="W136" i="17"/>
  <c r="G136" i="17"/>
  <c r="H136" i="17"/>
  <c r="X136" i="17"/>
  <c r="V136" i="17"/>
  <c r="F136" i="17"/>
  <c r="X137" i="17" l="1"/>
  <c r="H137" i="17"/>
  <c r="U137" i="17"/>
  <c r="E137" i="17"/>
  <c r="V137" i="17"/>
  <c r="F137" i="17"/>
  <c r="W137" i="17"/>
  <c r="G137" i="17"/>
  <c r="Y137" i="17"/>
  <c r="I137" i="17"/>
  <c r="W138" i="17" l="1"/>
  <c r="G138" i="17"/>
  <c r="U138" i="17"/>
  <c r="E138" i="17"/>
  <c r="Y138" i="17"/>
  <c r="I138" i="17"/>
  <c r="V138" i="17"/>
  <c r="F138" i="17"/>
  <c r="X138" i="17"/>
  <c r="H138" i="17"/>
  <c r="V139" i="17" l="1"/>
  <c r="F139" i="17"/>
  <c r="E139" i="17"/>
  <c r="U139" i="17"/>
  <c r="X139" i="17"/>
  <c r="H139" i="17"/>
  <c r="Y139" i="17"/>
  <c r="I139" i="17"/>
  <c r="G139" i="17"/>
  <c r="W139" i="17"/>
  <c r="U140" i="17" l="1"/>
  <c r="E140" i="17"/>
  <c r="Y140" i="17"/>
  <c r="I140" i="17"/>
  <c r="G140" i="17"/>
  <c r="W140" i="17"/>
  <c r="X140" i="17"/>
  <c r="H140" i="17"/>
  <c r="V140" i="17"/>
  <c r="F140" i="17"/>
  <c r="X141" i="17" l="1"/>
  <c r="H141" i="17"/>
  <c r="W141" i="17"/>
  <c r="G141" i="17"/>
  <c r="Y141" i="17"/>
  <c r="I141" i="17"/>
  <c r="V141" i="17"/>
  <c r="F141" i="17"/>
  <c r="U141" i="17"/>
  <c r="E141" i="17"/>
  <c r="V142" i="17" l="1"/>
  <c r="F142" i="17"/>
  <c r="W142" i="17"/>
  <c r="G142" i="17"/>
  <c r="U142" i="17"/>
  <c r="E142" i="17"/>
  <c r="Y142" i="17"/>
  <c r="I142" i="17"/>
  <c r="X142" i="17"/>
  <c r="H142" i="17"/>
  <c r="Y143" i="17" l="1"/>
  <c r="I143" i="17"/>
  <c r="W143" i="17"/>
  <c r="G143" i="17"/>
  <c r="X143" i="17"/>
  <c r="H143" i="17"/>
  <c r="U143" i="17"/>
  <c r="E143" i="17"/>
  <c r="V143" i="17"/>
  <c r="F143" i="17"/>
  <c r="U144" i="17" l="1"/>
  <c r="E144" i="17"/>
  <c r="W144" i="17"/>
  <c r="G144" i="17"/>
  <c r="F144" i="17"/>
  <c r="V144" i="17"/>
  <c r="X144" i="17"/>
  <c r="H144" i="17"/>
  <c r="Y144" i="17"/>
  <c r="I144" i="17"/>
  <c r="X145" i="17" l="1"/>
  <c r="H145" i="17"/>
  <c r="W145" i="17"/>
  <c r="G145" i="17"/>
  <c r="V145" i="17"/>
  <c r="F145" i="17"/>
  <c r="Y145" i="17"/>
  <c r="I145" i="17"/>
  <c r="U145" i="17"/>
  <c r="E145" i="17"/>
  <c r="Y146" i="17" l="1"/>
  <c r="I146" i="17"/>
  <c r="G146" i="17"/>
  <c r="W146" i="17"/>
  <c r="U146" i="17"/>
  <c r="E146" i="17"/>
  <c r="V146" i="17"/>
  <c r="F146" i="17"/>
  <c r="H146" i="17"/>
  <c r="X146" i="17"/>
  <c r="V147" i="17" l="1"/>
  <c r="F147" i="17"/>
  <c r="X147" i="17"/>
  <c r="H147" i="17"/>
  <c r="W147" i="17"/>
  <c r="G147" i="17"/>
  <c r="U147" i="17"/>
  <c r="E147" i="17"/>
  <c r="Y147" i="17"/>
  <c r="I147" i="17"/>
  <c r="U148" i="17" l="1"/>
  <c r="E148" i="17"/>
  <c r="H148" i="17"/>
  <c r="X148" i="17"/>
  <c r="Y148" i="17"/>
  <c r="I148" i="17"/>
  <c r="W148" i="17"/>
  <c r="G148" i="17"/>
  <c r="F148" i="17"/>
  <c r="V148" i="17"/>
  <c r="X149" i="17" l="1"/>
  <c r="H149" i="17"/>
  <c r="W149" i="17"/>
  <c r="G149" i="17"/>
  <c r="V149" i="17"/>
  <c r="F149" i="17"/>
  <c r="I149" i="17"/>
  <c r="Y149" i="17"/>
  <c r="E149" i="17"/>
  <c r="U149" i="17"/>
  <c r="W150" i="17" l="1"/>
  <c r="G150" i="17"/>
  <c r="Y150" i="17"/>
  <c r="I150" i="17"/>
  <c r="U150" i="17"/>
  <c r="E150" i="17"/>
  <c r="V150" i="17"/>
  <c r="F150" i="17"/>
  <c r="X150" i="17"/>
  <c r="H150" i="17"/>
  <c r="V151" i="17" l="1"/>
  <c r="F151" i="17"/>
  <c r="I151" i="17"/>
  <c r="Y151" i="17"/>
  <c r="X151" i="17"/>
  <c r="H151" i="17"/>
  <c r="U151" i="17"/>
  <c r="E151" i="17"/>
  <c r="W151" i="17"/>
  <c r="G151" i="17"/>
  <c r="U152" i="17" l="1"/>
  <c r="E152" i="17"/>
  <c r="Y152" i="17"/>
  <c r="I152" i="17"/>
  <c r="G152" i="17"/>
  <c r="W152" i="17"/>
  <c r="X152" i="17"/>
  <c r="H152" i="17"/>
  <c r="V152" i="17"/>
  <c r="F152" i="17"/>
  <c r="X153" i="17" l="1"/>
  <c r="H153" i="17"/>
  <c r="Y153" i="17"/>
  <c r="I153" i="17"/>
  <c r="W153" i="17"/>
  <c r="G153" i="17"/>
  <c r="V153" i="17"/>
  <c r="F153" i="17"/>
  <c r="U153" i="17"/>
  <c r="E153" i="17"/>
  <c r="V154" i="17" l="1"/>
  <c r="F154" i="17"/>
  <c r="Y154" i="17"/>
  <c r="I154" i="17"/>
  <c r="U154" i="17"/>
  <c r="E154" i="17"/>
  <c r="W154" i="17"/>
  <c r="G154" i="17"/>
  <c r="X154" i="17"/>
  <c r="H154" i="17"/>
  <c r="X155" i="17" l="1"/>
  <c r="H155" i="17"/>
  <c r="U155" i="17"/>
  <c r="E155" i="17"/>
  <c r="W155" i="17"/>
  <c r="G155" i="17"/>
  <c r="V155" i="17"/>
  <c r="F155" i="17"/>
  <c r="Y155" i="17"/>
  <c r="I155" i="17"/>
  <c r="W156" i="17" l="1"/>
  <c r="G156" i="17"/>
  <c r="Y156" i="17"/>
  <c r="I156" i="17"/>
  <c r="X156" i="17"/>
  <c r="H156" i="17"/>
  <c r="V156" i="17"/>
  <c r="F156" i="17"/>
  <c r="U156" i="17"/>
  <c r="E156" i="17"/>
  <c r="V157" i="17" l="1"/>
  <c r="F157" i="17"/>
  <c r="Y157" i="17"/>
  <c r="I157" i="17"/>
  <c r="W157" i="17"/>
  <c r="G157" i="17"/>
  <c r="U157" i="17"/>
  <c r="E157" i="17"/>
  <c r="X157" i="17"/>
  <c r="H157" i="17"/>
  <c r="Y158" i="17" l="1"/>
  <c r="I158" i="17"/>
  <c r="U158" i="17"/>
  <c r="E158" i="17"/>
  <c r="X158" i="17"/>
  <c r="H158" i="17"/>
  <c r="W158" i="17"/>
  <c r="G158" i="17"/>
  <c r="V158" i="17"/>
  <c r="F158" i="17"/>
  <c r="V159" i="17" l="1"/>
  <c r="F159" i="17"/>
  <c r="X159" i="17"/>
  <c r="H159" i="17"/>
  <c r="W159" i="17"/>
  <c r="G159" i="17"/>
  <c r="Y159" i="17"/>
  <c r="I159" i="17"/>
  <c r="U159" i="17"/>
  <c r="E159" i="17"/>
  <c r="Y160" i="17" l="1"/>
  <c r="I160" i="17"/>
  <c r="X160" i="17"/>
  <c r="H160" i="17"/>
  <c r="U160" i="17"/>
  <c r="E160" i="17"/>
  <c r="G160" i="17"/>
  <c r="W160" i="17"/>
  <c r="V160" i="17"/>
  <c r="F160" i="17"/>
  <c r="W161" i="17" l="1"/>
  <c r="G161" i="17"/>
  <c r="X161" i="17"/>
  <c r="H161" i="17"/>
  <c r="V161" i="17"/>
  <c r="F161" i="17"/>
  <c r="U161" i="17"/>
  <c r="E161" i="17"/>
  <c r="Y161" i="17"/>
  <c r="I161" i="17"/>
  <c r="U162" i="17" l="1"/>
  <c r="E162" i="17"/>
  <c r="X162" i="17"/>
  <c r="H162" i="17"/>
  <c r="Y162" i="17"/>
  <c r="I162" i="17"/>
  <c r="V162" i="17"/>
  <c r="F162" i="17"/>
  <c r="W162" i="17"/>
  <c r="G162" i="17"/>
  <c r="V163" i="17" l="1"/>
  <c r="F163" i="17"/>
  <c r="X163" i="17"/>
  <c r="H163" i="17"/>
  <c r="W163" i="17"/>
  <c r="G163" i="17"/>
  <c r="Y163" i="17"/>
  <c r="I163" i="17"/>
  <c r="U163" i="17"/>
  <c r="E163" i="17"/>
  <c r="Y164" i="17" l="1"/>
  <c r="I164" i="17"/>
  <c r="X164" i="17"/>
  <c r="H164" i="17"/>
  <c r="U164" i="17"/>
  <c r="E164" i="17"/>
  <c r="W164" i="17"/>
  <c r="G164" i="17"/>
  <c r="F164" i="17"/>
  <c r="V164" i="17"/>
  <c r="W165" i="17" l="1"/>
  <c r="G165" i="17"/>
  <c r="X165" i="17"/>
  <c r="H165" i="17"/>
  <c r="V165" i="17"/>
  <c r="F165" i="17"/>
  <c r="U165" i="17"/>
  <c r="E165" i="17"/>
  <c r="Y165" i="17"/>
  <c r="I165" i="17"/>
  <c r="U166" i="17" l="1"/>
  <c r="E166" i="17"/>
  <c r="X166" i="17"/>
  <c r="H166" i="17"/>
  <c r="Y166" i="17"/>
  <c r="I166" i="17"/>
  <c r="V166" i="17"/>
  <c r="F166" i="17"/>
  <c r="W166" i="17"/>
  <c r="G166" i="17"/>
  <c r="X167" i="17" l="1"/>
  <c r="H167" i="17"/>
  <c r="V167" i="17"/>
  <c r="F167" i="17"/>
  <c r="W167" i="17"/>
  <c r="G167" i="17"/>
  <c r="Y167" i="17"/>
  <c r="I167" i="17"/>
  <c r="U167" i="17"/>
  <c r="E167" i="17"/>
  <c r="V168" i="17" l="1"/>
  <c r="F168" i="17"/>
  <c r="Y168" i="17"/>
  <c r="I168" i="17"/>
  <c r="U168" i="17"/>
  <c r="E168" i="17"/>
  <c r="W168" i="17"/>
  <c r="G168" i="17"/>
  <c r="H168" i="17"/>
  <c r="X168" i="17"/>
  <c r="X169" i="17" l="1"/>
  <c r="H169" i="17"/>
  <c r="W169" i="17"/>
  <c r="G169" i="17"/>
  <c r="Y169" i="17"/>
  <c r="I169" i="17"/>
  <c r="U169" i="17"/>
  <c r="E169" i="17"/>
  <c r="V169" i="17"/>
  <c r="F169" i="17"/>
  <c r="U170" i="17" l="1"/>
  <c r="E170" i="17"/>
  <c r="W170" i="17"/>
  <c r="G170" i="17"/>
  <c r="V170" i="17"/>
  <c r="F170" i="17"/>
  <c r="Y170" i="17"/>
  <c r="I170" i="17"/>
  <c r="X170" i="17"/>
  <c r="H170" i="17"/>
  <c r="Y171" i="17" l="1"/>
  <c r="I171" i="17"/>
  <c r="W171" i="17"/>
  <c r="G171" i="17"/>
  <c r="X171" i="17"/>
  <c r="H171" i="17"/>
  <c r="V171" i="17"/>
  <c r="F171" i="17"/>
  <c r="U171" i="17"/>
  <c r="E171" i="17"/>
  <c r="V172" i="17" l="1"/>
  <c r="F172" i="17"/>
  <c r="W172" i="17"/>
  <c r="G172" i="17"/>
  <c r="E172" i="17"/>
  <c r="U172" i="17"/>
  <c r="X172" i="17"/>
  <c r="H172" i="17"/>
  <c r="Y172" i="17"/>
  <c r="I172" i="17"/>
  <c r="U173" i="17" l="1"/>
  <c r="E173" i="17"/>
  <c r="X173" i="17"/>
  <c r="H173" i="17"/>
  <c r="W173" i="17"/>
  <c r="G173" i="17"/>
  <c r="Y173" i="17"/>
  <c r="I173" i="17"/>
  <c r="V173" i="17"/>
  <c r="F173" i="17"/>
  <c r="Y174" i="17" l="1"/>
  <c r="I174" i="17"/>
  <c r="X174" i="17"/>
  <c r="H174" i="17"/>
  <c r="V174" i="17"/>
  <c r="F174" i="17"/>
  <c r="W174" i="17"/>
  <c r="G174" i="17"/>
  <c r="U174" i="17"/>
  <c r="E174" i="17"/>
  <c r="W175" i="17" l="1"/>
  <c r="G175" i="17"/>
  <c r="X175" i="17"/>
  <c r="H175" i="17"/>
  <c r="U175" i="17"/>
  <c r="E175" i="17"/>
  <c r="V175" i="17"/>
  <c r="F175" i="17"/>
  <c r="Y175" i="17"/>
  <c r="I175" i="17"/>
  <c r="V176" i="17" l="1"/>
  <c r="F176" i="17"/>
  <c r="H176" i="17"/>
  <c r="X176" i="17"/>
  <c r="I176" i="17"/>
  <c r="Y176" i="17"/>
  <c r="E176" i="17"/>
  <c r="U176" i="17"/>
  <c r="G176" i="17"/>
  <c r="W176" i="17"/>
  <c r="U177" i="17" l="1"/>
  <c r="E177" i="17"/>
  <c r="W177" i="17"/>
  <c r="G177" i="17"/>
  <c r="Y177" i="17"/>
  <c r="I177" i="17"/>
  <c r="X177" i="17"/>
  <c r="H177" i="17"/>
  <c r="V177" i="17"/>
  <c r="F177" i="17"/>
  <c r="X178" i="17" l="1"/>
  <c r="H178" i="17"/>
  <c r="W178" i="17"/>
  <c r="G178" i="17"/>
  <c r="V178" i="17"/>
  <c r="F178" i="17"/>
  <c r="Y178" i="17"/>
  <c r="I178" i="17"/>
  <c r="U178" i="17"/>
  <c r="E178" i="17"/>
  <c r="Y179" i="17" l="1"/>
  <c r="I179" i="17"/>
  <c r="W179" i="17"/>
  <c r="G179" i="17"/>
  <c r="U179" i="17"/>
  <c r="E179" i="17"/>
  <c r="V179" i="17"/>
  <c r="F179" i="17"/>
  <c r="X179" i="17"/>
  <c r="H179" i="17"/>
  <c r="F180" i="17" l="1"/>
  <c r="V180" i="17"/>
  <c r="G180" i="17"/>
  <c r="W180" i="17"/>
  <c r="H180" i="17"/>
  <c r="X180" i="17"/>
  <c r="E180" i="17"/>
  <c r="U180" i="17"/>
  <c r="I180" i="17"/>
  <c r="Y180" i="17"/>
  <c r="U181" i="17" l="1"/>
  <c r="E181" i="17"/>
  <c r="W181" i="17"/>
  <c r="G181" i="17"/>
  <c r="Y181" i="17"/>
  <c r="I181" i="17"/>
  <c r="X181" i="17"/>
  <c r="H181" i="17"/>
  <c r="V181" i="17"/>
  <c r="F181" i="17"/>
  <c r="H182" i="17" l="1"/>
  <c r="X182" i="17"/>
  <c r="W182" i="17"/>
  <c r="G182" i="17"/>
  <c r="F182" i="17"/>
  <c r="V182" i="17"/>
  <c r="I182" i="17"/>
  <c r="Y182" i="17"/>
  <c r="E182" i="17"/>
  <c r="U182" i="17"/>
  <c r="Y183" i="17" l="1"/>
  <c r="I183" i="17"/>
  <c r="W183" i="17"/>
  <c r="G183" i="17"/>
  <c r="U183" i="17"/>
  <c r="E183" i="17"/>
  <c r="F183" i="17"/>
  <c r="V183" i="17"/>
  <c r="H183" i="17"/>
  <c r="X183" i="17"/>
  <c r="H184" i="17" l="1"/>
  <c r="X184" i="17"/>
  <c r="V184" i="17"/>
  <c r="F184" i="17"/>
  <c r="G184" i="17"/>
  <c r="W184" i="17"/>
  <c r="E184" i="17"/>
  <c r="U184" i="17"/>
  <c r="I184" i="17"/>
  <c r="Y184" i="17"/>
  <c r="X185" i="17" l="1"/>
  <c r="H185" i="17"/>
  <c r="U185" i="17"/>
  <c r="E185" i="17"/>
  <c r="W185" i="17"/>
  <c r="G185" i="17"/>
  <c r="Y185" i="17"/>
  <c r="I185" i="17"/>
  <c r="V185" i="17"/>
  <c r="F185" i="17"/>
  <c r="Y186" i="17" l="1"/>
  <c r="I186" i="17"/>
  <c r="U186" i="17"/>
  <c r="E186" i="17"/>
  <c r="V186" i="17"/>
  <c r="F186" i="17"/>
  <c r="W186" i="17"/>
  <c r="G186" i="17"/>
  <c r="X186" i="17"/>
  <c r="H186" i="17"/>
  <c r="X187" i="17" l="1"/>
  <c r="H187" i="17"/>
  <c r="V187" i="17"/>
  <c r="F187" i="17"/>
  <c r="W187" i="17"/>
  <c r="G187" i="17"/>
  <c r="Y187" i="17"/>
  <c r="I187" i="17"/>
  <c r="U187" i="17"/>
  <c r="E187" i="17"/>
  <c r="E188" i="17" l="1"/>
  <c r="U188" i="17"/>
  <c r="G188" i="17"/>
  <c r="W188" i="17"/>
  <c r="X188" i="17"/>
  <c r="H188" i="17"/>
  <c r="I188" i="17"/>
  <c r="Y188" i="17"/>
  <c r="F188" i="17"/>
  <c r="V188" i="17"/>
  <c r="V189" i="17" l="1"/>
  <c r="F189" i="17"/>
  <c r="X189" i="17"/>
  <c r="H189" i="17"/>
  <c r="Y189" i="17"/>
  <c r="I189" i="17"/>
  <c r="W189" i="17"/>
  <c r="G189" i="17"/>
  <c r="U189" i="17"/>
  <c r="E189" i="17"/>
  <c r="W190" i="17" l="1"/>
  <c r="G190" i="17"/>
  <c r="X190" i="17"/>
  <c r="H190" i="17"/>
  <c r="U190" i="17"/>
  <c r="E190" i="17"/>
  <c r="Y190" i="17"/>
  <c r="I190" i="17"/>
  <c r="V190" i="17"/>
  <c r="F190" i="17"/>
  <c r="Y191" i="17" l="1"/>
  <c r="I191" i="17"/>
  <c r="X191" i="17"/>
  <c r="H191" i="17"/>
  <c r="V191" i="17"/>
  <c r="F191" i="17"/>
  <c r="U191" i="17"/>
  <c r="E191" i="17"/>
  <c r="W191" i="17"/>
  <c r="G191" i="17"/>
  <c r="E192" i="17" l="1"/>
  <c r="U192" i="17"/>
  <c r="H192" i="17"/>
  <c r="X192" i="17"/>
  <c r="G192" i="17"/>
  <c r="W192" i="17"/>
  <c r="F192" i="17"/>
  <c r="V192" i="17"/>
  <c r="I192" i="17"/>
  <c r="Y192" i="17"/>
  <c r="F193" i="17" l="1"/>
  <c r="V193" i="17"/>
  <c r="I193" i="17"/>
  <c r="Y193" i="17"/>
  <c r="W193" i="17"/>
  <c r="G193" i="17"/>
  <c r="E193" i="17"/>
  <c r="U193" i="17"/>
  <c r="H193" i="17"/>
  <c r="X193" i="17"/>
  <c r="E194" i="17" l="1"/>
  <c r="U194" i="17"/>
  <c r="I194" i="17"/>
  <c r="Y194" i="17"/>
  <c r="H194" i="17"/>
  <c r="X194" i="17"/>
  <c r="F194" i="17"/>
  <c r="V194" i="17"/>
  <c r="W194" i="17"/>
  <c r="G194" i="17"/>
  <c r="V195" i="17" l="1"/>
  <c r="F195" i="17"/>
  <c r="X195" i="17"/>
  <c r="H195" i="17"/>
  <c r="U195" i="17"/>
  <c r="E195" i="17"/>
  <c r="Y195" i="17"/>
  <c r="I195" i="17"/>
  <c r="W195" i="17"/>
  <c r="G195" i="17"/>
  <c r="I196" i="17" l="1"/>
  <c r="Y196" i="17"/>
  <c r="H196" i="17"/>
  <c r="X196" i="17"/>
  <c r="G196" i="17"/>
  <c r="W196" i="17"/>
  <c r="E196" i="17"/>
  <c r="U196" i="17"/>
  <c r="V196" i="17"/>
  <c r="F196" i="17"/>
  <c r="U197" i="17" l="1"/>
  <c r="E197" i="17"/>
  <c r="X197" i="17"/>
  <c r="H197" i="17"/>
  <c r="W197" i="17"/>
  <c r="G197" i="17"/>
  <c r="Y197" i="17"/>
  <c r="I197" i="17"/>
  <c r="V197" i="17"/>
  <c r="F197" i="17"/>
  <c r="X198" i="17" l="1"/>
  <c r="H198" i="17"/>
  <c r="Y198" i="17"/>
  <c r="I198" i="17"/>
  <c r="V198" i="17"/>
  <c r="F198" i="17"/>
  <c r="W198" i="17"/>
  <c r="G198" i="17"/>
  <c r="U198" i="17"/>
  <c r="E198" i="17"/>
  <c r="Y199" i="17" l="1"/>
  <c r="I199" i="17"/>
  <c r="G199" i="17"/>
  <c r="W199" i="17"/>
  <c r="U199" i="17"/>
  <c r="E199" i="17"/>
  <c r="F199" i="17"/>
  <c r="V199" i="17"/>
  <c r="H199" i="17"/>
  <c r="X199" i="17"/>
  <c r="V200" i="17" l="1"/>
  <c r="F200" i="17"/>
  <c r="X200" i="17"/>
  <c r="H200" i="17"/>
  <c r="G200" i="17"/>
  <c r="W200" i="17"/>
  <c r="E200" i="17"/>
  <c r="U200" i="17"/>
  <c r="I200" i="17"/>
  <c r="Y200" i="17"/>
  <c r="Y201" i="17" l="1"/>
  <c r="I201" i="17"/>
  <c r="U201" i="17"/>
  <c r="E201" i="17"/>
  <c r="X201" i="17"/>
  <c r="H201" i="17"/>
  <c r="W201" i="17"/>
  <c r="G201" i="17"/>
  <c r="V201" i="17"/>
  <c r="F201" i="17"/>
  <c r="W202" i="17" l="1"/>
  <c r="G202" i="17"/>
  <c r="U202" i="17"/>
  <c r="E202" i="17"/>
  <c r="V202" i="17"/>
  <c r="F202" i="17"/>
  <c r="X202" i="17"/>
  <c r="H202" i="17"/>
  <c r="Y202" i="17"/>
  <c r="I202" i="17"/>
  <c r="U203" i="17" l="1"/>
  <c r="E203" i="17"/>
  <c r="X203" i="17"/>
  <c r="H203" i="17"/>
  <c r="Y203" i="17"/>
  <c r="I203" i="17"/>
  <c r="V203" i="17"/>
  <c r="F203" i="17"/>
  <c r="W203" i="17"/>
  <c r="G203" i="17"/>
  <c r="H204" i="17" l="1"/>
  <c r="X204" i="17"/>
  <c r="V204" i="17"/>
  <c r="F204" i="17"/>
  <c r="G204" i="17"/>
  <c r="W204" i="17"/>
  <c r="I204" i="17"/>
  <c r="Y204" i="17"/>
  <c r="E204" i="17"/>
  <c r="U204" i="17"/>
  <c r="Y205" i="17" l="1"/>
  <c r="I205" i="17"/>
  <c r="V205" i="17"/>
  <c r="F205" i="17"/>
  <c r="W205" i="17"/>
  <c r="G205" i="17"/>
  <c r="X205" i="17"/>
  <c r="H205" i="17"/>
  <c r="U205" i="17"/>
  <c r="E205" i="17"/>
  <c r="H206" i="17" l="1"/>
  <c r="X206" i="17"/>
  <c r="V206" i="17"/>
  <c r="F206" i="17"/>
  <c r="E206" i="17"/>
  <c r="U206" i="17"/>
  <c r="G206" i="17"/>
  <c r="W206" i="17"/>
  <c r="I206" i="17"/>
  <c r="Y206" i="17"/>
  <c r="W207" i="17" l="1"/>
  <c r="G207" i="17"/>
  <c r="V207" i="17"/>
  <c r="F207" i="17"/>
  <c r="Y207" i="17"/>
  <c r="I207" i="17"/>
  <c r="U207" i="17"/>
  <c r="E207" i="17"/>
  <c r="X207" i="17"/>
  <c r="H207" i="17"/>
  <c r="E208" i="17" l="1"/>
  <c r="U208" i="17"/>
  <c r="F208" i="17"/>
  <c r="V208" i="17"/>
  <c r="H208" i="17"/>
  <c r="X208" i="17"/>
  <c r="Y208" i="17"/>
  <c r="I208" i="17"/>
  <c r="G208" i="17"/>
  <c r="W208" i="17"/>
  <c r="V209" i="17" l="1"/>
  <c r="F209" i="17"/>
  <c r="Y209" i="17"/>
  <c r="I209" i="17"/>
  <c r="W209" i="17"/>
  <c r="G209" i="17"/>
  <c r="X209" i="17"/>
  <c r="H209" i="17"/>
  <c r="U209" i="17"/>
  <c r="E209" i="17"/>
  <c r="X210" i="17" l="1"/>
  <c r="H210" i="17"/>
  <c r="Y210" i="17"/>
  <c r="I210" i="17"/>
  <c r="U210" i="17"/>
  <c r="E210" i="17"/>
  <c r="W210" i="17"/>
  <c r="G210" i="17"/>
  <c r="V210" i="17"/>
  <c r="F210" i="17"/>
  <c r="W211" i="17" l="1"/>
  <c r="G211" i="17"/>
  <c r="Y211" i="17"/>
  <c r="I211" i="17"/>
  <c r="V211" i="17"/>
  <c r="F211" i="17"/>
  <c r="U211" i="17"/>
  <c r="E211" i="17"/>
  <c r="X211" i="17"/>
  <c r="H211" i="17"/>
  <c r="E212" i="17" l="1"/>
  <c r="U212" i="17"/>
  <c r="I212" i="17"/>
  <c r="Y212" i="17"/>
  <c r="H212" i="17"/>
  <c r="X212" i="17"/>
  <c r="F212" i="17"/>
  <c r="V212" i="17"/>
  <c r="G212" i="17"/>
  <c r="W212" i="17"/>
  <c r="V213" i="17" l="1"/>
  <c r="F213" i="17"/>
  <c r="Y213" i="17"/>
  <c r="I213" i="17"/>
  <c r="W213" i="17"/>
  <c r="G213" i="17"/>
  <c r="X213" i="17"/>
  <c r="H213" i="17"/>
  <c r="U213" i="17"/>
  <c r="E213" i="17"/>
  <c r="X214" i="17" l="1"/>
  <c r="H214" i="17"/>
  <c r="Y214" i="17"/>
  <c r="I214" i="17"/>
  <c r="U214" i="17"/>
  <c r="E214" i="17"/>
  <c r="W214" i="17"/>
  <c r="G214" i="17"/>
  <c r="V214" i="17"/>
  <c r="F214" i="17"/>
  <c r="W215" i="17" l="1"/>
  <c r="G215" i="17"/>
  <c r="Y215" i="17"/>
  <c r="I215" i="17"/>
  <c r="V215" i="17"/>
  <c r="F215" i="17"/>
  <c r="U215" i="17"/>
  <c r="E215" i="17"/>
  <c r="X215" i="17"/>
  <c r="H215" i="17"/>
  <c r="X216" i="17" l="1"/>
  <c r="H216" i="17"/>
  <c r="V216" i="17"/>
  <c r="F216" i="17"/>
  <c r="U216" i="17"/>
  <c r="E216" i="17"/>
  <c r="W216" i="17"/>
  <c r="G216" i="17"/>
  <c r="Y216" i="17"/>
  <c r="I216" i="17"/>
  <c r="U217" i="17" l="1"/>
  <c r="E217" i="17"/>
  <c r="Y217" i="17"/>
  <c r="I217" i="17"/>
  <c r="X217" i="17"/>
  <c r="H217" i="17"/>
  <c r="W217" i="17"/>
  <c r="G217" i="17"/>
  <c r="V217" i="17"/>
  <c r="F217" i="17"/>
  <c r="V218" i="17" l="1"/>
  <c r="F218" i="17"/>
  <c r="X218" i="17"/>
  <c r="H218" i="17"/>
  <c r="W218" i="17"/>
  <c r="G218" i="17"/>
  <c r="Y218" i="17"/>
  <c r="I218" i="17"/>
  <c r="U218" i="17"/>
  <c r="E218" i="17"/>
  <c r="U219" i="17" l="1"/>
  <c r="E219" i="17"/>
  <c r="W219" i="17"/>
  <c r="G219" i="17"/>
  <c r="V219" i="17"/>
  <c r="F219" i="17"/>
  <c r="Y219" i="17"/>
  <c r="I219" i="17"/>
  <c r="X219" i="17"/>
  <c r="H219" i="17"/>
  <c r="Y220" i="17" l="1"/>
  <c r="I220" i="17"/>
  <c r="W220" i="17"/>
  <c r="G220" i="17"/>
  <c r="X220" i="17"/>
  <c r="H220" i="17"/>
  <c r="V220" i="17"/>
  <c r="F220" i="17"/>
  <c r="U220" i="17"/>
  <c r="E220" i="17"/>
  <c r="V221" i="17" l="1"/>
  <c r="F221" i="17"/>
  <c r="W221" i="17"/>
  <c r="G221" i="17"/>
  <c r="U221" i="17"/>
  <c r="E221" i="17"/>
  <c r="X221" i="17"/>
  <c r="H221" i="17"/>
  <c r="Y221" i="17"/>
  <c r="I221" i="17"/>
  <c r="X222" i="17" l="1"/>
  <c r="H222" i="17"/>
  <c r="W222" i="17"/>
  <c r="G222" i="17"/>
  <c r="Y222" i="17"/>
  <c r="I222" i="17"/>
  <c r="U222" i="17"/>
  <c r="E222" i="17"/>
  <c r="V222" i="17"/>
  <c r="F222" i="17"/>
  <c r="U223" i="17" l="1"/>
  <c r="E223" i="17"/>
  <c r="W223" i="17"/>
  <c r="G223" i="17"/>
  <c r="V223" i="17"/>
  <c r="F223" i="17"/>
  <c r="Y223" i="17"/>
  <c r="I223" i="17"/>
  <c r="X223" i="17"/>
  <c r="H223" i="17"/>
  <c r="Y224" i="17" l="1"/>
  <c r="I224" i="17"/>
  <c r="W224" i="17"/>
  <c r="G224" i="17"/>
  <c r="X224" i="17"/>
  <c r="H224" i="17"/>
  <c r="V224" i="17"/>
  <c r="F224" i="17"/>
  <c r="U224" i="17"/>
  <c r="E224" i="17"/>
  <c r="V225" i="17" l="1"/>
  <c r="F225" i="17"/>
  <c r="W225" i="17"/>
  <c r="G225" i="17"/>
  <c r="U225" i="17"/>
  <c r="E225" i="17"/>
  <c r="X225" i="17"/>
  <c r="H225" i="17"/>
  <c r="Y225" i="17"/>
  <c r="I225" i="17"/>
  <c r="X226" i="17" l="1"/>
  <c r="H226" i="17"/>
  <c r="W226" i="17"/>
  <c r="G226" i="17"/>
  <c r="Y226" i="17"/>
  <c r="I226" i="17"/>
  <c r="U226" i="17"/>
  <c r="E226" i="17"/>
  <c r="V226" i="17"/>
  <c r="F226" i="17"/>
  <c r="U227" i="17" l="1"/>
  <c r="E227" i="17"/>
  <c r="W227" i="17"/>
  <c r="G227" i="17"/>
  <c r="V227" i="17"/>
  <c r="F227" i="17"/>
  <c r="Y227" i="17"/>
  <c r="I227" i="17"/>
  <c r="X227" i="17"/>
  <c r="H227" i="17"/>
  <c r="Y228" i="17" l="1"/>
  <c r="I228" i="17"/>
  <c r="W228" i="17"/>
  <c r="G228" i="17"/>
  <c r="X228" i="17"/>
  <c r="H228" i="17"/>
  <c r="V228" i="17"/>
  <c r="F228" i="17"/>
  <c r="U228" i="17"/>
  <c r="E228" i="17"/>
  <c r="V229" i="17" l="1"/>
  <c r="F229" i="17"/>
  <c r="W229" i="17"/>
  <c r="G229" i="17"/>
  <c r="U229" i="17"/>
  <c r="E229" i="17"/>
  <c r="X229" i="17"/>
  <c r="H229" i="17"/>
  <c r="Y229" i="17"/>
  <c r="I229" i="17"/>
  <c r="X230" i="17" l="1"/>
  <c r="H230" i="17"/>
  <c r="W230" i="17"/>
  <c r="G230" i="17"/>
  <c r="Y230" i="17"/>
  <c r="I230" i="17"/>
  <c r="U230" i="17"/>
  <c r="E230" i="17"/>
  <c r="V230" i="17"/>
  <c r="F230" i="17"/>
  <c r="U231" i="17" l="1"/>
  <c r="E231" i="17"/>
  <c r="W231" i="17"/>
  <c r="G231" i="17"/>
  <c r="V231" i="17"/>
  <c r="F231" i="17"/>
  <c r="Y231" i="17"/>
  <c r="I231" i="17"/>
  <c r="X231" i="17"/>
  <c r="H231" i="17"/>
  <c r="Y232" i="17" l="1"/>
  <c r="I232" i="17"/>
  <c r="W232" i="17"/>
  <c r="G232" i="17"/>
  <c r="X232" i="17"/>
  <c r="H232" i="17"/>
  <c r="V232" i="17"/>
  <c r="F232" i="17"/>
  <c r="U232" i="17"/>
  <c r="E232" i="17"/>
  <c r="V233" i="17" l="1"/>
  <c r="F233" i="17"/>
  <c r="W233" i="17"/>
  <c r="G233" i="17"/>
  <c r="U233" i="17"/>
  <c r="E233" i="17"/>
  <c r="X233" i="17"/>
  <c r="H233" i="17"/>
  <c r="Y233" i="17"/>
  <c r="I233" i="17"/>
  <c r="X234" i="17" l="1"/>
  <c r="H234" i="17"/>
  <c r="W234" i="17"/>
  <c r="G234" i="17"/>
  <c r="Y234" i="17"/>
  <c r="I234" i="17"/>
  <c r="U234" i="17"/>
  <c r="E234" i="17"/>
  <c r="V234" i="17"/>
  <c r="F234" i="17"/>
  <c r="U235" i="17" l="1"/>
  <c r="E235" i="17"/>
  <c r="W235" i="17"/>
  <c r="G235" i="17"/>
  <c r="V235" i="17"/>
  <c r="F235" i="17"/>
  <c r="Y235" i="17"/>
  <c r="I235" i="17"/>
  <c r="X235" i="17"/>
  <c r="H235" i="17"/>
  <c r="Y236" i="17" l="1"/>
  <c r="I236" i="17"/>
  <c r="W236" i="17"/>
  <c r="G236" i="17"/>
  <c r="X236" i="17"/>
  <c r="H236" i="17"/>
  <c r="V236" i="17"/>
  <c r="F236" i="17"/>
  <c r="U236" i="17"/>
  <c r="E236" i="17"/>
  <c r="V237" i="17" l="1"/>
  <c r="F237" i="17"/>
  <c r="W237" i="17"/>
  <c r="G237" i="17"/>
  <c r="U237" i="17"/>
  <c r="E237" i="17"/>
  <c r="X237" i="17"/>
  <c r="H237" i="17"/>
  <c r="Y237" i="17"/>
  <c r="I237" i="17"/>
  <c r="X238" i="17" l="1"/>
  <c r="H238" i="17"/>
  <c r="W238" i="17"/>
  <c r="G238" i="17"/>
  <c r="Y238" i="17"/>
  <c r="I238" i="17"/>
  <c r="U238" i="17"/>
  <c r="E238" i="17"/>
  <c r="V238" i="17"/>
  <c r="F238" i="17"/>
  <c r="U239" i="17" l="1"/>
  <c r="E239" i="17"/>
  <c r="W239" i="17"/>
  <c r="G239" i="17"/>
  <c r="V239" i="17"/>
  <c r="F239" i="17"/>
  <c r="Y239" i="17"/>
  <c r="I239" i="17"/>
  <c r="X239" i="17"/>
  <c r="H239" i="17"/>
  <c r="Y240" i="17" l="1"/>
  <c r="I240" i="17"/>
  <c r="W240" i="17"/>
  <c r="G240" i="17"/>
  <c r="X240" i="17"/>
  <c r="H240" i="17"/>
  <c r="V240" i="17"/>
  <c r="F240" i="17"/>
  <c r="U240" i="17"/>
  <c r="E240" i="17"/>
  <c r="V241" i="17" l="1"/>
  <c r="F241" i="17"/>
  <c r="W241" i="17"/>
  <c r="G241" i="17"/>
  <c r="U241" i="17"/>
  <c r="E241" i="17"/>
  <c r="X241" i="17"/>
  <c r="H241" i="17"/>
  <c r="Y241" i="17"/>
  <c r="I241" i="17"/>
  <c r="X242" i="17" l="1"/>
  <c r="H242" i="17"/>
  <c r="W242" i="17"/>
  <c r="G242" i="17"/>
  <c r="Y242" i="17"/>
  <c r="I242" i="17"/>
  <c r="U242" i="17"/>
  <c r="E242" i="17"/>
  <c r="V242" i="17"/>
  <c r="F242" i="17"/>
  <c r="U243" i="17" l="1"/>
  <c r="E243" i="17"/>
  <c r="W243" i="17"/>
  <c r="G243" i="17"/>
  <c r="V243" i="17"/>
  <c r="F243" i="17"/>
  <c r="Y243" i="17"/>
  <c r="I243" i="17"/>
  <c r="X243" i="17"/>
  <c r="H243" i="17"/>
  <c r="Y244" i="17" l="1"/>
  <c r="I244" i="17"/>
  <c r="W244" i="17"/>
  <c r="G244" i="17"/>
  <c r="X244" i="17"/>
  <c r="H244" i="17"/>
  <c r="V244" i="17"/>
  <c r="F244" i="17"/>
  <c r="U244" i="17"/>
  <c r="E244" i="17"/>
  <c r="F245" i="17" l="1"/>
  <c r="V245" i="17"/>
  <c r="G245" i="17"/>
  <c r="W245" i="17"/>
  <c r="E245" i="17"/>
  <c r="U245" i="17"/>
  <c r="X245" i="17"/>
  <c r="H245" i="17"/>
  <c r="I245" i="17"/>
  <c r="Y245" i="17"/>
  <c r="I246" i="17" l="1"/>
  <c r="Y246" i="17"/>
  <c r="E246" i="17"/>
  <c r="U246" i="17"/>
  <c r="F246" i="17"/>
  <c r="V246" i="17"/>
  <c r="G246" i="17"/>
  <c r="W246" i="17"/>
  <c r="X246" i="17"/>
  <c r="H246" i="17"/>
  <c r="U247" i="17" l="1"/>
  <c r="E247" i="17"/>
  <c r="H247" i="17"/>
  <c r="X247" i="17"/>
  <c r="F247" i="17"/>
  <c r="V247" i="17"/>
  <c r="I247" i="17"/>
  <c r="Y247" i="17"/>
  <c r="G247" i="17"/>
  <c r="W247" i="17"/>
  <c r="W248" i="17" l="1"/>
  <c r="G248" i="17"/>
  <c r="E248" i="17"/>
  <c r="U248" i="17"/>
  <c r="F248" i="17"/>
  <c r="V248" i="17"/>
  <c r="Y248" i="17"/>
  <c r="I248" i="17"/>
  <c r="H248" i="17"/>
  <c r="X248" i="17"/>
  <c r="F249" i="17" l="1"/>
  <c r="V249" i="17"/>
  <c r="I249" i="17"/>
  <c r="Y249" i="17"/>
  <c r="E249" i="17"/>
  <c r="U249" i="17"/>
  <c r="X249" i="17"/>
  <c r="H249" i="17"/>
  <c r="G249" i="17"/>
  <c r="W249" i="17"/>
  <c r="X250" i="17" l="1"/>
  <c r="H250" i="17"/>
  <c r="G250" i="17"/>
  <c r="W250" i="17"/>
  <c r="E250" i="17"/>
  <c r="U250" i="17"/>
  <c r="F250" i="17"/>
  <c r="V250" i="17"/>
  <c r="I250" i="17"/>
  <c r="Y250" i="17"/>
  <c r="U251" i="17" l="1"/>
  <c r="E251" i="17"/>
  <c r="F251" i="17"/>
  <c r="V251" i="17"/>
  <c r="G251" i="17"/>
  <c r="W251" i="17"/>
  <c r="H251" i="17"/>
  <c r="X251" i="17"/>
  <c r="I251" i="17"/>
  <c r="Y251" i="17"/>
  <c r="H252" i="17" l="1"/>
  <c r="X252" i="17"/>
  <c r="Y252" i="17"/>
  <c r="I252" i="17"/>
  <c r="W252" i="17"/>
  <c r="G252" i="17"/>
  <c r="F252" i="17"/>
  <c r="V252" i="17"/>
  <c r="E252" i="17"/>
  <c r="U252" i="17"/>
  <c r="E253" i="17" l="1"/>
  <c r="U253" i="17"/>
  <c r="F253" i="17"/>
  <c r="V253" i="17"/>
  <c r="Y253" i="17"/>
  <c r="I253" i="17"/>
  <c r="H253" i="17"/>
  <c r="X253" i="17"/>
  <c r="G253" i="17"/>
  <c r="W253" i="17"/>
  <c r="X254" i="17" l="1"/>
  <c r="H254" i="17"/>
  <c r="W254" i="17"/>
  <c r="G254" i="17"/>
  <c r="U254" i="17"/>
  <c r="E254" i="17"/>
  <c r="V254" i="17"/>
  <c r="F254" i="17"/>
  <c r="Y254" i="17"/>
  <c r="I254" i="17"/>
  <c r="F255" i="17" l="1"/>
  <c r="V255" i="17"/>
  <c r="G255" i="17"/>
  <c r="W255" i="17"/>
  <c r="I255" i="17"/>
  <c r="Y255" i="17"/>
  <c r="U255" i="17"/>
  <c r="E255" i="17"/>
  <c r="H255" i="17"/>
  <c r="X255" i="17"/>
  <c r="X256" i="17" l="1"/>
  <c r="H256" i="17"/>
  <c r="W256" i="17"/>
  <c r="G256" i="17"/>
  <c r="E256" i="17"/>
  <c r="U256" i="17"/>
  <c r="I256" i="17"/>
  <c r="Y256" i="17"/>
  <c r="F256" i="17"/>
  <c r="V256" i="17"/>
  <c r="I257" i="17" l="1"/>
  <c r="Y257" i="17"/>
  <c r="F257" i="17"/>
  <c r="V257" i="17"/>
  <c r="E257" i="17"/>
  <c r="U257" i="17"/>
  <c r="G257" i="17"/>
  <c r="W257" i="17"/>
  <c r="X257" i="17"/>
  <c r="H257" i="17"/>
  <c r="W258" i="17" l="1"/>
  <c r="G258" i="17"/>
  <c r="V258" i="17"/>
  <c r="F258" i="17"/>
  <c r="U258" i="17"/>
  <c r="E258" i="17"/>
  <c r="Y258" i="17"/>
  <c r="I258" i="17"/>
  <c r="X258" i="17"/>
  <c r="H258" i="17"/>
  <c r="I259" i="17" l="1"/>
  <c r="Y259" i="17"/>
  <c r="F259" i="17"/>
  <c r="V259" i="17"/>
  <c r="H259" i="17"/>
  <c r="X259" i="17"/>
  <c r="U259" i="17"/>
  <c r="E259" i="17"/>
  <c r="G259" i="17"/>
  <c r="W259" i="17"/>
  <c r="V260" i="17" l="1"/>
  <c r="F260" i="17"/>
  <c r="E260" i="17"/>
  <c r="U260" i="17"/>
  <c r="W260" i="17"/>
  <c r="G260" i="17"/>
  <c r="H260" i="17"/>
  <c r="X260" i="17"/>
  <c r="I260" i="17"/>
  <c r="Y260" i="17"/>
  <c r="H261" i="17" l="1"/>
  <c r="X261" i="17"/>
  <c r="E261" i="17"/>
  <c r="U261" i="17"/>
  <c r="I261" i="17"/>
  <c r="Y261" i="17"/>
  <c r="G261" i="17"/>
  <c r="W261" i="17"/>
  <c r="V261" i="17"/>
  <c r="F261" i="17"/>
  <c r="G262" i="17" l="1"/>
  <c r="W262" i="17"/>
  <c r="E262" i="17"/>
  <c r="U262" i="17"/>
  <c r="I262" i="17"/>
  <c r="Y262" i="17"/>
  <c r="H262" i="17"/>
  <c r="X262" i="17"/>
  <c r="V262" i="17"/>
  <c r="F262" i="17"/>
  <c r="H263" i="17" l="1"/>
  <c r="X263" i="17"/>
  <c r="U263" i="17"/>
  <c r="E263" i="17"/>
  <c r="I263" i="17"/>
  <c r="Y263" i="17"/>
  <c r="G263" i="17"/>
  <c r="W263" i="17"/>
  <c r="F263" i="17"/>
  <c r="V263" i="17"/>
  <c r="W264" i="17" l="1"/>
  <c r="G264" i="17"/>
  <c r="E264" i="17"/>
  <c r="U264" i="17"/>
  <c r="I264" i="17"/>
  <c r="Y264" i="17"/>
  <c r="H264" i="17"/>
  <c r="X264" i="17"/>
  <c r="V264" i="17"/>
  <c r="F264" i="17"/>
  <c r="H265" i="17" l="1"/>
  <c r="X265" i="17"/>
  <c r="E265" i="17"/>
  <c r="U265" i="17"/>
  <c r="I265" i="17"/>
  <c r="Y265" i="17"/>
  <c r="V265" i="17"/>
  <c r="F265" i="17"/>
  <c r="G265" i="17"/>
  <c r="W265" i="17"/>
  <c r="V266" i="17" l="1"/>
  <c r="F266" i="17"/>
  <c r="I266" i="17"/>
  <c r="Y266" i="17"/>
  <c r="H266" i="17"/>
  <c r="X266" i="17"/>
  <c r="E266" i="17"/>
  <c r="U266" i="17"/>
  <c r="G266" i="17"/>
  <c r="W266" i="17"/>
  <c r="W267" i="17" l="1"/>
  <c r="G267" i="17"/>
  <c r="U267" i="17"/>
  <c r="E267" i="17"/>
  <c r="Y267" i="17"/>
  <c r="I267" i="17"/>
  <c r="X267" i="17"/>
  <c r="H267" i="17"/>
  <c r="V267" i="17"/>
  <c r="F267" i="17"/>
  <c r="H268" i="17" l="1"/>
  <c r="X268" i="17"/>
  <c r="E268" i="17"/>
  <c r="U268" i="17"/>
  <c r="F268" i="17"/>
  <c r="V268" i="17"/>
  <c r="Y268" i="17"/>
  <c r="I268" i="17"/>
  <c r="W268" i="17"/>
  <c r="G268" i="17"/>
  <c r="Y269" i="17" l="1"/>
  <c r="I269" i="17"/>
  <c r="F269" i="17"/>
  <c r="V269" i="17"/>
  <c r="H269" i="17"/>
  <c r="X269" i="17"/>
  <c r="E269" i="17"/>
  <c r="U269" i="17"/>
  <c r="G269" i="17"/>
  <c r="W269" i="17"/>
  <c r="G270" i="17" l="1"/>
  <c r="W270" i="17"/>
  <c r="E270" i="17"/>
  <c r="U270" i="17"/>
  <c r="F270" i="17"/>
  <c r="V270" i="17"/>
  <c r="H270" i="17"/>
  <c r="X270" i="17"/>
  <c r="Y270" i="17"/>
  <c r="I270" i="17"/>
  <c r="X271" i="17" l="1"/>
  <c r="H271" i="17"/>
  <c r="V271" i="17"/>
  <c r="F271" i="17"/>
  <c r="W271" i="17"/>
  <c r="G271" i="17"/>
  <c r="U271" i="17"/>
  <c r="E271" i="17"/>
  <c r="Y271" i="17"/>
  <c r="I271" i="17"/>
  <c r="E272" i="17" l="1"/>
  <c r="U272" i="17"/>
  <c r="F272" i="17"/>
  <c r="V272" i="17"/>
  <c r="I272" i="17"/>
  <c r="Y272" i="17"/>
  <c r="W272" i="17"/>
  <c r="G272" i="17"/>
  <c r="X272" i="17"/>
  <c r="H272" i="17"/>
  <c r="F273" i="17" l="1"/>
  <c r="V273" i="17"/>
  <c r="G273" i="17"/>
  <c r="W273" i="17"/>
  <c r="I273" i="17"/>
  <c r="Y273" i="17"/>
  <c r="E273" i="17"/>
  <c r="U273" i="17"/>
  <c r="X273" i="17"/>
  <c r="H273" i="17"/>
  <c r="E274" i="17" l="1"/>
  <c r="U274" i="17"/>
  <c r="G274" i="17"/>
  <c r="W274" i="17"/>
  <c r="I274" i="17"/>
  <c r="Y274" i="17"/>
  <c r="F274" i="17"/>
  <c r="V274" i="17"/>
  <c r="X274" i="17"/>
  <c r="H274" i="17"/>
  <c r="W275" i="17" l="1"/>
  <c r="G275" i="17"/>
  <c r="I275" i="17"/>
  <c r="Y275" i="17"/>
  <c r="E275" i="17"/>
  <c r="U275" i="17"/>
  <c r="V275" i="17"/>
  <c r="F275" i="17"/>
  <c r="X275" i="17"/>
  <c r="H275" i="17"/>
  <c r="F276" i="17" l="1"/>
  <c r="V276" i="17"/>
  <c r="U276" i="17"/>
  <c r="E276" i="17"/>
  <c r="I276" i="17"/>
  <c r="Y276" i="17"/>
  <c r="X276" i="17"/>
  <c r="H276" i="17"/>
  <c r="W276" i="17"/>
  <c r="G276" i="17"/>
  <c r="G277" i="17" l="1"/>
  <c r="W277" i="17"/>
  <c r="H277" i="17"/>
  <c r="X277" i="17"/>
  <c r="V277" i="17"/>
  <c r="F277" i="17"/>
  <c r="I277" i="17"/>
  <c r="Y277" i="17"/>
  <c r="E277" i="17"/>
  <c r="U277" i="17"/>
  <c r="Y278" i="17" l="1"/>
  <c r="I278" i="17"/>
  <c r="X278" i="17"/>
  <c r="H278" i="17"/>
  <c r="U278" i="17"/>
  <c r="E278" i="17"/>
  <c r="W278" i="17"/>
  <c r="G278" i="17"/>
  <c r="V278" i="17"/>
  <c r="F278" i="17"/>
  <c r="W279" i="17" l="1"/>
  <c r="G279" i="17"/>
  <c r="F279" i="17"/>
  <c r="V279" i="17"/>
  <c r="U279" i="17"/>
  <c r="E279" i="17"/>
  <c r="Y279" i="17"/>
  <c r="I279" i="17"/>
  <c r="X279" i="17"/>
  <c r="H279" i="17"/>
  <c r="H280" i="17" l="1"/>
  <c r="X280" i="17"/>
  <c r="E280" i="17"/>
  <c r="U280" i="17"/>
  <c r="G280" i="17"/>
  <c r="W280" i="17"/>
  <c r="I280" i="17"/>
  <c r="Y280" i="17"/>
  <c r="F280" i="17"/>
  <c r="V280" i="17"/>
  <c r="I281" i="17" l="1"/>
  <c r="Y281" i="17"/>
  <c r="W281" i="17"/>
  <c r="G281" i="17"/>
  <c r="H281" i="17"/>
  <c r="X281" i="17"/>
  <c r="E281" i="17"/>
  <c r="U281" i="17"/>
  <c r="V281" i="17"/>
  <c r="F281" i="17"/>
  <c r="E282" i="17" l="1"/>
  <c r="U282" i="17"/>
  <c r="G282" i="17"/>
  <c r="W282" i="17"/>
  <c r="H282" i="17"/>
  <c r="X282" i="17"/>
  <c r="I282" i="17"/>
  <c r="Y282" i="17"/>
  <c r="V282" i="17"/>
  <c r="F282" i="17"/>
  <c r="Y283" i="17" l="1"/>
  <c r="I283" i="17"/>
  <c r="W283" i="17"/>
  <c r="G283" i="17"/>
  <c r="X283" i="17"/>
  <c r="H283" i="17"/>
  <c r="U283" i="17"/>
  <c r="E283" i="17"/>
  <c r="V283" i="17"/>
  <c r="F283" i="17"/>
  <c r="E284" i="17" l="1"/>
  <c r="U284" i="17"/>
  <c r="G284" i="17"/>
  <c r="W284" i="17"/>
  <c r="F284" i="17"/>
  <c r="V284" i="17"/>
  <c r="H284" i="17"/>
  <c r="X284" i="17"/>
  <c r="I284" i="17"/>
  <c r="Y284" i="17"/>
  <c r="H285" i="17" l="1"/>
  <c r="X285" i="17"/>
  <c r="I285" i="17"/>
  <c r="Y285" i="17"/>
  <c r="V285" i="17"/>
  <c r="F285" i="17"/>
  <c r="E285" i="17"/>
  <c r="U285" i="17"/>
  <c r="W285" i="17"/>
  <c r="G285" i="17"/>
  <c r="U286" i="17" l="1"/>
  <c r="E286" i="17"/>
  <c r="X286" i="17"/>
  <c r="H286" i="17"/>
  <c r="Y286" i="17"/>
  <c r="I286" i="17"/>
  <c r="W286" i="17"/>
  <c r="G286" i="17"/>
  <c r="V286" i="17"/>
  <c r="F286" i="17"/>
  <c r="W287" i="17" l="1"/>
  <c r="G287" i="17"/>
  <c r="X287" i="17"/>
  <c r="H287" i="17"/>
  <c r="V287" i="17"/>
  <c r="F287" i="17"/>
  <c r="Y287" i="17"/>
  <c r="I287" i="17"/>
  <c r="U287" i="17"/>
  <c r="E287" i="17"/>
  <c r="I288" i="17" l="1"/>
  <c r="Y288" i="17"/>
  <c r="H288" i="17"/>
  <c r="X288" i="17"/>
  <c r="E288" i="17"/>
  <c r="U288" i="17"/>
  <c r="F288" i="17"/>
  <c r="V288" i="17"/>
  <c r="G288" i="17"/>
  <c r="W288" i="17"/>
  <c r="F289" i="17" l="1"/>
  <c r="V289" i="17"/>
  <c r="H289" i="17"/>
  <c r="X289" i="17"/>
  <c r="W289" i="17"/>
  <c r="G289" i="17"/>
  <c r="E289" i="17"/>
  <c r="U289" i="17"/>
  <c r="I289" i="17"/>
  <c r="Y289" i="17"/>
  <c r="U290" i="17" l="1"/>
  <c r="E290" i="17"/>
  <c r="X290" i="17"/>
  <c r="H290" i="17"/>
  <c r="Y290" i="17"/>
  <c r="I290" i="17"/>
  <c r="V290" i="17"/>
  <c r="F290" i="17"/>
  <c r="W290" i="17"/>
  <c r="G290" i="17"/>
  <c r="F291" i="17" l="1"/>
  <c r="V291" i="17"/>
  <c r="H291" i="17"/>
  <c r="X291" i="17"/>
  <c r="W291" i="17"/>
  <c r="G291" i="17"/>
  <c r="Y291" i="17"/>
  <c r="I291" i="17"/>
  <c r="U291" i="17"/>
  <c r="E291" i="17"/>
  <c r="H292" i="17" l="1"/>
  <c r="X292" i="17"/>
  <c r="I292" i="17"/>
  <c r="Y292" i="17"/>
  <c r="V292" i="17"/>
  <c r="F292" i="17"/>
  <c r="E292" i="17"/>
  <c r="U292" i="17"/>
  <c r="G292" i="17"/>
  <c r="W292" i="17"/>
  <c r="E293" i="17" l="1"/>
  <c r="U293" i="17"/>
  <c r="I293" i="17"/>
  <c r="Y293" i="17"/>
  <c r="G293" i="17"/>
  <c r="W293" i="17"/>
  <c r="H293" i="17"/>
  <c r="X293" i="17"/>
  <c r="V293" i="17"/>
  <c r="F293" i="17"/>
  <c r="X294" i="17" l="1"/>
  <c r="H294" i="17"/>
  <c r="Y294" i="17"/>
  <c r="I294" i="17"/>
  <c r="W294" i="17"/>
  <c r="G294" i="17"/>
  <c r="U294" i="17"/>
  <c r="E294" i="17"/>
  <c r="V294" i="17"/>
  <c r="F294" i="17"/>
  <c r="U295" i="17" l="1"/>
  <c r="E295" i="17"/>
  <c r="Y295" i="17"/>
  <c r="I295" i="17"/>
  <c r="V295" i="17"/>
  <c r="F295" i="17"/>
  <c r="W295" i="17"/>
  <c r="G295" i="17"/>
  <c r="X295" i="17"/>
  <c r="H295" i="17"/>
  <c r="G296" i="17" l="1"/>
  <c r="W296" i="17"/>
  <c r="I296" i="17"/>
  <c r="Y296" i="17"/>
  <c r="X296" i="17"/>
  <c r="H296" i="17"/>
  <c r="F296" i="17"/>
  <c r="V296" i="17"/>
  <c r="E296" i="17"/>
  <c r="U296" i="17"/>
  <c r="E297" i="17" l="1"/>
  <c r="U297" i="17"/>
  <c r="F297" i="17"/>
  <c r="V297" i="17"/>
  <c r="I297" i="17"/>
  <c r="Y297" i="17"/>
  <c r="G297" i="17"/>
  <c r="W297" i="17"/>
  <c r="H297" i="17"/>
  <c r="X297" i="17"/>
  <c r="W298" i="17" l="1"/>
  <c r="G298" i="17"/>
  <c r="F298" i="17"/>
  <c r="V298" i="17"/>
  <c r="H298" i="17"/>
  <c r="X298" i="17"/>
  <c r="I298" i="17"/>
  <c r="Y298" i="17"/>
  <c r="E298" i="17"/>
  <c r="U298" i="17"/>
  <c r="Y299" i="17" l="1"/>
  <c r="I299" i="17"/>
  <c r="F299" i="17"/>
  <c r="V299" i="17"/>
  <c r="U299" i="17"/>
  <c r="E299" i="17"/>
  <c r="H299" i="17"/>
  <c r="X299" i="17"/>
  <c r="W299" i="17"/>
  <c r="G299" i="17"/>
  <c r="X300" i="17" l="1"/>
  <c r="H300" i="17"/>
  <c r="V300" i="17"/>
  <c r="F300" i="17"/>
  <c r="G300" i="17"/>
  <c r="W300" i="17"/>
  <c r="U300" i="17"/>
  <c r="E300" i="17"/>
  <c r="Y300" i="17"/>
  <c r="I300" i="17"/>
  <c r="E301" i="17" l="1"/>
  <c r="U301" i="17"/>
  <c r="F301" i="17"/>
  <c r="V301" i="17"/>
  <c r="G301" i="17"/>
  <c r="W301" i="17"/>
  <c r="I301" i="17"/>
  <c r="Y301" i="17"/>
  <c r="H301" i="17"/>
  <c r="X301" i="17"/>
  <c r="I302" i="17" l="1"/>
  <c r="Y302" i="17"/>
  <c r="H302" i="17"/>
  <c r="X302" i="17"/>
  <c r="W302" i="17"/>
  <c r="G302" i="17"/>
  <c r="E302" i="17"/>
  <c r="U302" i="17"/>
  <c r="F302" i="17"/>
  <c r="V302" i="17"/>
  <c r="F303" i="17" l="1"/>
  <c r="V303" i="17"/>
  <c r="U303" i="17"/>
  <c r="E303" i="17"/>
  <c r="H303" i="17"/>
  <c r="X303" i="17"/>
  <c r="Y303" i="17"/>
  <c r="I303" i="17"/>
  <c r="W303" i="17"/>
  <c r="G303" i="17"/>
  <c r="I304" i="17" l="1"/>
  <c r="Y304" i="17"/>
  <c r="E304" i="17"/>
  <c r="U304" i="17"/>
  <c r="H304" i="17"/>
  <c r="X304" i="17"/>
  <c r="V304" i="17"/>
  <c r="F304" i="17"/>
  <c r="G304" i="17"/>
  <c r="W304" i="17"/>
  <c r="G305" i="17" l="1"/>
  <c r="W305" i="17"/>
  <c r="E305" i="17"/>
  <c r="U305" i="17"/>
  <c r="V305" i="17"/>
  <c r="F305" i="17"/>
  <c r="H305" i="17"/>
  <c r="X305" i="17"/>
  <c r="I305" i="17"/>
  <c r="Y305" i="17"/>
  <c r="X306" i="17" l="1"/>
  <c r="H306" i="17"/>
  <c r="Y306" i="17"/>
  <c r="I306" i="17"/>
  <c r="W306" i="17"/>
  <c r="G306" i="17"/>
  <c r="U306" i="17"/>
  <c r="E306" i="17"/>
  <c r="V306" i="17"/>
  <c r="F306" i="17"/>
  <c r="U307" i="17" l="1"/>
  <c r="E307" i="17"/>
  <c r="Y307" i="17"/>
  <c r="I307" i="17"/>
  <c r="V307" i="17"/>
  <c r="F307" i="17"/>
  <c r="W307" i="17"/>
  <c r="G307" i="17"/>
  <c r="X307" i="17"/>
  <c r="H307" i="17"/>
  <c r="X308" i="17" l="1"/>
  <c r="H308" i="17"/>
  <c r="V308" i="17"/>
  <c r="F308" i="17"/>
  <c r="W308" i="17"/>
  <c r="G308" i="17"/>
  <c r="U308" i="17"/>
  <c r="E308" i="17"/>
  <c r="Y308" i="17"/>
  <c r="I308" i="17"/>
  <c r="X309" i="17" l="1"/>
  <c r="H309" i="17"/>
  <c r="Y309" i="17"/>
  <c r="I309" i="17"/>
  <c r="W309" i="17"/>
  <c r="G309" i="17"/>
  <c r="U309" i="17"/>
  <c r="E309" i="17"/>
  <c r="V309" i="17"/>
  <c r="F309" i="17"/>
  <c r="V310" i="17" l="1"/>
  <c r="F310" i="17"/>
  <c r="W310" i="17"/>
  <c r="G310" i="17"/>
  <c r="U310" i="17"/>
  <c r="E310" i="17"/>
  <c r="Y310" i="17"/>
  <c r="I310" i="17"/>
  <c r="X310" i="17"/>
  <c r="H310" i="17"/>
  <c r="X311" i="17" l="1"/>
  <c r="H311" i="17"/>
  <c r="U311" i="17"/>
  <c r="E311" i="17"/>
  <c r="V311" i="17"/>
  <c r="F311" i="17"/>
  <c r="Y311" i="17"/>
  <c r="I311" i="17"/>
  <c r="W311" i="17"/>
  <c r="G311" i="17"/>
  <c r="Y312" i="17" l="1"/>
  <c r="I312" i="17"/>
  <c r="U312" i="17"/>
  <c r="E312" i="17"/>
  <c r="W312" i="17"/>
  <c r="G312" i="17"/>
  <c r="V312" i="17"/>
  <c r="F312" i="17"/>
  <c r="X312" i="17"/>
  <c r="H312" i="17"/>
  <c r="V313" i="17" l="1"/>
  <c r="F313" i="17"/>
  <c r="U313" i="17"/>
  <c r="E313" i="17"/>
  <c r="X313" i="17"/>
  <c r="H313" i="17"/>
  <c r="W313" i="17"/>
  <c r="G313" i="17"/>
  <c r="Y313" i="17"/>
  <c r="I313" i="17"/>
  <c r="W314" i="17" l="1"/>
  <c r="G314" i="17"/>
  <c r="U314" i="17"/>
  <c r="E314" i="17"/>
  <c r="Y314" i="17"/>
  <c r="I314" i="17"/>
  <c r="X314" i="17"/>
  <c r="H314" i="17"/>
  <c r="V314" i="17"/>
  <c r="F314" i="17"/>
  <c r="X315" i="17" l="1"/>
  <c r="H315" i="17"/>
  <c r="U315" i="17"/>
  <c r="E315" i="17"/>
  <c r="V315" i="17"/>
  <c r="F315" i="17"/>
  <c r="Y315" i="17"/>
  <c r="I315" i="17"/>
  <c r="W315" i="17"/>
  <c r="G315" i="17"/>
  <c r="Y316" i="17" l="1"/>
  <c r="I316" i="17"/>
  <c r="U316" i="17"/>
  <c r="E316" i="17"/>
  <c r="W316" i="17"/>
  <c r="G316" i="17"/>
  <c r="V316" i="17"/>
  <c r="F316" i="17"/>
  <c r="X316" i="17"/>
  <c r="H316" i="17"/>
  <c r="U317" i="17" l="1"/>
  <c r="E317" i="17"/>
  <c r="V317" i="17"/>
  <c r="F317" i="17"/>
  <c r="X317" i="17"/>
  <c r="H317" i="17"/>
  <c r="W317" i="17"/>
  <c r="G317" i="17"/>
  <c r="Y317" i="17"/>
  <c r="I317" i="17"/>
  <c r="V318" i="17" l="1"/>
  <c r="F318" i="17"/>
  <c r="W318" i="17"/>
  <c r="G318" i="17"/>
  <c r="Y318" i="17"/>
  <c r="I318" i="17"/>
  <c r="X318" i="17"/>
  <c r="H318" i="17"/>
  <c r="U318" i="17"/>
  <c r="E318" i="17"/>
  <c r="W319" i="17" l="1"/>
  <c r="G319" i="17"/>
  <c r="X319" i="17"/>
  <c r="H319" i="17"/>
  <c r="U319" i="17"/>
  <c r="E319" i="17"/>
  <c r="Y319" i="17"/>
  <c r="I319" i="17"/>
  <c r="V319" i="17"/>
  <c r="F319" i="17"/>
  <c r="X320" i="17" l="1"/>
  <c r="H320" i="17"/>
  <c r="Y320" i="17"/>
  <c r="I320" i="17"/>
  <c r="V320" i="17"/>
  <c r="F320" i="17"/>
  <c r="U320" i="17"/>
  <c r="E320" i="17"/>
  <c r="W320" i="17"/>
  <c r="G320" i="17"/>
  <c r="U321" i="17" l="1"/>
  <c r="E321" i="17"/>
  <c r="Y321" i="17"/>
  <c r="I321" i="17"/>
  <c r="W321" i="17"/>
  <c r="G321" i="17"/>
  <c r="V321" i="17"/>
  <c r="F321" i="17"/>
  <c r="X321" i="17"/>
  <c r="H321" i="17"/>
  <c r="V322" i="17" l="1"/>
  <c r="F322" i="17"/>
  <c r="Y322" i="17"/>
  <c r="I322" i="17"/>
  <c r="X322" i="17"/>
  <c r="H322" i="17"/>
  <c r="W322" i="17"/>
  <c r="G322" i="17"/>
  <c r="U322" i="17"/>
  <c r="E322" i="17"/>
  <c r="W323" i="17" l="1"/>
  <c r="G323" i="17"/>
  <c r="Y323" i="17"/>
  <c r="I323" i="17"/>
  <c r="U323" i="17"/>
  <c r="E323" i="17"/>
  <c r="X323" i="17"/>
  <c r="H323" i="17"/>
  <c r="V323" i="17"/>
  <c r="F323" i="17"/>
  <c r="X324" i="17" l="1"/>
  <c r="H324" i="17"/>
  <c r="Y324" i="17"/>
  <c r="I324" i="17"/>
  <c r="V324" i="17"/>
  <c r="F324" i="17"/>
  <c r="U324" i="17"/>
  <c r="E324" i="17"/>
  <c r="W324" i="17"/>
  <c r="G324" i="17"/>
  <c r="U325" i="17" l="1"/>
  <c r="E325" i="17"/>
  <c r="Y325" i="17"/>
  <c r="I325" i="17"/>
  <c r="W325" i="17"/>
  <c r="G325" i="17"/>
  <c r="V325" i="17"/>
  <c r="F325" i="17"/>
  <c r="X325" i="17"/>
  <c r="H325" i="17"/>
  <c r="V326" i="17" l="1"/>
  <c r="F326" i="17"/>
  <c r="Y326" i="17"/>
  <c r="I326" i="17"/>
  <c r="X326" i="17"/>
  <c r="H326" i="17"/>
  <c r="W326" i="17"/>
  <c r="G326" i="17"/>
  <c r="U326" i="17"/>
  <c r="E326" i="17"/>
  <c r="W327" i="17" l="1"/>
  <c r="G327" i="17"/>
  <c r="Y327" i="17"/>
  <c r="I327" i="17"/>
  <c r="U327" i="17"/>
  <c r="E327" i="17"/>
  <c r="X327" i="17"/>
  <c r="H327" i="17"/>
  <c r="V327" i="17"/>
  <c r="F327" i="17"/>
  <c r="X328" i="17" l="1"/>
  <c r="H328" i="17"/>
  <c r="Y328" i="17"/>
  <c r="I328" i="17"/>
  <c r="V328" i="17"/>
  <c r="F328" i="17"/>
  <c r="U328" i="17"/>
  <c r="E328" i="17"/>
  <c r="W328" i="17"/>
  <c r="G328" i="17"/>
  <c r="U329" i="17" l="1"/>
  <c r="E329" i="17"/>
  <c r="Y329" i="17"/>
  <c r="I329" i="17"/>
  <c r="W329" i="17"/>
  <c r="G329" i="17"/>
  <c r="V329" i="17"/>
  <c r="F329" i="17"/>
  <c r="X329" i="17"/>
  <c r="H329" i="17"/>
  <c r="Y330" i="17" l="1"/>
  <c r="I330" i="17"/>
  <c r="V330" i="17"/>
  <c r="F330" i="17"/>
  <c r="X330" i="17"/>
  <c r="H330" i="17"/>
  <c r="W330" i="17"/>
  <c r="G330" i="17"/>
  <c r="U330" i="17"/>
  <c r="E330" i="17"/>
  <c r="W331" i="17" l="1"/>
  <c r="G331" i="17"/>
  <c r="V331" i="17"/>
  <c r="F331" i="17"/>
  <c r="U331" i="17"/>
  <c r="E331" i="17"/>
  <c r="X331" i="17"/>
  <c r="H331" i="17"/>
  <c r="Y331" i="17"/>
  <c r="I331" i="17"/>
  <c r="X332" i="17" l="1"/>
  <c r="H332" i="17"/>
  <c r="V332" i="17"/>
  <c r="F332" i="17"/>
  <c r="Y332" i="17"/>
  <c r="I332" i="17"/>
  <c r="U332" i="17"/>
  <c r="E332" i="17"/>
  <c r="W332" i="17"/>
  <c r="G332" i="17"/>
  <c r="U333" i="17" l="1"/>
  <c r="E333" i="17"/>
  <c r="V333" i="17"/>
  <c r="F333" i="17"/>
  <c r="W333" i="17"/>
  <c r="G333" i="17"/>
  <c r="Y333" i="17"/>
  <c r="I333" i="17"/>
  <c r="X333" i="17"/>
  <c r="H333" i="17"/>
  <c r="Y334" i="17" l="1"/>
  <c r="I334" i="17"/>
  <c r="V334" i="17"/>
  <c r="F334" i="17"/>
  <c r="X334" i="17"/>
  <c r="H334" i="17"/>
  <c r="W334" i="17"/>
  <c r="G334" i="17"/>
  <c r="U334" i="17"/>
  <c r="E334" i="17"/>
  <c r="W335" i="17" l="1"/>
  <c r="G335" i="17"/>
  <c r="V335" i="17"/>
  <c r="F335" i="17"/>
  <c r="U335" i="17"/>
  <c r="E335" i="17"/>
  <c r="X335" i="17"/>
  <c r="H335" i="17"/>
  <c r="Y335" i="17"/>
  <c r="I335" i="17"/>
  <c r="V336" i="17" l="1"/>
  <c r="F336" i="17"/>
  <c r="X336" i="17"/>
  <c r="H336" i="17"/>
  <c r="Y336" i="17"/>
  <c r="I336" i="17"/>
  <c r="U336" i="17"/>
  <c r="E336" i="17"/>
  <c r="W336" i="17"/>
  <c r="G336" i="17"/>
  <c r="U337" i="17" l="1"/>
  <c r="E337" i="17"/>
  <c r="X337" i="17"/>
  <c r="H337" i="17"/>
  <c r="W337" i="17"/>
  <c r="G337" i="17"/>
  <c r="Y337" i="17"/>
  <c r="I337" i="17"/>
  <c r="V337" i="17"/>
  <c r="F337" i="17"/>
  <c r="V338" i="17" l="1"/>
  <c r="F338" i="17"/>
  <c r="W338" i="17"/>
  <c r="G338" i="17"/>
  <c r="Y338" i="17"/>
  <c r="I338" i="17"/>
  <c r="X338" i="17"/>
  <c r="H338" i="17"/>
  <c r="U338" i="17"/>
  <c r="E338" i="17"/>
  <c r="X339" i="17" l="1"/>
  <c r="H339" i="17"/>
  <c r="W339" i="17"/>
  <c r="G339" i="17"/>
  <c r="U339" i="17"/>
  <c r="E339" i="17"/>
  <c r="Y339" i="17"/>
  <c r="I339" i="17"/>
  <c r="V339" i="17"/>
  <c r="F339" i="17"/>
  <c r="V340" i="17" l="1"/>
  <c r="F340" i="17"/>
  <c r="U340" i="17"/>
  <c r="E340" i="17"/>
  <c r="X340" i="17"/>
  <c r="H340" i="17"/>
  <c r="Y340" i="17"/>
  <c r="I340" i="17"/>
  <c r="W340" i="17"/>
  <c r="G340" i="17"/>
  <c r="Y341" i="17" l="1"/>
  <c r="I341" i="17"/>
  <c r="U341" i="17"/>
  <c r="E341" i="17"/>
  <c r="W341" i="17"/>
  <c r="G341" i="17"/>
  <c r="X341" i="17"/>
  <c r="H341" i="17"/>
  <c r="V341" i="17"/>
  <c r="F341" i="17"/>
  <c r="X342" i="17" l="1"/>
  <c r="H342" i="17"/>
  <c r="U342" i="17"/>
  <c r="E342" i="17"/>
  <c r="V342" i="17"/>
  <c r="F342" i="17"/>
  <c r="W342" i="17"/>
  <c r="G342" i="17"/>
  <c r="Y342" i="17"/>
  <c r="I342" i="17"/>
  <c r="U343" i="17" l="1"/>
  <c r="E343" i="17"/>
  <c r="W343" i="17"/>
  <c r="G343" i="17"/>
  <c r="Y343" i="17"/>
  <c r="I343" i="17"/>
  <c r="V343" i="17"/>
  <c r="F343" i="17"/>
  <c r="X343" i="17"/>
  <c r="H343" i="17"/>
  <c r="W344" i="17" l="1"/>
  <c r="G344" i="17"/>
  <c r="V344" i="17"/>
  <c r="F344" i="17"/>
  <c r="X344" i="17"/>
  <c r="H344" i="17"/>
  <c r="Y344" i="17"/>
  <c r="I344" i="17"/>
  <c r="U344" i="17"/>
  <c r="E344" i="17"/>
  <c r="V345" i="17" l="1"/>
  <c r="F345" i="17"/>
  <c r="Y345" i="17"/>
  <c r="I345" i="17"/>
  <c r="U345" i="17"/>
  <c r="E345" i="17"/>
  <c r="X345" i="17"/>
  <c r="H345" i="17"/>
  <c r="W345" i="17"/>
  <c r="G345" i="17"/>
  <c r="Y346" i="17" l="1"/>
  <c r="I346" i="17"/>
  <c r="X346" i="17"/>
  <c r="H346" i="17"/>
  <c r="W346" i="17"/>
  <c r="G346" i="17"/>
  <c r="U346" i="17"/>
  <c r="E346" i="17"/>
  <c r="V346" i="17"/>
  <c r="F346" i="17"/>
  <c r="X347" i="17" l="1"/>
  <c r="H347" i="17"/>
  <c r="U347" i="17"/>
  <c r="E347" i="17"/>
  <c r="V347" i="17"/>
  <c r="F347" i="17"/>
  <c r="W347" i="17"/>
  <c r="G347" i="17"/>
  <c r="Y347" i="17"/>
  <c r="I347" i="17"/>
  <c r="U348" i="17" l="1"/>
  <c r="E348" i="17"/>
  <c r="W348" i="17"/>
  <c r="G348" i="17"/>
  <c r="Y348" i="17"/>
  <c r="I348" i="17"/>
  <c r="V348" i="17"/>
  <c r="F348" i="17"/>
  <c r="X348" i="17"/>
  <c r="H348" i="17"/>
  <c r="W349" i="17" l="1"/>
  <c r="G349" i="17"/>
  <c r="V349" i="17"/>
  <c r="F349" i="17"/>
  <c r="X349" i="17"/>
  <c r="H349" i="17"/>
  <c r="Y349" i="17"/>
  <c r="I349" i="17"/>
  <c r="U349" i="17"/>
  <c r="E349" i="17"/>
  <c r="V350" i="17" l="1"/>
  <c r="F350" i="17"/>
  <c r="Y350" i="17"/>
  <c r="I350" i="17"/>
  <c r="U350" i="17"/>
  <c r="E350" i="17"/>
  <c r="X350" i="17"/>
  <c r="H350" i="17"/>
  <c r="W350" i="17"/>
  <c r="G350" i="17"/>
  <c r="Y351" i="17" l="1"/>
  <c r="I351" i="17"/>
  <c r="X351" i="17"/>
  <c r="H351" i="17"/>
  <c r="W351" i="17"/>
  <c r="G351" i="17"/>
  <c r="U351" i="17"/>
  <c r="E351" i="17"/>
  <c r="V351" i="17"/>
  <c r="F351" i="17"/>
  <c r="U352" i="17" l="1"/>
  <c r="E352" i="17"/>
  <c r="X352" i="17"/>
  <c r="H352" i="17"/>
  <c r="V352" i="17"/>
  <c r="F352" i="17"/>
  <c r="W352" i="17"/>
  <c r="G352" i="17"/>
  <c r="Y352" i="17"/>
  <c r="I352" i="17"/>
  <c r="W353" i="17" l="1"/>
  <c r="G353" i="17"/>
  <c r="X353" i="17"/>
  <c r="H353" i="17"/>
  <c r="Y353" i="17"/>
  <c r="I353" i="17"/>
  <c r="V353" i="17"/>
  <c r="F353" i="17"/>
  <c r="U353" i="17"/>
  <c r="E353" i="17"/>
  <c r="V354" i="17" l="1"/>
  <c r="F354" i="17"/>
  <c r="X354" i="17"/>
  <c r="H354" i="17"/>
  <c r="U354" i="17"/>
  <c r="E354" i="17"/>
  <c r="Y354" i="17"/>
  <c r="I354" i="17"/>
  <c r="W354" i="17"/>
  <c r="G354" i="17"/>
  <c r="Y355" i="17" l="1"/>
  <c r="I355" i="17"/>
  <c r="X355" i="17"/>
  <c r="H355" i="17"/>
  <c r="W355" i="17"/>
  <c r="G355" i="17"/>
  <c r="U355" i="17"/>
  <c r="E355" i="17"/>
  <c r="V355" i="17"/>
  <c r="F355" i="17"/>
  <c r="U356" i="17" l="1"/>
  <c r="E356" i="17"/>
  <c r="X356" i="17"/>
  <c r="H356" i="17"/>
  <c r="V356" i="17"/>
  <c r="F356" i="17"/>
  <c r="W356" i="17"/>
  <c r="G356" i="17"/>
  <c r="Y356" i="17"/>
  <c r="I356" i="17"/>
  <c r="W357" i="17" l="1"/>
  <c r="G357" i="17"/>
  <c r="X357" i="17"/>
  <c r="H357" i="17"/>
  <c r="Y357" i="17"/>
  <c r="I357" i="17"/>
  <c r="V357" i="17"/>
  <c r="F357" i="17"/>
  <c r="U357" i="17"/>
  <c r="E357" i="17"/>
  <c r="V358" i="17" l="1"/>
  <c r="F358" i="17"/>
  <c r="X358" i="17"/>
  <c r="H358" i="17"/>
  <c r="U358" i="17"/>
  <c r="E358" i="17"/>
  <c r="Y358" i="17"/>
  <c r="I358" i="17"/>
  <c r="W358" i="17"/>
  <c r="G358" i="17"/>
  <c r="Y359" i="17" l="1"/>
  <c r="I359" i="17"/>
  <c r="X359" i="17"/>
  <c r="H359" i="17"/>
  <c r="W359" i="17"/>
  <c r="G359" i="17"/>
  <c r="U359" i="17"/>
  <c r="E359" i="17"/>
  <c r="V359" i="17"/>
  <c r="F359" i="17"/>
  <c r="U360" i="17" l="1"/>
  <c r="E360" i="17"/>
  <c r="X360" i="17"/>
  <c r="H360" i="17"/>
  <c r="V360" i="17"/>
  <c r="F360" i="17"/>
  <c r="W360" i="17"/>
  <c r="G360" i="17"/>
  <c r="Y360" i="17"/>
  <c r="I360" i="17"/>
  <c r="W361" i="17" l="1"/>
  <c r="G361" i="17"/>
  <c r="X361" i="17"/>
  <c r="H361" i="17"/>
  <c r="Y361" i="17"/>
  <c r="I361" i="17"/>
  <c r="V361" i="17"/>
  <c r="F361" i="17"/>
  <c r="U361" i="17"/>
  <c r="E361" i="17"/>
  <c r="V362" i="17" l="1"/>
  <c r="F362" i="17"/>
  <c r="X362" i="17"/>
  <c r="H362" i="17"/>
  <c r="U362" i="17"/>
  <c r="E362" i="17"/>
  <c r="Y362" i="17"/>
  <c r="I362" i="17"/>
  <c r="W362" i="17"/>
  <c r="G362" i="17"/>
  <c r="Y363" i="17" l="1"/>
  <c r="I363" i="17"/>
  <c r="X363" i="17"/>
  <c r="H363" i="17"/>
  <c r="W363" i="17"/>
  <c r="G363" i="17"/>
  <c r="U363" i="17"/>
  <c r="E363" i="17"/>
  <c r="V363" i="17"/>
  <c r="F363" i="17"/>
  <c r="X364" i="17" l="1"/>
  <c r="H364" i="17"/>
  <c r="U364" i="17"/>
  <c r="E364" i="17"/>
  <c r="V364" i="17"/>
  <c r="F364" i="17"/>
  <c r="W364" i="17"/>
  <c r="G364" i="17"/>
  <c r="Y364" i="17"/>
  <c r="I364" i="17"/>
  <c r="U365" i="17" l="1"/>
  <c r="E365" i="17"/>
  <c r="W365" i="17"/>
  <c r="G365" i="17"/>
  <c r="Y365" i="17"/>
  <c r="I365" i="17"/>
  <c r="V365" i="17"/>
  <c r="F365" i="17"/>
  <c r="X365" i="17"/>
  <c r="H365" i="17"/>
  <c r="W366" i="17" l="1"/>
  <c r="S48" i="4" s="1"/>
  <c r="S49" i="4" s="1"/>
  <c r="G366" i="17"/>
  <c r="V366" i="17"/>
  <c r="R48" i="4" s="1"/>
  <c r="R49" i="4" s="1"/>
  <c r="F366" i="17"/>
  <c r="X366" i="17"/>
  <c r="T48" i="4" s="1"/>
  <c r="T49" i="4" s="1"/>
  <c r="H366" i="17"/>
  <c r="Y366" i="17"/>
  <c r="U48" i="4" s="1"/>
  <c r="U49" i="4" s="1"/>
  <c r="I366" i="17"/>
  <c r="U366" i="17"/>
  <c r="Q48" i="4" s="1"/>
  <c r="Q49" i="4" s="1"/>
  <c r="E366" i="17"/>
  <c r="C80" i="20" l="1"/>
  <c r="D80" i="20"/>
  <c r="E80" i="20"/>
  <c r="F80" i="20"/>
  <c r="G80" i="20"/>
  <c r="H80" i="20"/>
  <c r="I80" i="20"/>
  <c r="J80" i="20"/>
  <c r="K80" i="20"/>
  <c r="L80" i="20"/>
  <c r="M80" i="20"/>
  <c r="N80" i="20"/>
  <c r="C50" i="20"/>
  <c r="D50" i="20"/>
  <c r="E50" i="20"/>
  <c r="F50" i="20"/>
  <c r="G50" i="20"/>
  <c r="H50" i="20"/>
  <c r="I50" i="20"/>
  <c r="J50" i="20"/>
  <c r="K50" i="20"/>
  <c r="L50" i="20"/>
  <c r="M50" i="20"/>
  <c r="N50" i="20"/>
  <c r="C40" i="20"/>
  <c r="D40" i="20"/>
  <c r="E40" i="20"/>
  <c r="F40" i="20"/>
  <c r="G40" i="20"/>
  <c r="H40" i="20"/>
  <c r="I40" i="20"/>
  <c r="J40" i="20"/>
  <c r="K40" i="20"/>
  <c r="L40" i="20"/>
  <c r="M40" i="20"/>
  <c r="N40" i="20"/>
  <c r="C70" i="20"/>
  <c r="D70" i="20"/>
  <c r="E70" i="20"/>
  <c r="F70" i="20"/>
  <c r="G70" i="20"/>
  <c r="H70" i="20"/>
  <c r="I70" i="20"/>
  <c r="J70" i="20"/>
  <c r="K70" i="20"/>
  <c r="L70" i="20"/>
  <c r="M70" i="20"/>
  <c r="N70" i="20"/>
  <c r="C60" i="20"/>
  <c r="D60" i="20"/>
  <c r="E60" i="20"/>
  <c r="F60" i="20"/>
  <c r="G60" i="20"/>
  <c r="H60" i="20"/>
  <c r="I60" i="20"/>
  <c r="J60" i="20"/>
  <c r="K60" i="20"/>
  <c r="L60" i="20"/>
  <c r="M60" i="20"/>
  <c r="N60" i="20"/>
  <c r="N62" i="20" l="1"/>
  <c r="N63" i="20"/>
  <c r="AE63" i="20" s="1"/>
  <c r="AV63" i="20" s="1"/>
  <c r="N64" i="20"/>
  <c r="AE64" i="20" s="1"/>
  <c r="AV64" i="20" s="1"/>
  <c r="F64" i="20"/>
  <c r="W64" i="20" s="1"/>
  <c r="AN64" i="20" s="1"/>
  <c r="F63" i="20"/>
  <c r="W63" i="20" s="1"/>
  <c r="AN63" i="20" s="1"/>
  <c r="F62" i="20"/>
  <c r="J73" i="20"/>
  <c r="AA73" i="20" s="1"/>
  <c r="AR73" i="20" s="1"/>
  <c r="J74" i="20"/>
  <c r="AA74" i="20" s="1"/>
  <c r="AR74" i="20" s="1"/>
  <c r="J72" i="20"/>
  <c r="N44" i="20"/>
  <c r="AE44" i="20" s="1"/>
  <c r="AV44" i="20" s="1"/>
  <c r="N42" i="20"/>
  <c r="N43" i="20"/>
  <c r="AE43" i="20" s="1"/>
  <c r="AV43" i="20" s="1"/>
  <c r="F43" i="20"/>
  <c r="W43" i="20" s="1"/>
  <c r="AN43" i="20" s="1"/>
  <c r="F42" i="20"/>
  <c r="F44" i="20"/>
  <c r="W44" i="20" s="1"/>
  <c r="AN44" i="20" s="1"/>
  <c r="J54" i="20"/>
  <c r="AA54" i="20" s="1"/>
  <c r="AR54" i="20" s="1"/>
  <c r="J52" i="20"/>
  <c r="J53" i="20"/>
  <c r="AA53" i="20" s="1"/>
  <c r="AR53" i="20" s="1"/>
  <c r="N82" i="20"/>
  <c r="N83" i="20"/>
  <c r="AE83" i="20" s="1"/>
  <c r="AV83" i="20" s="1"/>
  <c r="N84" i="20"/>
  <c r="AE84" i="20" s="1"/>
  <c r="AV84" i="20" s="1"/>
  <c r="F84" i="20"/>
  <c r="W84" i="20" s="1"/>
  <c r="AN84" i="20" s="1"/>
  <c r="F82" i="20"/>
  <c r="F83" i="20"/>
  <c r="W83" i="20" s="1"/>
  <c r="AN83" i="20" s="1"/>
  <c r="I63" i="20"/>
  <c r="Z63" i="20" s="1"/>
  <c r="AQ63" i="20" s="1"/>
  <c r="I62" i="20"/>
  <c r="I64" i="20"/>
  <c r="Z64" i="20" s="1"/>
  <c r="AQ64" i="20" s="1"/>
  <c r="M72" i="20"/>
  <c r="M73" i="20"/>
  <c r="AD73" i="20" s="1"/>
  <c r="AU73" i="20" s="1"/>
  <c r="M74" i="20"/>
  <c r="AD74" i="20" s="1"/>
  <c r="AU74" i="20" s="1"/>
  <c r="E74" i="20"/>
  <c r="V74" i="20" s="1"/>
  <c r="AM74" i="20" s="1"/>
  <c r="E73" i="20"/>
  <c r="V73" i="20" s="1"/>
  <c r="AM73" i="20" s="1"/>
  <c r="E72" i="20"/>
  <c r="I42" i="20"/>
  <c r="I43" i="20"/>
  <c r="Z43" i="20" s="1"/>
  <c r="AQ43" i="20" s="1"/>
  <c r="I44" i="20"/>
  <c r="Z44" i="20" s="1"/>
  <c r="AQ44" i="20" s="1"/>
  <c r="M53" i="20"/>
  <c r="AD53" i="20" s="1"/>
  <c r="AU53" i="20" s="1"/>
  <c r="M52" i="20"/>
  <c r="M54" i="20"/>
  <c r="AD54" i="20" s="1"/>
  <c r="AU54" i="20" s="1"/>
  <c r="E53" i="20"/>
  <c r="V53" i="20" s="1"/>
  <c r="AM53" i="20" s="1"/>
  <c r="E52" i="20"/>
  <c r="E54" i="20"/>
  <c r="V54" i="20" s="1"/>
  <c r="AM54" i="20" s="1"/>
  <c r="M84" i="20"/>
  <c r="AD84" i="20" s="1"/>
  <c r="AU84" i="20" s="1"/>
  <c r="M82" i="20"/>
  <c r="M83" i="20"/>
  <c r="AD83" i="20" s="1"/>
  <c r="AU83" i="20" s="1"/>
  <c r="E83" i="20"/>
  <c r="V83" i="20" s="1"/>
  <c r="AM83" i="20" s="1"/>
  <c r="E82" i="20"/>
  <c r="E84" i="20"/>
  <c r="V84" i="20" s="1"/>
  <c r="AM84" i="20" s="1"/>
  <c r="H63" i="20"/>
  <c r="Y63" i="20" s="1"/>
  <c r="AP63" i="20" s="1"/>
  <c r="H62" i="20"/>
  <c r="H64" i="20"/>
  <c r="Y64" i="20" s="1"/>
  <c r="AP64" i="20" s="1"/>
  <c r="D64" i="20"/>
  <c r="U64" i="20" s="1"/>
  <c r="AL64" i="20" s="1"/>
  <c r="D63" i="20"/>
  <c r="U63" i="20" s="1"/>
  <c r="AL63" i="20" s="1"/>
  <c r="D62" i="20"/>
  <c r="L72" i="20"/>
  <c r="L73" i="20"/>
  <c r="AC73" i="20" s="1"/>
  <c r="AT73" i="20" s="1"/>
  <c r="L74" i="20"/>
  <c r="AC74" i="20" s="1"/>
  <c r="AT74" i="20" s="1"/>
  <c r="H74" i="20"/>
  <c r="Y74" i="20" s="1"/>
  <c r="AP74" i="20" s="1"/>
  <c r="H73" i="20"/>
  <c r="Y73" i="20" s="1"/>
  <c r="AP73" i="20" s="1"/>
  <c r="H72" i="20"/>
  <c r="D72" i="20"/>
  <c r="D74" i="20"/>
  <c r="U74" i="20" s="1"/>
  <c r="AL74" i="20" s="1"/>
  <c r="D73" i="20"/>
  <c r="U73" i="20" s="1"/>
  <c r="AL73" i="20" s="1"/>
  <c r="L42" i="20"/>
  <c r="L44" i="20"/>
  <c r="AC44" i="20" s="1"/>
  <c r="AT44" i="20" s="1"/>
  <c r="L43" i="20"/>
  <c r="AC43" i="20" s="1"/>
  <c r="AT43" i="20" s="1"/>
  <c r="H44" i="20"/>
  <c r="Y44" i="20" s="1"/>
  <c r="AP44" i="20" s="1"/>
  <c r="H43" i="20"/>
  <c r="Y43" i="20" s="1"/>
  <c r="AP43" i="20" s="1"/>
  <c r="H42" i="20"/>
  <c r="D44" i="20"/>
  <c r="U44" i="20" s="1"/>
  <c r="AL44" i="20" s="1"/>
  <c r="D42" i="20"/>
  <c r="D43" i="20"/>
  <c r="U43" i="20" s="1"/>
  <c r="AL43" i="20" s="1"/>
  <c r="L54" i="20"/>
  <c r="AC54" i="20" s="1"/>
  <c r="AT54" i="20" s="1"/>
  <c r="L52" i="20"/>
  <c r="L53" i="20"/>
  <c r="AC53" i="20" s="1"/>
  <c r="AT53" i="20" s="1"/>
  <c r="H53" i="20"/>
  <c r="Y53" i="20" s="1"/>
  <c r="AP53" i="20" s="1"/>
  <c r="H54" i="20"/>
  <c r="Y54" i="20" s="1"/>
  <c r="AP54" i="20" s="1"/>
  <c r="H52" i="20"/>
  <c r="D54" i="20"/>
  <c r="U54" i="20" s="1"/>
  <c r="AL54" i="20" s="1"/>
  <c r="D53" i="20"/>
  <c r="U53" i="20" s="1"/>
  <c r="AL53" i="20" s="1"/>
  <c r="D52" i="20"/>
  <c r="L83" i="20"/>
  <c r="AC83" i="20" s="1"/>
  <c r="AT83" i="20" s="1"/>
  <c r="L84" i="20"/>
  <c r="AC84" i="20" s="1"/>
  <c r="AT84" i="20" s="1"/>
  <c r="L82" i="20"/>
  <c r="H82" i="20"/>
  <c r="H84" i="20"/>
  <c r="Y84" i="20" s="1"/>
  <c r="AP84" i="20" s="1"/>
  <c r="H83" i="20"/>
  <c r="Y83" i="20" s="1"/>
  <c r="AP83" i="20" s="1"/>
  <c r="D82" i="20"/>
  <c r="D84" i="20"/>
  <c r="U84" i="20" s="1"/>
  <c r="AL84" i="20" s="1"/>
  <c r="D83" i="20"/>
  <c r="U83" i="20" s="1"/>
  <c r="AL83" i="20" s="1"/>
  <c r="J64" i="20"/>
  <c r="AA64" i="20" s="1"/>
  <c r="AR64" i="20" s="1"/>
  <c r="J62" i="20"/>
  <c r="J63" i="20"/>
  <c r="AA63" i="20" s="1"/>
  <c r="AR63" i="20" s="1"/>
  <c r="N74" i="20"/>
  <c r="AE74" i="20" s="1"/>
  <c r="AV74" i="20" s="1"/>
  <c r="N73" i="20"/>
  <c r="AE73" i="20" s="1"/>
  <c r="AV73" i="20" s="1"/>
  <c r="N72" i="20"/>
  <c r="F73" i="20"/>
  <c r="W73" i="20" s="1"/>
  <c r="AN73" i="20" s="1"/>
  <c r="F72" i="20"/>
  <c r="F74" i="20"/>
  <c r="W74" i="20" s="1"/>
  <c r="AN74" i="20" s="1"/>
  <c r="J43" i="20"/>
  <c r="AA43" i="20" s="1"/>
  <c r="AR43" i="20" s="1"/>
  <c r="J44" i="20"/>
  <c r="AA44" i="20" s="1"/>
  <c r="AR44" i="20" s="1"/>
  <c r="J42" i="20"/>
  <c r="N52" i="20"/>
  <c r="N53" i="20"/>
  <c r="AE53" i="20" s="1"/>
  <c r="AV53" i="20" s="1"/>
  <c r="N54" i="20"/>
  <c r="AE54" i="20" s="1"/>
  <c r="AV54" i="20" s="1"/>
  <c r="F53" i="20"/>
  <c r="W53" i="20" s="1"/>
  <c r="AN53" i="20" s="1"/>
  <c r="F52" i="20"/>
  <c r="F54" i="20"/>
  <c r="W54" i="20" s="1"/>
  <c r="AN54" i="20" s="1"/>
  <c r="J83" i="20"/>
  <c r="AA83" i="20" s="1"/>
  <c r="AR83" i="20" s="1"/>
  <c r="J84" i="20"/>
  <c r="AA84" i="20" s="1"/>
  <c r="AR84" i="20" s="1"/>
  <c r="J82" i="20"/>
  <c r="M64" i="20"/>
  <c r="AD64" i="20" s="1"/>
  <c r="AU64" i="20" s="1"/>
  <c r="M62" i="20"/>
  <c r="M63" i="20"/>
  <c r="AD63" i="20" s="1"/>
  <c r="AU63" i="20" s="1"/>
  <c r="E64" i="20"/>
  <c r="V64" i="20" s="1"/>
  <c r="AM64" i="20" s="1"/>
  <c r="E62" i="20"/>
  <c r="E63" i="20"/>
  <c r="V63" i="20" s="1"/>
  <c r="AM63" i="20" s="1"/>
  <c r="I74" i="20"/>
  <c r="Z74" i="20" s="1"/>
  <c r="AQ74" i="20" s="1"/>
  <c r="I73" i="20"/>
  <c r="Z73" i="20" s="1"/>
  <c r="AQ73" i="20" s="1"/>
  <c r="I72" i="20"/>
  <c r="M43" i="20"/>
  <c r="AD43" i="20" s="1"/>
  <c r="AU43" i="20" s="1"/>
  <c r="M44" i="20"/>
  <c r="AD44" i="20" s="1"/>
  <c r="AU44" i="20" s="1"/>
  <c r="M42" i="20"/>
  <c r="E42" i="20"/>
  <c r="E43" i="20"/>
  <c r="V43" i="20" s="1"/>
  <c r="AM43" i="20" s="1"/>
  <c r="E44" i="20"/>
  <c r="V44" i="20" s="1"/>
  <c r="AM44" i="20" s="1"/>
  <c r="I53" i="20"/>
  <c r="Z53" i="20" s="1"/>
  <c r="AQ53" i="20" s="1"/>
  <c r="I52" i="20"/>
  <c r="I54" i="20"/>
  <c r="Z54" i="20" s="1"/>
  <c r="AQ54" i="20" s="1"/>
  <c r="I83" i="20"/>
  <c r="Z83" i="20" s="1"/>
  <c r="AQ83" i="20" s="1"/>
  <c r="I84" i="20"/>
  <c r="Z84" i="20" s="1"/>
  <c r="AQ84" i="20" s="1"/>
  <c r="I82" i="20"/>
  <c r="L64" i="20"/>
  <c r="AC64" i="20" s="1"/>
  <c r="AT64" i="20" s="1"/>
  <c r="L62" i="20"/>
  <c r="L63" i="20"/>
  <c r="AC63" i="20" s="1"/>
  <c r="AT63" i="20" s="1"/>
  <c r="K62" i="20"/>
  <c r="K64" i="20"/>
  <c r="AB64" i="20" s="1"/>
  <c r="AS64" i="20" s="1"/>
  <c r="K63" i="20"/>
  <c r="AB63" i="20" s="1"/>
  <c r="AS63" i="20" s="1"/>
  <c r="G64" i="20"/>
  <c r="X64" i="20" s="1"/>
  <c r="AO64" i="20" s="1"/>
  <c r="G62" i="20"/>
  <c r="G63" i="20"/>
  <c r="X63" i="20" s="1"/>
  <c r="AO63" i="20" s="1"/>
  <c r="C64" i="20"/>
  <c r="C63" i="20"/>
  <c r="C62" i="20"/>
  <c r="O60" i="20"/>
  <c r="S50" i="4" s="1"/>
  <c r="K72" i="20"/>
  <c r="K74" i="20"/>
  <c r="AB74" i="20" s="1"/>
  <c r="AS74" i="20" s="1"/>
  <c r="K73" i="20"/>
  <c r="AB73" i="20" s="1"/>
  <c r="AS73" i="20" s="1"/>
  <c r="G72" i="20"/>
  <c r="G73" i="20"/>
  <c r="X73" i="20" s="1"/>
  <c r="AO73" i="20" s="1"/>
  <c r="G74" i="20"/>
  <c r="X74" i="20" s="1"/>
  <c r="AO74" i="20" s="1"/>
  <c r="C73" i="20"/>
  <c r="C72" i="20"/>
  <c r="C74" i="20"/>
  <c r="O70" i="20"/>
  <c r="T50" i="4" s="1"/>
  <c r="K44" i="20"/>
  <c r="AB44" i="20" s="1"/>
  <c r="AS44" i="20" s="1"/>
  <c r="K43" i="20"/>
  <c r="AB43" i="20" s="1"/>
  <c r="AS43" i="20" s="1"/>
  <c r="K42" i="20"/>
  <c r="G43" i="20"/>
  <c r="X43" i="20" s="1"/>
  <c r="AO43" i="20" s="1"/>
  <c r="G42" i="20"/>
  <c r="G44" i="20"/>
  <c r="X44" i="20" s="1"/>
  <c r="AO44" i="20" s="1"/>
  <c r="O40" i="20"/>
  <c r="Q50" i="4" s="1"/>
  <c r="C42" i="20"/>
  <c r="C44" i="20"/>
  <c r="C43" i="20"/>
  <c r="K54" i="20"/>
  <c r="AB54" i="20" s="1"/>
  <c r="AS54" i="20" s="1"/>
  <c r="K53" i="20"/>
  <c r="AB53" i="20" s="1"/>
  <c r="AS53" i="20" s="1"/>
  <c r="K52" i="20"/>
  <c r="G54" i="20"/>
  <c r="X54" i="20" s="1"/>
  <c r="AO54" i="20" s="1"/>
  <c r="G52" i="20"/>
  <c r="G53" i="20"/>
  <c r="X53" i="20" s="1"/>
  <c r="AO53" i="20" s="1"/>
  <c r="O50" i="20"/>
  <c r="R50" i="4" s="1"/>
  <c r="C53" i="20"/>
  <c r="C52" i="20"/>
  <c r="C54" i="20"/>
  <c r="K82" i="20"/>
  <c r="K84" i="20"/>
  <c r="AB84" i="20" s="1"/>
  <c r="AS84" i="20" s="1"/>
  <c r="K83" i="20"/>
  <c r="AB83" i="20" s="1"/>
  <c r="AS83" i="20" s="1"/>
  <c r="G84" i="20"/>
  <c r="X84" i="20" s="1"/>
  <c r="AO84" i="20" s="1"/>
  <c r="G82" i="20"/>
  <c r="G83" i="20"/>
  <c r="X83" i="20" s="1"/>
  <c r="AO83" i="20" s="1"/>
  <c r="C84" i="20"/>
  <c r="C83" i="20"/>
  <c r="C82" i="20"/>
  <c r="O80" i="20"/>
  <c r="U50" i="4" s="1"/>
  <c r="O84" i="20" l="1"/>
  <c r="AF84" i="20" s="1"/>
  <c r="AW84" i="20" s="1"/>
  <c r="T84" i="20"/>
  <c r="AK84" i="20" s="1"/>
  <c r="C56" i="20"/>
  <c r="T56" i="20" s="1"/>
  <c r="AK56" i="20" s="1"/>
  <c r="F66" i="4" s="1"/>
  <c r="O52" i="20"/>
  <c r="T52" i="20"/>
  <c r="AK52" i="20" s="1"/>
  <c r="G56" i="20"/>
  <c r="X56" i="20" s="1"/>
  <c r="AO56" i="20" s="1"/>
  <c r="J66" i="4" s="1"/>
  <c r="X52" i="20"/>
  <c r="AO52" i="20" s="1"/>
  <c r="T82" i="20"/>
  <c r="AK82" i="20" s="1"/>
  <c r="O82" i="20"/>
  <c r="C86" i="20"/>
  <c r="T86" i="20" s="1"/>
  <c r="AK86" i="20" s="1"/>
  <c r="F69" i="4" s="1"/>
  <c r="X82" i="20"/>
  <c r="AO82" i="20" s="1"/>
  <c r="G86" i="20"/>
  <c r="X86" i="20" s="1"/>
  <c r="AO86" i="20" s="1"/>
  <c r="J69" i="4" s="1"/>
  <c r="AB82" i="20"/>
  <c r="AS82" i="20" s="1"/>
  <c r="K86" i="20"/>
  <c r="AB86" i="20" s="1"/>
  <c r="AS86" i="20" s="1"/>
  <c r="N69" i="4" s="1"/>
  <c r="K56" i="20"/>
  <c r="AB56" i="20" s="1"/>
  <c r="AS56" i="20" s="1"/>
  <c r="N66" i="4" s="1"/>
  <c r="AB52" i="20"/>
  <c r="AS52" i="20" s="1"/>
  <c r="O44" i="20"/>
  <c r="AF44" i="20" s="1"/>
  <c r="AW44" i="20" s="1"/>
  <c r="T44" i="20"/>
  <c r="AK44" i="20" s="1"/>
  <c r="X42" i="20"/>
  <c r="AO42" i="20" s="1"/>
  <c r="G46" i="20"/>
  <c r="X46" i="20" s="1"/>
  <c r="AO46" i="20" s="1"/>
  <c r="J65" i="4" s="1"/>
  <c r="T73" i="20"/>
  <c r="AK73" i="20" s="1"/>
  <c r="O73" i="20"/>
  <c r="AF73" i="20" s="1"/>
  <c r="AW73" i="20" s="1"/>
  <c r="T62" i="20"/>
  <c r="AK62" i="20" s="1"/>
  <c r="O62" i="20"/>
  <c r="C66" i="20"/>
  <c r="T66" i="20" s="1"/>
  <c r="AK66" i="20" s="1"/>
  <c r="F67" i="4" s="1"/>
  <c r="G66" i="20"/>
  <c r="X66" i="20" s="1"/>
  <c r="AO66" i="20" s="1"/>
  <c r="J67" i="4" s="1"/>
  <c r="X62" i="20"/>
  <c r="AO62" i="20" s="1"/>
  <c r="AB62" i="20"/>
  <c r="AS62" i="20" s="1"/>
  <c r="K66" i="20"/>
  <c r="AB66" i="20" s="1"/>
  <c r="AS66" i="20" s="1"/>
  <c r="N67" i="4" s="1"/>
  <c r="Z82" i="20"/>
  <c r="AQ82" i="20" s="1"/>
  <c r="I86" i="20"/>
  <c r="Z86" i="20" s="1"/>
  <c r="AQ86" i="20" s="1"/>
  <c r="L69" i="4" s="1"/>
  <c r="Z52" i="20"/>
  <c r="AQ52" i="20" s="1"/>
  <c r="I56" i="20"/>
  <c r="Z56" i="20" s="1"/>
  <c r="AQ56" i="20" s="1"/>
  <c r="L66" i="4" s="1"/>
  <c r="E46" i="20"/>
  <c r="V46" i="20" s="1"/>
  <c r="AM46" i="20" s="1"/>
  <c r="H65" i="4" s="1"/>
  <c r="V42" i="20"/>
  <c r="AM42" i="20" s="1"/>
  <c r="Z72" i="20"/>
  <c r="AQ72" i="20" s="1"/>
  <c r="I76" i="20"/>
  <c r="Z76" i="20" s="1"/>
  <c r="AQ76" i="20" s="1"/>
  <c r="L68" i="4" s="1"/>
  <c r="V62" i="20"/>
  <c r="AM62" i="20" s="1"/>
  <c r="E66" i="20"/>
  <c r="V66" i="20" s="1"/>
  <c r="AM66" i="20" s="1"/>
  <c r="H67" i="4" s="1"/>
  <c r="AE72" i="20"/>
  <c r="AV72" i="20" s="1"/>
  <c r="N76" i="20"/>
  <c r="AE76" i="20" s="1"/>
  <c r="AV76" i="20" s="1"/>
  <c r="Q68" i="4" s="1"/>
  <c r="AA62" i="20"/>
  <c r="AR62" i="20" s="1"/>
  <c r="J66" i="20"/>
  <c r="AA66" i="20" s="1"/>
  <c r="AR66" i="20" s="1"/>
  <c r="M67" i="4" s="1"/>
  <c r="D86" i="20"/>
  <c r="U86" i="20" s="1"/>
  <c r="AL86" i="20" s="1"/>
  <c r="G69" i="4" s="1"/>
  <c r="U82" i="20"/>
  <c r="AL82" i="20" s="1"/>
  <c r="AC82" i="20"/>
  <c r="AT82" i="20" s="1"/>
  <c r="L86" i="20"/>
  <c r="AC86" i="20" s="1"/>
  <c r="AT86" i="20" s="1"/>
  <c r="O69" i="4" s="1"/>
  <c r="AC42" i="20"/>
  <c r="AT42" i="20" s="1"/>
  <c r="L46" i="20"/>
  <c r="AC46" i="20" s="1"/>
  <c r="AT46" i="20" s="1"/>
  <c r="O65" i="4" s="1"/>
  <c r="Y72" i="20"/>
  <c r="AP72" i="20" s="1"/>
  <c r="H76" i="20"/>
  <c r="Y76" i="20" s="1"/>
  <c r="AP76" i="20" s="1"/>
  <c r="K68" i="4" s="1"/>
  <c r="M86" i="20"/>
  <c r="AD86" i="20" s="1"/>
  <c r="AU86" i="20" s="1"/>
  <c r="P69" i="4" s="1"/>
  <c r="AD82" i="20"/>
  <c r="AU82" i="20" s="1"/>
  <c r="AD72" i="20"/>
  <c r="AU72" i="20" s="1"/>
  <c r="M76" i="20"/>
  <c r="AD76" i="20" s="1"/>
  <c r="AU76" i="20" s="1"/>
  <c r="P68" i="4" s="1"/>
  <c r="T83" i="20"/>
  <c r="AK83" i="20" s="1"/>
  <c r="O83" i="20"/>
  <c r="AF83" i="20" s="1"/>
  <c r="AW83" i="20" s="1"/>
  <c r="O54" i="20"/>
  <c r="AF54" i="20" s="1"/>
  <c r="AW54" i="20" s="1"/>
  <c r="T54" i="20"/>
  <c r="AK54" i="20" s="1"/>
  <c r="T42" i="20"/>
  <c r="AK42" i="20" s="1"/>
  <c r="O42" i="20"/>
  <c r="C46" i="20"/>
  <c r="T46" i="20" s="1"/>
  <c r="AK46" i="20" s="1"/>
  <c r="F65" i="4" s="1"/>
  <c r="T63" i="20"/>
  <c r="AK63" i="20" s="1"/>
  <c r="O63" i="20"/>
  <c r="AF63" i="20" s="1"/>
  <c r="AW63" i="20" s="1"/>
  <c r="M46" i="20"/>
  <c r="AD46" i="20" s="1"/>
  <c r="AU46" i="20" s="1"/>
  <c r="P65" i="4" s="1"/>
  <c r="AD42" i="20"/>
  <c r="AU42" i="20" s="1"/>
  <c r="AA82" i="20"/>
  <c r="AR82" i="20" s="1"/>
  <c r="J86" i="20"/>
  <c r="AA86" i="20" s="1"/>
  <c r="AR86" i="20" s="1"/>
  <c r="M69" i="4" s="1"/>
  <c r="W52" i="20"/>
  <c r="AN52" i="20" s="1"/>
  <c r="F56" i="20"/>
  <c r="W56" i="20" s="1"/>
  <c r="AN56" i="20" s="1"/>
  <c r="I66" i="4" s="1"/>
  <c r="N56" i="20"/>
  <c r="AE56" i="20" s="1"/>
  <c r="AV56" i="20" s="1"/>
  <c r="Q66" i="4" s="1"/>
  <c r="AE52" i="20"/>
  <c r="AV52" i="20" s="1"/>
  <c r="D46" i="20"/>
  <c r="U46" i="20" s="1"/>
  <c r="AL46" i="20" s="1"/>
  <c r="G65" i="4" s="1"/>
  <c r="U42" i="20"/>
  <c r="AL42" i="20" s="1"/>
  <c r="AC72" i="20"/>
  <c r="AT72" i="20" s="1"/>
  <c r="L76" i="20"/>
  <c r="AC76" i="20" s="1"/>
  <c r="AT76" i="20" s="1"/>
  <c r="O68" i="4" s="1"/>
  <c r="V82" i="20"/>
  <c r="AM82" i="20" s="1"/>
  <c r="E86" i="20"/>
  <c r="V86" i="20" s="1"/>
  <c r="AM86" i="20" s="1"/>
  <c r="H69" i="4" s="1"/>
  <c r="W82" i="20"/>
  <c r="AN82" i="20" s="1"/>
  <c r="F86" i="20"/>
  <c r="W86" i="20" s="1"/>
  <c r="AN86" i="20" s="1"/>
  <c r="I69" i="4" s="1"/>
  <c r="N86" i="20"/>
  <c r="AE86" i="20" s="1"/>
  <c r="AV86" i="20" s="1"/>
  <c r="Q69" i="4" s="1"/>
  <c r="AE82" i="20"/>
  <c r="AV82" i="20" s="1"/>
  <c r="AE42" i="20"/>
  <c r="AV42" i="20" s="1"/>
  <c r="N46" i="20"/>
  <c r="AE46" i="20" s="1"/>
  <c r="AV46" i="20" s="1"/>
  <c r="Q65" i="4" s="1"/>
  <c r="AB42" i="20"/>
  <c r="AS42" i="20" s="1"/>
  <c r="K46" i="20"/>
  <c r="AB46" i="20" s="1"/>
  <c r="AS46" i="20" s="1"/>
  <c r="N65" i="4" s="1"/>
  <c r="T74" i="20"/>
  <c r="AK74" i="20" s="1"/>
  <c r="O74" i="20"/>
  <c r="AF74" i="20" s="1"/>
  <c r="AW74" i="20" s="1"/>
  <c r="K76" i="20"/>
  <c r="AB76" i="20" s="1"/>
  <c r="AS76" i="20" s="1"/>
  <c r="N68" i="4" s="1"/>
  <c r="AB72" i="20"/>
  <c r="AS72" i="20" s="1"/>
  <c r="T64" i="20"/>
  <c r="AK64" i="20" s="1"/>
  <c r="O64" i="20"/>
  <c r="AF64" i="20" s="1"/>
  <c r="AW64" i="20" s="1"/>
  <c r="AC62" i="20"/>
  <c r="AT62" i="20" s="1"/>
  <c r="L66" i="20"/>
  <c r="AC66" i="20" s="1"/>
  <c r="AT66" i="20" s="1"/>
  <c r="O67" i="4" s="1"/>
  <c r="AA42" i="20"/>
  <c r="AR42" i="20" s="1"/>
  <c r="J46" i="20"/>
  <c r="AA46" i="20" s="1"/>
  <c r="AR46" i="20" s="1"/>
  <c r="M65" i="4" s="1"/>
  <c r="F76" i="20"/>
  <c r="W76" i="20" s="1"/>
  <c r="AN76" i="20" s="1"/>
  <c r="I68" i="4" s="1"/>
  <c r="W72" i="20"/>
  <c r="AN72" i="20" s="1"/>
  <c r="Y52" i="20"/>
  <c r="AP52" i="20" s="1"/>
  <c r="H56" i="20"/>
  <c r="Y56" i="20" s="1"/>
  <c r="AP56" i="20" s="1"/>
  <c r="K66" i="4" s="1"/>
  <c r="L56" i="20"/>
  <c r="AC56" i="20" s="1"/>
  <c r="AT56" i="20" s="1"/>
  <c r="O66" i="4" s="1"/>
  <c r="AC52" i="20"/>
  <c r="AT52" i="20" s="1"/>
  <c r="D66" i="20"/>
  <c r="U66" i="20" s="1"/>
  <c r="AL66" i="20" s="1"/>
  <c r="G67" i="4" s="1"/>
  <c r="U62" i="20"/>
  <c r="AL62" i="20" s="1"/>
  <c r="Y62" i="20"/>
  <c r="AP62" i="20" s="1"/>
  <c r="H66" i="20"/>
  <c r="Y66" i="20" s="1"/>
  <c r="AP66" i="20" s="1"/>
  <c r="K67" i="4" s="1"/>
  <c r="AD52" i="20"/>
  <c r="AU52" i="20" s="1"/>
  <c r="M56" i="20"/>
  <c r="AD56" i="20" s="1"/>
  <c r="AU56" i="20" s="1"/>
  <c r="P66" i="4" s="1"/>
  <c r="Z42" i="20"/>
  <c r="AQ42" i="20" s="1"/>
  <c r="I46" i="20"/>
  <c r="Z46" i="20" s="1"/>
  <c r="AQ46" i="20" s="1"/>
  <c r="L65" i="4" s="1"/>
  <c r="Z62" i="20"/>
  <c r="AQ62" i="20" s="1"/>
  <c r="I66" i="20"/>
  <c r="Z66" i="20" s="1"/>
  <c r="AQ66" i="20" s="1"/>
  <c r="L67" i="4" s="1"/>
  <c r="F46" i="20"/>
  <c r="W46" i="20" s="1"/>
  <c r="AN46" i="20" s="1"/>
  <c r="I65" i="4" s="1"/>
  <c r="W42" i="20"/>
  <c r="AN42" i="20" s="1"/>
  <c r="W62" i="20"/>
  <c r="AN62" i="20" s="1"/>
  <c r="F66" i="20"/>
  <c r="W66" i="20" s="1"/>
  <c r="AN66" i="20" s="1"/>
  <c r="I67" i="4" s="1"/>
  <c r="T53" i="20"/>
  <c r="AK53" i="20" s="1"/>
  <c r="O53" i="20"/>
  <c r="AF53" i="20" s="1"/>
  <c r="AW53" i="20" s="1"/>
  <c r="T43" i="20"/>
  <c r="AK43" i="20" s="1"/>
  <c r="O43" i="20"/>
  <c r="AF43" i="20" s="1"/>
  <c r="AW43" i="20" s="1"/>
  <c r="C76" i="20"/>
  <c r="T76" i="20" s="1"/>
  <c r="AK76" i="20" s="1"/>
  <c r="F68" i="4" s="1"/>
  <c r="T72" i="20"/>
  <c r="AK72" i="20" s="1"/>
  <c r="O72" i="20"/>
  <c r="G76" i="20"/>
  <c r="X76" i="20" s="1"/>
  <c r="AO76" i="20" s="1"/>
  <c r="J68" i="4" s="1"/>
  <c r="X72" i="20"/>
  <c r="AO72" i="20" s="1"/>
  <c r="AD62" i="20"/>
  <c r="AU62" i="20" s="1"/>
  <c r="M66" i="20"/>
  <c r="AD66" i="20" s="1"/>
  <c r="AU66" i="20" s="1"/>
  <c r="P67" i="4" s="1"/>
  <c r="H86" i="20"/>
  <c r="Y86" i="20" s="1"/>
  <c r="AP86" i="20" s="1"/>
  <c r="K69" i="4" s="1"/>
  <c r="Y82" i="20"/>
  <c r="AP82" i="20" s="1"/>
  <c r="D56" i="20"/>
  <c r="U56" i="20" s="1"/>
  <c r="AL56" i="20" s="1"/>
  <c r="G66" i="4" s="1"/>
  <c r="U52" i="20"/>
  <c r="AL52" i="20" s="1"/>
  <c r="H46" i="20"/>
  <c r="Y46" i="20" s="1"/>
  <c r="AP46" i="20" s="1"/>
  <c r="K65" i="4" s="1"/>
  <c r="Y42" i="20"/>
  <c r="AP42" i="20" s="1"/>
  <c r="D76" i="20"/>
  <c r="U76" i="20" s="1"/>
  <c r="AL76" i="20" s="1"/>
  <c r="G68" i="4" s="1"/>
  <c r="U72" i="20"/>
  <c r="AL72" i="20" s="1"/>
  <c r="V52" i="20"/>
  <c r="AM52" i="20" s="1"/>
  <c r="E56" i="20"/>
  <c r="V56" i="20" s="1"/>
  <c r="AM56" i="20" s="1"/>
  <c r="H66" i="4" s="1"/>
  <c r="V72" i="20"/>
  <c r="AM72" i="20" s="1"/>
  <c r="E76" i="20"/>
  <c r="V76" i="20" s="1"/>
  <c r="AM76" i="20" s="1"/>
  <c r="H68" i="4" s="1"/>
  <c r="AA52" i="20"/>
  <c r="AR52" i="20" s="1"/>
  <c r="J56" i="20"/>
  <c r="AA56" i="20" s="1"/>
  <c r="AR56" i="20" s="1"/>
  <c r="M66" i="4" s="1"/>
  <c r="J76" i="20"/>
  <c r="AA76" i="20" s="1"/>
  <c r="AR76" i="20" s="1"/>
  <c r="M68" i="4" s="1"/>
  <c r="AA72" i="20"/>
  <c r="AR72" i="20" s="1"/>
  <c r="N66" i="20"/>
  <c r="AE66" i="20" s="1"/>
  <c r="AV66" i="20" s="1"/>
  <c r="Q67" i="4" s="1"/>
  <c r="AE62" i="20"/>
  <c r="AV62" i="20" s="1"/>
  <c r="O66" i="20" l="1"/>
  <c r="AF66" i="20" s="1"/>
  <c r="AW66" i="20" s="1"/>
  <c r="R67" i="4" s="1"/>
  <c r="AF62" i="20"/>
  <c r="AW62" i="20" s="1"/>
  <c r="AF52" i="20"/>
  <c r="AW52" i="20" s="1"/>
  <c r="O56" i="20"/>
  <c r="AF56" i="20" s="1"/>
  <c r="AW56" i="20" s="1"/>
  <c r="R66" i="4" s="1"/>
  <c r="O76" i="20"/>
  <c r="AF76" i="20" s="1"/>
  <c r="AW76" i="20" s="1"/>
  <c r="R68" i="4" s="1"/>
  <c r="AF72" i="20"/>
  <c r="AW72" i="20" s="1"/>
  <c r="AF42" i="20"/>
  <c r="AW42" i="20" s="1"/>
  <c r="O46" i="20"/>
  <c r="AF46" i="20" s="1"/>
  <c r="AW46" i="20" s="1"/>
  <c r="R65" i="4" s="1"/>
  <c r="AF82" i="20"/>
  <c r="AW82" i="20" s="1"/>
  <c r="O86" i="20"/>
  <c r="AF86" i="20" s="1"/>
  <c r="AW86" i="20" s="1"/>
  <c r="R69" i="4" s="1"/>
</calcChain>
</file>

<file path=xl/sharedStrings.xml><?xml version="1.0" encoding="utf-8"?>
<sst xmlns="http://schemas.openxmlformats.org/spreadsheetml/2006/main" count="711" uniqueCount="195">
  <si>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</si>
  <si>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</si>
  <si>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</si>
  <si>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</si>
  <si>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</si>
  <si>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</si>
  <si>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</si>
  <si>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</si>
  <si>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</si>
  <si>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</si>
  <si>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</si>
  <si>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</si>
  <si>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</si>
  <si>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</si>
  <si>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</si>
  <si>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</si>
  <si>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</si>
  <si>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</si>
  <si>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</si>
  <si>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</si>
  <si>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</si>
  <si>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</si>
  <si>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</si>
  <si>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</si>
  <si>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</si>
  <si>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</si>
  <si>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</si>
  <si>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</si>
  <si>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</si>
  <si>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</si>
  <si>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</si>
  <si>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</si>
  <si>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</si>
  <si>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</si>
  <si>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</si>
  <si>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</si>
  <si>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DISCARDS (LBS)</t>
  </si>
  <si>
    <t>LANDINGS (LBS)</t>
  </si>
  <si>
    <t>DD (LBS)</t>
  </si>
  <si>
    <t>RELEASE MORTALITY RATE</t>
  </si>
  <si>
    <t>Projected Recreational Landings:</t>
  </si>
  <si>
    <t>Total Projected Recreational Landings:</t>
  </si>
  <si>
    <t>Sum of DISCARDS (B2)</t>
  </si>
  <si>
    <t>MODE</t>
  </si>
  <si>
    <t>SIZE LIMITS</t>
  </si>
  <si>
    <t>PROPORTIONAL BAG LIMIT</t>
  </si>
  <si>
    <t>Recreational ACL:</t>
  </si>
  <si>
    <t>LANDINGS</t>
  </si>
  <si>
    <t>%CLOSED</t>
  </si>
  <si>
    <t>HB</t>
  </si>
  <si>
    <t>BAG LIMIT</t>
  </si>
  <si>
    <t>PROJECTION RESULTS:</t>
  </si>
  <si>
    <t>MODEL INPUTS:</t>
  </si>
  <si>
    <t>MRFSS_B2</t>
  </si>
  <si>
    <t>year</t>
  </si>
  <si>
    <t>MRFSS_b2_wave1-5</t>
  </si>
  <si>
    <t>ABC</t>
  </si>
  <si>
    <t>ACL (commercial)</t>
  </si>
  <si>
    <t>ACL (recreational)</t>
  </si>
  <si>
    <t>ACT (commercial)</t>
  </si>
  <si>
    <t>ACT (recreational)</t>
  </si>
  <si>
    <t>SMOOTHED WAVES 1-2</t>
  </si>
  <si>
    <t>2009-2010</t>
  </si>
  <si>
    <t>FL PSTRAT REGION (FIXED IN NON-FL)</t>
  </si>
  <si>
    <t>Gulf with Keys Removed (MRFSS Data Only)</t>
  </si>
  <si>
    <t>Charter</t>
  </si>
  <si>
    <t>1 fish / person</t>
  </si>
  <si>
    <t>2 fish / person</t>
  </si>
  <si>
    <t>3 fish / person</t>
  </si>
  <si>
    <t>4 fish / person</t>
  </si>
  <si>
    <t>5 fish / person</t>
  </si>
  <si>
    <t>6 fish / person</t>
  </si>
  <si>
    <t>7 fish / person</t>
  </si>
  <si>
    <t>8 fish / person</t>
  </si>
  <si>
    <t>9 fish / person</t>
  </si>
  <si>
    <t>10 fish / person</t>
  </si>
  <si>
    <t>15 fish / person</t>
  </si>
  <si>
    <t>11 fish / person</t>
  </si>
  <si>
    <t>12 fish / person</t>
  </si>
  <si>
    <t>13 fish / person</t>
  </si>
  <si>
    <t>14 fish / person</t>
  </si>
  <si>
    <t>16 fish / person</t>
  </si>
  <si>
    <t>17 fish / person</t>
  </si>
  <si>
    <t>18 fish / person</t>
  </si>
  <si>
    <t>19 fish / person</t>
  </si>
  <si>
    <t>20 fish / person (status quo)</t>
  </si>
  <si>
    <t>No action</t>
  </si>
  <si>
    <t>Projected ACL Overage:</t>
  </si>
  <si>
    <t>Recreational ACT:</t>
  </si>
  <si>
    <t>Projected ACT Overage</t>
  </si>
  <si>
    <t>Annual Catch Target</t>
  </si>
  <si>
    <t>Annual  Catch Limit</t>
  </si>
  <si>
    <t>CUMULATIVE PROJECTED LANDINGS:</t>
  </si>
  <si>
    <t xml:space="preserve">Month </t>
  </si>
  <si>
    <t>Landings</t>
  </si>
  <si>
    <t>Days in Season:</t>
  </si>
  <si>
    <t>DATE</t>
  </si>
  <si>
    <t>MONTH</t>
  </si>
  <si>
    <t>OPEN</t>
  </si>
  <si>
    <t>DAYS CLOSED</t>
  </si>
  <si>
    <t>DAYS</t>
  </si>
  <si>
    <t>LANDED/DAY</t>
  </si>
  <si>
    <r>
      <t xml:space="preserve">GULF OF MEXICO: </t>
    </r>
    <r>
      <rPr>
        <b/>
        <sz val="20"/>
        <color indexed="13"/>
        <rFont val="Calibri"/>
        <family val="2"/>
      </rPr>
      <t>RECREATIONAL GAG</t>
    </r>
  </si>
  <si>
    <t>Select seasonal closure:</t>
  </si>
  <si>
    <t xml:space="preserve">Private </t>
  </si>
  <si>
    <t>Shore</t>
  </si>
  <si>
    <t>extra</t>
  </si>
  <si>
    <t>CLOSURE PROJECTIONS (when ACT is met)</t>
  </si>
  <si>
    <t>20 Fathom Closure</t>
  </si>
  <si>
    <t>MRIP CHARTER</t>
  </si>
  <si>
    <t>MRIP PRIVATE</t>
  </si>
  <si>
    <t>MRIP SHORE</t>
  </si>
  <si>
    <t>No 20 Fathom Closure</t>
  </si>
  <si>
    <t>20 Fathom Closure [Status Quo]</t>
  </si>
  <si>
    <t>charter/private</t>
  </si>
  <si>
    <t>20 Fathom Closure (status quo)</t>
  </si>
  <si>
    <r>
      <rPr>
        <b/>
        <sz val="14"/>
        <color indexed="10"/>
        <rFont val="Calibri"/>
        <family val="2"/>
      </rPr>
      <t>ACL %Overage</t>
    </r>
    <r>
      <rPr>
        <b/>
        <sz val="14"/>
        <color indexed="9"/>
        <rFont val="Calibri"/>
        <family val="2"/>
      </rPr>
      <t>/Underage:</t>
    </r>
  </si>
  <si>
    <r>
      <rPr>
        <b/>
        <sz val="14"/>
        <color indexed="10"/>
        <rFont val="Calibri"/>
        <family val="2"/>
      </rPr>
      <t>ACT %Overage</t>
    </r>
    <r>
      <rPr>
        <b/>
        <sz val="14"/>
        <color indexed="9"/>
        <rFont val="Calibri"/>
        <family val="2"/>
      </rPr>
      <t>/Underage:</t>
    </r>
  </si>
  <si>
    <t>*All landings are in pounds gutted weight</t>
  </si>
  <si>
    <t>***All Landings are in pounds gutted weight</t>
  </si>
  <si>
    <t>Alternative</t>
  </si>
  <si>
    <t>Alt. 1</t>
  </si>
  <si>
    <t>Currently there is a closure of gag harvest for depths at or deeper then 20 fathoms in February and March</t>
  </si>
  <si>
    <t>Alt 2</t>
  </si>
  <si>
    <t>Alt 3</t>
  </si>
  <si>
    <t>Alt 4</t>
  </si>
  <si>
    <t>Alt 5</t>
  </si>
  <si>
    <t>Alternative 1: No Action</t>
  </si>
  <si>
    <t>Note: This model does not account for effort shifting that may take place during a seasonal closure, nor does it consider any changes in the average size of gag over time.  Additionally, reductions in harvest from closure dates are relative to future projected landings.  Actual future landings may be higher or lower than projected, resulting in harvest reductions being over- or underestimated.</t>
  </si>
  <si>
    <t>Alternative 2: Set ACL and ACT mid-way between status quo and equilibrium optimum yield. Set ACT with an 8% buffer based on ACL/ACT control rule</t>
  </si>
  <si>
    <t>Alternative 3: Set ACL and ACT based upon equilibrium optimum yield.  Set ACT with an 8% buffer based on ACL/ACT control rule.</t>
  </si>
  <si>
    <t>Alternative 5: Set ACL and ACT based on SSC recommendations for ABC.  Set ACL(commercial and recreational) to equal ABC. Set ACT with an 8% buffer based on ACL/ACT control rule</t>
  </si>
  <si>
    <t>Alternative 4: Set ACL and ACT based on SSC recommendations for ABC, set a constant ACL at the lowest ABC recommended by the SSC. Set ACT with an 8% buffer based on ACL/ACT control rule.</t>
  </si>
  <si>
    <t>Alt. 5</t>
  </si>
  <si>
    <t>Alt. 2</t>
  </si>
  <si>
    <t>Alt. 3</t>
  </si>
  <si>
    <t>Alt. 4</t>
  </si>
  <si>
    <t>Alt 1 ACT</t>
  </si>
  <si>
    <t>Alt 2 ACT</t>
  </si>
  <si>
    <t>Alt 3 ACT</t>
  </si>
  <si>
    <t>Alt 4 ACT</t>
  </si>
  <si>
    <t>Alt 5 ACT</t>
  </si>
  <si>
    <t>February 1st through March 31st Twenty Fathom Closure</t>
  </si>
  <si>
    <t>Average Size (lbs gw)</t>
  </si>
  <si>
    <t>Landings in numbers of fish</t>
  </si>
  <si>
    <t>Total</t>
  </si>
  <si>
    <t>Alt 1</t>
  </si>
  <si>
    <t>Alt 1 exceeded</t>
  </si>
  <si>
    <t>Alt2 exceeded</t>
  </si>
  <si>
    <t>Alt3 exceeded</t>
  </si>
  <si>
    <t>Alt4 exceeded</t>
  </si>
  <si>
    <t>Alt5 exceeded</t>
  </si>
  <si>
    <t>DAILY CATCH RATE (NO QUOTA CLOSURE)</t>
  </si>
  <si>
    <t>Alt 1 Projected</t>
  </si>
  <si>
    <t>Alt 2 Projected</t>
  </si>
  <si>
    <t>Alt 3 Projected</t>
  </si>
  <si>
    <t>Alt 4 Projected</t>
  </si>
  <si>
    <t>Alt 5 Projected</t>
  </si>
  <si>
    <t>Projected (NO QUOTA CLOSURE)</t>
  </si>
  <si>
    <t>DAILY CATCH RATE (ALT 1)</t>
  </si>
  <si>
    <t>DAILY CATCH RATE (ALT 2)</t>
  </si>
  <si>
    <t>DAILY CATCH RATE (ALT 3)</t>
  </si>
  <si>
    <t>DAILY CATCH RATE (ALT 4)</t>
  </si>
  <si>
    <t>DAILY CATCH RATE (ALT 5)</t>
  </si>
  <si>
    <t>ALT 1</t>
  </si>
  <si>
    <t>ALT 2</t>
  </si>
  <si>
    <t>ALT 3</t>
  </si>
  <si>
    <t>ALT 4</t>
  </si>
  <si>
    <t>ALT 5</t>
  </si>
  <si>
    <t>Percent of Total monthly landings by mode</t>
  </si>
  <si>
    <t>Total Landings (lbs gw)</t>
  </si>
  <si>
    <t>Landings by mode in numbers</t>
  </si>
  <si>
    <t>BASELINE PROJECTION (STATUS QUO ACT = 1.708 million lbs gw and rec season July 1 through Dec 2)</t>
  </si>
  <si>
    <t>DYNAMIC PROJECTIONS</t>
  </si>
  <si>
    <t>CONSUMER SURPLUS ESTIMATES</t>
  </si>
  <si>
    <t xml:space="preserve"> (2014 dollars)</t>
  </si>
  <si>
    <t>Change in Landings by mode in numbers</t>
  </si>
  <si>
    <t>ECONOMIC EFFECTS ESTIMATES:</t>
  </si>
  <si>
    <t>CHANGE IN LANDINGS</t>
  </si>
  <si>
    <t>CHANGE IN CS (2014 dollars)</t>
  </si>
  <si>
    <t>Change in CS by mode</t>
  </si>
  <si>
    <t>ACT</t>
  </si>
  <si>
    <t>CHANGE FROM STATUS QUO CONSUMER SURPLUS (2014 dollars in thousands) - Full Recreational Fishery</t>
  </si>
  <si>
    <t>$$$$$$$$$$$$$$$$$$$$$$$$$$$$$$$$$$$$$$$$$$$$$$$$$$$$$$$$$$$$$$$$$$$$$$$$$$$$$$$$$$$$$$$$$$$$$$$$$$$$$$$$$$$$$$$$$$$$$$$$$$$$$$$$$$$$$$$$$$$$$$$$$$$$$$$$$$$$$$$$$$$$$$$$$$$$$$$$$$$$$$$$$$$$$$$$$$$$$$$$$$$$$$$$$$$$$$$$$$$$$$$$$$$$$$$$$$$$$$$$$$$$$$$$$$$$$$$$$$$$$$$$$$$</t>
  </si>
  <si>
    <r>
      <rPr>
        <b/>
        <sz val="16"/>
        <color indexed="8"/>
        <rFont val="Calibri"/>
        <family val="2"/>
      </rPr>
      <t>Note 1</t>
    </r>
    <r>
      <rPr>
        <sz val="16"/>
        <color indexed="8"/>
        <rFont val="Calibri"/>
        <family val="2"/>
      </rPr>
      <t>: This model implicitly assumes that gag will be landed in addition to other species on a trip, including other types of grouper, and that the proposed action will have no effect on the number of recreational trips that would be expected to occur under the status quo.</t>
    </r>
  </si>
  <si>
    <r>
      <rPr>
        <b/>
        <sz val="14"/>
        <color indexed="8"/>
        <rFont val="Calibri"/>
        <family val="2"/>
      </rPr>
      <t>Note 2</t>
    </r>
    <r>
      <rPr>
        <sz val="14"/>
        <color indexed="8"/>
        <rFont val="Calibri"/>
        <family val="2"/>
      </rPr>
      <t>: For a breakdown by mode, see Economics tab (begins in cell AH37)</t>
    </r>
  </si>
  <si>
    <t>WTP for an additional grouper harvested on a trip (Carter and Liese, 2012)</t>
  </si>
  <si>
    <t>Days Open</t>
  </si>
  <si>
    <t>Projected Closure Date*:</t>
  </si>
  <si>
    <t>Cumulative landings (lbs gw)**</t>
  </si>
  <si>
    <t>**Assumes harvest stops on closure date.</t>
  </si>
  <si>
    <t>*Projected Closure Date is the last open date in the season.  Also, any open seasons that include February will be one day longer than shown for 2016 because 2016 is a leap year</t>
  </si>
  <si>
    <t xml:space="preserve">Landings were determined from the catch per day data for days within a Wave when the recreational sector was open.  Catch rates for Waves 1-3 (January to June) came from 2009 landings, and catch rates for Waves 4-6 (July-December) came from 2013 landings.  The impact of the 20 Fathom closure came from a fisheries independent survey (SEDAR41-RD16) which recorded gag grouper catch by depth. </t>
  </si>
  <si>
    <t>January to June average weight came from 2009 data, July to December average weight came from 2013 data</t>
  </si>
  <si>
    <t>Data comes from landings projections, using 2009 and 2013 landings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</si>
</sst>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 #,##0_);_(* \(#,##0\);_(* &quot;-&quot;??_);_(@_)"/>
    <numFmt numFmtId="165" formatCode="0.000"/>
    <numFmt numFmtId="166" formatCode="m/d;@"/>
    <numFmt numFmtId="167" formatCode="m/d/yy;@"/>
    <numFmt numFmtId="168" formatCode="#,##0.0"/>
    <numFmt numFmtId="169" formatCode="&quot;$&quot;#,##0"/>
  </numFmts>
  <fonts count="57" x14ac:knownFonts="1">
    <font>
      <sz val="11"/>
      <color theme="1"/>
      <name val="Calibri"/>
      <family val="2"/>
      <scheme val="minor"/>
    </font>
    <font>
      <b/>
      <sz val="10"/>
      <color indexed="9"/>
      <name val="Arial"/>
      <family val="2"/>
    </font>
    <font>
      <b/>
      <sz val="20"/>
      <color indexed="13"/>
      <name val="Calibri"/>
      <family val="2"/>
    </font>
    <font>
      <b/>
      <sz val="14"/>
      <color indexed="9"/>
      <name val="Calibri"/>
      <family val="2"/>
    </font>
    <font>
      <b/>
      <sz val="14"/>
      <color indexed="8"/>
      <name val="Calibri"/>
      <family val="2"/>
    </font>
    <font>
      <b/>
      <sz val="14"/>
      <color indexed="10"/>
      <name val="Calibri"/>
      <family val="2"/>
    </font>
    <font>
      <sz val="14"/>
      <color indexed="8"/>
      <name val="Calibri"/>
      <family val="2"/>
    </font>
    <font>
      <sz val="16"/>
      <color indexed="8"/>
      <name val="Calibri"/>
      <family val="2"/>
    </font>
    <font>
      <b/>
      <sz val="16"/>
      <color indexed="8"/>
      <name val="Calibri"/>
      <family val="2"/>
    </font>
    <font>
      <sz val="11"/>
      <color theme="1"/>
      <name val="Calibri"/>
      <family val="2"/>
      <scheme val="minor"/>
    </font>
    <font>
      <sz val="14"/>
      <color theme="0"/>
      <name val="Calibri"/>
      <family val="2"/>
      <scheme val="minor"/>
    </font>
    <font>
      <sz val="14"/>
      <name val="Calibri"/>
      <family val="2"/>
      <scheme val="minor"/>
    </font>
    <font>
      <sz val="14"/>
      <color rgb="FFFFFFFF"/>
      <name val="Calibri"/>
      <family val="2"/>
      <scheme val="minor"/>
    </font>
    <font>
      <sz val="14"/>
      <color rgb="FFFF000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color theme="0"/>
      <name val="Calibri"/>
      <family val="2"/>
      <scheme val="minor"/>
    </font>
    <font>
      <b/>
      <sz val="20"/>
      <color rgb="FF99FF99"/>
      <name val="Calibri"/>
      <family val="2"/>
      <scheme val="minor"/>
    </font>
    <font>
      <b/>
      <sz val="10"/>
      <color rgb="FFFFFF0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b/>
      <u/>
      <sz val="11"/>
      <color theme="1"/>
      <name val="Calibri"/>
      <family val="2"/>
      <scheme val="minor"/>
    </font>
    <font>
      <b/>
      <sz val="14"/>
      <name val="Calibri"/>
      <family val="2"/>
      <scheme val="minor"/>
    </font>
    <font>
      <b/>
      <sz val="14"/>
      <color rgb="FF003366"/>
      <name val="Calibri"/>
      <family val="2"/>
      <scheme val="minor"/>
    </font>
    <font>
      <b/>
      <sz val="14"/>
      <color rgb="FFFF0000"/>
      <name val="Calibri"/>
      <family val="2"/>
      <scheme val="minor"/>
    </font>
    <font>
      <b/>
      <sz val="14"/>
      <color rgb="FFFFC000"/>
      <name val="Calibri"/>
      <family val="2"/>
      <scheme val="minor"/>
    </font>
    <font>
      <b/>
      <i/>
      <sz val="11"/>
      <color rgb="FFFFFF00"/>
      <name val="Calibri"/>
      <family val="2"/>
      <scheme val="minor"/>
    </font>
    <font>
      <b/>
      <sz val="14"/>
      <color rgb="FFFFFF00"/>
      <name val="Calibri"/>
      <family val="2"/>
      <scheme val="minor"/>
    </font>
    <font>
      <b/>
      <sz val="14"/>
      <color rgb="FF002060"/>
      <name val="Calibri"/>
      <family val="2"/>
      <scheme val="minor"/>
    </font>
    <font>
      <b/>
      <sz val="12"/>
      <color theme="1"/>
      <name val="Calibri"/>
      <family val="2"/>
      <scheme val="minor"/>
    </font>
    <font>
      <i/>
      <sz val="10"/>
      <color theme="1"/>
      <name val="Calibri"/>
      <family val="2"/>
      <scheme val="minor"/>
    </font>
    <font>
      <i/>
      <sz val="8"/>
      <color theme="1"/>
      <name val="Calibri"/>
      <family val="2"/>
      <scheme val="minor"/>
    </font>
    <font>
      <sz val="11"/>
      <color theme="7" tint="-0.249977111117893"/>
      <name val="Calibri"/>
      <family val="2"/>
      <scheme val="minor"/>
    </font>
    <font>
      <sz val="14"/>
      <color theme="1"/>
      <name val="Calibri"/>
      <family val="2"/>
      <scheme val="minor"/>
    </font>
    <font>
      <b/>
      <u/>
      <sz val="14"/>
      <color theme="0"/>
      <name val="Calibri"/>
      <family val="2"/>
      <scheme val="minor"/>
    </font>
    <font>
      <sz val="16"/>
      <color theme="0"/>
      <name val="Calibri"/>
      <family val="2"/>
      <scheme val="minor"/>
    </font>
    <font>
      <sz val="12"/>
      <color theme="1"/>
      <name val="Calibri"/>
      <family val="2"/>
      <scheme val="minor"/>
    </font>
    <font>
      <sz val="9"/>
      <color theme="1"/>
      <name val="Calibri"/>
      <family val="2"/>
      <scheme val="minor"/>
    </font>
    <font>
      <b/>
      <i/>
      <sz val="11"/>
      <color rgb="FFFF0000"/>
      <name val="Calibri"/>
      <family val="2"/>
      <scheme val="minor"/>
    </font>
    <font>
      <b/>
      <sz val="12"/>
      <color rgb="FFFFCC66"/>
      <name val="Calibri"/>
      <family val="2"/>
      <scheme val="minor"/>
    </font>
    <font>
      <b/>
      <i/>
      <sz val="13"/>
      <color rgb="FFFFFF00"/>
      <name val="Calibri"/>
      <family val="2"/>
      <scheme val="minor"/>
    </font>
    <font>
      <sz val="11"/>
      <name val="Calibri"/>
      <family val="2"/>
      <scheme val="minor"/>
    </font>
    <font>
      <b/>
      <sz val="11"/>
      <name val="Calibri"/>
      <family val="2"/>
      <scheme val="minor"/>
    </font>
    <font>
      <u/>
      <sz val="11"/>
      <color theme="1"/>
      <name val="Calibri"/>
      <family val="2"/>
      <scheme val="minor"/>
    </font>
    <font>
      <b/>
      <sz val="16"/>
      <name val="Calibri"/>
      <family val="2"/>
      <scheme val="minor"/>
    </font>
    <font>
      <b/>
      <sz val="18"/>
      <name val="Calibri"/>
      <family val="2"/>
      <scheme val="minor"/>
    </font>
    <font>
      <sz val="16"/>
      <name val="Calibri"/>
      <family val="2"/>
      <scheme val="minor"/>
    </font>
    <font>
      <b/>
      <sz val="12"/>
      <color theme="0"/>
      <name val="Calibri"/>
      <family val="2"/>
      <scheme val="minor"/>
    </font>
    <font>
      <sz val="12"/>
      <color theme="0"/>
      <name val="Calibri"/>
      <family val="2"/>
      <scheme val="minor"/>
    </font>
    <font>
      <b/>
      <sz val="18"/>
      <color theme="1"/>
      <name val="Calibri"/>
      <family val="2"/>
      <scheme val="minor"/>
    </font>
    <font>
      <sz val="16"/>
      <color theme="1"/>
      <name val="Calibri"/>
      <family val="2"/>
      <scheme val="minor"/>
    </font>
    <font>
      <b/>
      <sz val="16"/>
      <color theme="0"/>
      <name val="Calibri"/>
      <family val="2"/>
      <scheme val="minor"/>
    </font>
    <font>
      <b/>
      <u/>
      <sz val="14"/>
      <color rgb="FFFFFF00"/>
      <name val="Calibri"/>
      <family val="2"/>
      <scheme val="minor"/>
    </font>
    <font>
      <b/>
      <sz val="18"/>
      <color indexed="8"/>
      <name val="Calibri"/>
    </font>
  </fonts>
  <fills count="3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tint="0.499984740745262"/>
        <bgColor indexed="64"/>
      </patternFill>
    </fill>
    <fill>
      <patternFill patternType="solid">
        <fgColor rgb="FF003366"/>
        <bgColor indexed="64"/>
      </patternFill>
    </fill>
    <fill>
      <patternFill patternType="solid">
        <fgColor theme="1"/>
        <bgColor indexed="64"/>
      </patternFill>
    </fill>
    <fill>
      <patternFill patternType="solid">
        <fgColor rgb="FF92D05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8"/>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right style="thick">
        <color indexed="64"/>
      </right>
      <top style="thick">
        <color theme="0"/>
      </top>
      <bottom/>
      <diagonal/>
    </border>
    <border>
      <left style="thick">
        <color indexed="64"/>
      </left>
      <right/>
      <top style="thick">
        <color theme="0"/>
      </top>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379">
    <xf numFmtId="0" fontId="0" fillId="0" borderId="0" xfId="0"/>
    <xf numFmtId="0" fontId="10" fillId="2" borderId="0" xfId="0" applyFont="1" applyFill="1" applyProtection="1">
      <protection hidden="1"/>
    </xf>
    <xf numFmtId="0" fontId="1" fillId="2" borderId="0" xfId="0" applyFont="1" applyFill="1" applyAlignment="1" applyProtection="1">
      <alignment horizontal="center"/>
      <protection hidden="1"/>
    </xf>
    <xf numFmtId="0" fontId="11" fillId="2" borderId="0" xfId="0" applyFont="1" applyFill="1" applyProtection="1">
      <protection hidden="1"/>
    </xf>
    <xf numFmtId="0" fontId="12" fillId="3" borderId="0" xfId="0" applyFont="1" applyFill="1" applyProtection="1">
      <protection hidden="1"/>
    </xf>
    <xf numFmtId="0" fontId="13" fillId="2" borderId="0" xfId="0" applyFont="1" applyFill="1" applyProtection="1">
      <protection hidden="1"/>
    </xf>
    <xf numFmtId="0" fontId="10" fillId="4" borderId="0" xfId="0" applyFont="1" applyFill="1" applyBorder="1" applyProtection="1">
      <protection hidden="1"/>
    </xf>
    <xf numFmtId="0" fontId="14" fillId="5" borderId="1" xfId="0" applyFont="1" applyFill="1" applyBorder="1" applyAlignment="1" applyProtection="1">
      <alignment horizontal="center"/>
      <protection locked="0"/>
    </xf>
    <xf numFmtId="0" fontId="14" fillId="5" borderId="1" xfId="0" applyFont="1" applyFill="1" applyBorder="1" applyAlignment="1" applyProtection="1">
      <alignment horizontal="center"/>
    </xf>
    <xf numFmtId="0" fontId="15" fillId="4" borderId="0" xfId="0" applyFont="1" applyFill="1" applyBorder="1" applyProtection="1">
      <protection hidden="1"/>
    </xf>
    <xf numFmtId="0" fontId="16" fillId="4" borderId="0" xfId="0" applyFont="1" applyFill="1" applyBorder="1" applyProtection="1">
      <protection hidden="1"/>
    </xf>
    <xf numFmtId="0" fontId="11" fillId="4" borderId="0" xfId="0" applyFont="1" applyFill="1" applyBorder="1" applyProtection="1">
      <protection hidden="1"/>
    </xf>
    <xf numFmtId="0" fontId="17" fillId="4" borderId="0" xfId="0" applyFont="1" applyFill="1" applyBorder="1" applyProtection="1">
      <protection hidden="1"/>
    </xf>
    <xf numFmtId="0" fontId="17" fillId="4" borderId="0" xfId="0" applyFont="1" applyFill="1" applyBorder="1" applyAlignment="1" applyProtection="1">
      <alignment horizontal="right"/>
      <protection hidden="1"/>
    </xf>
    <xf numFmtId="0" fontId="18" fillId="4" borderId="1" xfId="0" applyFont="1" applyFill="1" applyBorder="1" applyAlignment="1" applyProtection="1">
      <alignment horizontal="center"/>
      <protection hidden="1"/>
    </xf>
    <xf numFmtId="0" fontId="15" fillId="2" borderId="0" xfId="0" applyFont="1" applyFill="1" applyProtection="1">
      <protection hidden="1"/>
    </xf>
    <xf numFmtId="0" fontId="19" fillId="6" borderId="0" xfId="0" applyFont="1" applyFill="1" applyBorder="1" applyAlignment="1" applyProtection="1">
      <alignment horizontal="left" vertical="center"/>
      <protection hidden="1"/>
    </xf>
    <xf numFmtId="0" fontId="10" fillId="6" borderId="0" xfId="0" applyFont="1" applyFill="1" applyBorder="1" applyProtection="1">
      <protection hidden="1"/>
    </xf>
    <xf numFmtId="0" fontId="20" fillId="6" borderId="0" xfId="0" applyFont="1" applyFill="1" applyBorder="1" applyAlignment="1" applyProtection="1">
      <alignment horizontal="left" vertical="center"/>
      <protection hidden="1"/>
    </xf>
    <xf numFmtId="3" fontId="0" fillId="0" borderId="0" xfId="0" applyNumberFormat="1"/>
    <xf numFmtId="0" fontId="21" fillId="0" borderId="0" xfId="0" applyFont="1"/>
    <xf numFmtId="9" fontId="9" fillId="0" borderId="0" xfId="3" applyFont="1"/>
    <xf numFmtId="9" fontId="0" fillId="0" borderId="0" xfId="0" applyNumberFormat="1"/>
    <xf numFmtId="0" fontId="0" fillId="0" borderId="2" xfId="0" applyBorder="1"/>
    <xf numFmtId="0" fontId="0" fillId="0" borderId="3" xfId="0" applyBorder="1"/>
    <xf numFmtId="0" fontId="0" fillId="0" borderId="4" xfId="0" applyBorder="1"/>
    <xf numFmtId="0" fontId="0" fillId="7" borderId="5" xfId="0" applyFill="1" applyBorder="1"/>
    <xf numFmtId="0" fontId="0" fillId="8" borderId="5" xfId="0" applyFill="1" applyBorder="1"/>
    <xf numFmtId="0" fontId="0" fillId="9" borderId="5" xfId="0" applyFill="1" applyBorder="1"/>
    <xf numFmtId="0" fontId="0" fillId="9" borderId="6" xfId="0" applyFill="1" applyBorder="1"/>
    <xf numFmtId="0" fontId="0" fillId="9" borderId="3" xfId="0" applyFill="1" applyBorder="1"/>
    <xf numFmtId="3" fontId="0" fillId="8" borderId="2" xfId="0" applyNumberFormat="1" applyFill="1" applyBorder="1" applyAlignment="1">
      <alignment horizontal="center"/>
    </xf>
    <xf numFmtId="3" fontId="0" fillId="8" borderId="7" xfId="0" applyNumberFormat="1" applyFill="1" applyBorder="1" applyAlignment="1">
      <alignment horizontal="center"/>
    </xf>
    <xf numFmtId="3" fontId="0" fillId="7" borderId="2" xfId="0" applyNumberFormat="1" applyFill="1" applyBorder="1" applyAlignment="1">
      <alignment horizontal="center"/>
    </xf>
    <xf numFmtId="3" fontId="0" fillId="7" borderId="7" xfId="0" applyNumberFormat="1" applyFill="1" applyBorder="1" applyAlignment="1">
      <alignment horizontal="center"/>
    </xf>
    <xf numFmtId="3" fontId="0" fillId="9" borderId="2" xfId="0" applyNumberFormat="1" applyFill="1" applyBorder="1" applyAlignment="1">
      <alignment horizontal="center"/>
    </xf>
    <xf numFmtId="3" fontId="0" fillId="9" borderId="7" xfId="0" applyNumberFormat="1" applyFill="1" applyBorder="1" applyAlignment="1">
      <alignment horizontal="center"/>
    </xf>
    <xf numFmtId="3" fontId="0" fillId="9" borderId="3" xfId="0" applyNumberFormat="1" applyFill="1" applyBorder="1" applyAlignment="1">
      <alignment horizontal="center"/>
    </xf>
    <xf numFmtId="3" fontId="0" fillId="9" borderId="4" xfId="0" applyNumberFormat="1" applyFill="1" applyBorder="1" applyAlignment="1">
      <alignment horizontal="center"/>
    </xf>
    <xf numFmtId="3" fontId="0" fillId="10" borderId="7" xfId="0" applyNumberFormat="1" applyFill="1" applyBorder="1" applyAlignment="1">
      <alignment horizontal="center"/>
    </xf>
    <xf numFmtId="3" fontId="0" fillId="11" borderId="7" xfId="0" applyNumberFormat="1" applyFill="1" applyBorder="1" applyAlignment="1">
      <alignment horizontal="center"/>
    </xf>
    <xf numFmtId="3" fontId="0" fillId="12" borderId="7" xfId="0" applyNumberFormat="1" applyFill="1" applyBorder="1" applyAlignment="1">
      <alignment horizontal="center"/>
    </xf>
    <xf numFmtId="3" fontId="0" fillId="10" borderId="2" xfId="0" applyNumberFormat="1" applyFill="1" applyBorder="1" applyAlignment="1">
      <alignment horizontal="center"/>
    </xf>
    <xf numFmtId="3" fontId="0" fillId="13" borderId="2" xfId="0" applyNumberFormat="1" applyFill="1" applyBorder="1" applyAlignment="1">
      <alignment horizontal="center"/>
    </xf>
    <xf numFmtId="3" fontId="0" fillId="13" borderId="7" xfId="0" applyNumberFormat="1" applyFill="1" applyBorder="1" applyAlignment="1">
      <alignment horizontal="center"/>
    </xf>
    <xf numFmtId="3" fontId="0" fillId="11" borderId="2" xfId="0" applyNumberFormat="1" applyFill="1" applyBorder="1" applyAlignment="1">
      <alignment horizontal="center"/>
    </xf>
    <xf numFmtId="3" fontId="0" fillId="14" borderId="3" xfId="0" applyNumberFormat="1" applyFill="1" applyBorder="1" applyAlignment="1">
      <alignment horizontal="center"/>
    </xf>
    <xf numFmtId="3" fontId="0" fillId="14" borderId="4" xfId="0" applyNumberFormat="1" applyFill="1" applyBorder="1" applyAlignment="1">
      <alignment horizontal="center"/>
    </xf>
    <xf numFmtId="3" fontId="0" fillId="10" borderId="3" xfId="0" applyNumberFormat="1" applyFill="1" applyBorder="1" applyAlignment="1">
      <alignment horizontal="center"/>
    </xf>
    <xf numFmtId="3" fontId="0" fillId="10" borderId="4" xfId="0" applyNumberFormat="1" applyFill="1" applyBorder="1" applyAlignment="1">
      <alignment horizontal="center"/>
    </xf>
    <xf numFmtId="3" fontId="21" fillId="15" borderId="8" xfId="0" applyNumberFormat="1" applyFont="1" applyFill="1" applyBorder="1" applyAlignment="1">
      <alignment horizontal="center"/>
    </xf>
    <xf numFmtId="3" fontId="21" fillId="15" borderId="9" xfId="0" applyNumberFormat="1" applyFont="1" applyFill="1" applyBorder="1" applyAlignment="1">
      <alignment horizontal="center"/>
    </xf>
    <xf numFmtId="3" fontId="21" fillId="16" borderId="9" xfId="0" applyNumberFormat="1" applyFont="1" applyFill="1" applyBorder="1" applyAlignment="1">
      <alignment horizontal="center"/>
    </xf>
    <xf numFmtId="3" fontId="21" fillId="5" borderId="8" xfId="0" applyNumberFormat="1" applyFont="1" applyFill="1" applyBorder="1" applyAlignment="1">
      <alignment horizontal="center"/>
    </xf>
    <xf numFmtId="3" fontId="21" fillId="5" borderId="9" xfId="0" applyNumberFormat="1" applyFont="1" applyFill="1" applyBorder="1" applyAlignment="1">
      <alignment horizontal="center"/>
    </xf>
    <xf numFmtId="0" fontId="22" fillId="15" borderId="10" xfId="0" applyFont="1" applyFill="1" applyBorder="1" applyAlignment="1">
      <alignment horizontal="center"/>
    </xf>
    <xf numFmtId="0" fontId="22" fillId="15" borderId="11" xfId="0" applyFont="1" applyFill="1" applyBorder="1" applyAlignment="1">
      <alignment horizontal="center"/>
    </xf>
    <xf numFmtId="0" fontId="23" fillId="17" borderId="12" xfId="0" applyFont="1" applyFill="1" applyBorder="1"/>
    <xf numFmtId="0" fontId="23" fillId="17" borderId="8" xfId="0" applyFont="1" applyFill="1" applyBorder="1" applyAlignment="1">
      <alignment horizontal="center"/>
    </xf>
    <xf numFmtId="0" fontId="23" fillId="17" borderId="9" xfId="0" applyFont="1" applyFill="1" applyBorder="1" applyAlignment="1">
      <alignment horizontal="center"/>
    </xf>
    <xf numFmtId="0" fontId="0" fillId="0" borderId="0" xfId="0" applyAlignment="1">
      <alignment horizontal="center"/>
    </xf>
    <xf numFmtId="0" fontId="10" fillId="18" borderId="0" xfId="0" applyFont="1" applyFill="1" applyAlignment="1" applyProtection="1">
      <alignment horizontal="center"/>
      <protection hidden="1"/>
    </xf>
    <xf numFmtId="9" fontId="9" fillId="5" borderId="12" xfId="3" applyFont="1" applyFill="1" applyBorder="1"/>
    <xf numFmtId="0" fontId="0" fillId="0" borderId="10" xfId="0" applyBorder="1"/>
    <xf numFmtId="0" fontId="0" fillId="0" borderId="13" xfId="0" applyBorder="1"/>
    <xf numFmtId="0" fontId="0" fillId="0" borderId="11" xfId="0" applyBorder="1"/>
    <xf numFmtId="0" fontId="0" fillId="0" borderId="14" xfId="0" applyBorder="1"/>
    <xf numFmtId="0" fontId="18" fillId="4" borderId="15" xfId="0" applyFont="1" applyFill="1" applyBorder="1" applyAlignment="1" applyProtection="1">
      <alignment horizontal="center"/>
      <protection hidden="1"/>
    </xf>
    <xf numFmtId="0" fontId="18" fillId="4" borderId="16" xfId="0" applyFont="1" applyFill="1" applyBorder="1" applyAlignment="1" applyProtection="1">
      <alignment horizontal="center"/>
      <protection hidden="1"/>
    </xf>
    <xf numFmtId="9" fontId="18" fillId="4" borderId="17" xfId="3" applyFont="1" applyFill="1" applyBorder="1" applyAlignment="1" applyProtection="1">
      <alignment horizontal="center"/>
      <protection hidden="1"/>
    </xf>
    <xf numFmtId="9" fontId="18" fillId="4" borderId="18" xfId="3" applyFont="1" applyFill="1" applyBorder="1" applyAlignment="1" applyProtection="1">
      <alignment horizontal="center"/>
      <protection hidden="1"/>
    </xf>
    <xf numFmtId="9" fontId="18" fillId="4" borderId="19" xfId="3" applyFont="1" applyFill="1" applyBorder="1" applyAlignment="1" applyProtection="1">
      <alignment horizontal="center"/>
      <protection hidden="1"/>
    </xf>
    <xf numFmtId="0" fontId="0" fillId="5" borderId="8" xfId="0" applyFill="1" applyBorder="1"/>
    <xf numFmtId="0" fontId="0" fillId="5" borderId="20" xfId="0" applyFill="1" applyBorder="1"/>
    <xf numFmtId="0" fontId="14" fillId="5" borderId="21" xfId="0" applyFont="1" applyFill="1" applyBorder="1" applyAlignment="1" applyProtection="1">
      <alignment horizontal="center"/>
      <protection locked="0"/>
    </xf>
    <xf numFmtId="0" fontId="0" fillId="0" borderId="0" xfId="0" applyBorder="1"/>
    <xf numFmtId="0" fontId="21" fillId="0" borderId="10" xfId="0" applyFont="1" applyBorder="1"/>
    <xf numFmtId="0" fontId="21" fillId="0" borderId="3" xfId="0" applyFont="1" applyBorder="1"/>
    <xf numFmtId="0" fontId="21" fillId="0" borderId="6" xfId="0" applyFont="1" applyBorder="1" applyAlignment="1">
      <alignment horizontal="center"/>
    </xf>
    <xf numFmtId="0" fontId="0" fillId="7" borderId="8" xfId="0" applyFill="1" applyBorder="1"/>
    <xf numFmtId="9" fontId="9" fillId="7" borderId="12" xfId="3" applyFont="1" applyFill="1" applyBorder="1" applyAlignment="1">
      <alignment horizontal="center"/>
    </xf>
    <xf numFmtId="9" fontId="9" fillId="12" borderId="12" xfId="3" applyFont="1" applyFill="1" applyBorder="1" applyAlignment="1">
      <alignment horizontal="center"/>
    </xf>
    <xf numFmtId="9" fontId="0" fillId="9" borderId="12" xfId="0" applyNumberFormat="1" applyFill="1" applyBorder="1" applyAlignment="1">
      <alignment horizontal="center"/>
    </xf>
    <xf numFmtId="9" fontId="0" fillId="14" borderId="12" xfId="0" applyNumberFormat="1" applyFill="1" applyBorder="1" applyAlignment="1">
      <alignment horizontal="center"/>
    </xf>
    <xf numFmtId="0" fontId="0" fillId="5" borderId="3" xfId="0" applyFill="1" applyBorder="1"/>
    <xf numFmtId="0" fontId="0" fillId="5" borderId="14" xfId="0" applyFill="1" applyBorder="1"/>
    <xf numFmtId="0" fontId="0" fillId="5" borderId="4" xfId="0" applyFill="1" applyBorder="1"/>
    <xf numFmtId="0" fontId="21" fillId="0" borderId="0" xfId="0" applyFont="1" applyAlignment="1">
      <alignment horizontal="center"/>
    </xf>
    <xf numFmtId="0" fontId="21" fillId="0" borderId="13" xfId="0" applyFont="1" applyBorder="1"/>
    <xf numFmtId="0" fontId="21" fillId="0" borderId="11" xfId="0" applyFont="1" applyBorder="1"/>
    <xf numFmtId="0" fontId="24" fillId="0" borderId="0" xfId="0" applyFont="1"/>
    <xf numFmtId="0" fontId="22" fillId="0" borderId="0" xfId="0" applyFont="1" applyAlignment="1">
      <alignment horizontal="right"/>
    </xf>
    <xf numFmtId="0" fontId="21" fillId="0" borderId="0" xfId="0" applyFont="1" applyBorder="1"/>
    <xf numFmtId="9" fontId="0" fillId="0" borderId="0" xfId="0" applyNumberFormat="1" applyFill="1" applyBorder="1" applyAlignment="1">
      <alignment horizontal="center"/>
    </xf>
    <xf numFmtId="0" fontId="0" fillId="0" borderId="12" xfId="0" applyBorder="1" applyAlignment="1">
      <alignment horizontal="center"/>
    </xf>
    <xf numFmtId="0" fontId="21" fillId="5" borderId="12" xfId="0" applyFont="1" applyFill="1" applyBorder="1" applyAlignment="1">
      <alignment horizontal="center"/>
    </xf>
    <xf numFmtId="0" fontId="0" fillId="0" borderId="0" xfId="0" applyFill="1" applyBorder="1"/>
    <xf numFmtId="9" fontId="9" fillId="8" borderId="2" xfId="3" applyFont="1" applyFill="1" applyBorder="1" applyAlignment="1">
      <alignment horizontal="center"/>
    </xf>
    <xf numFmtId="9" fontId="9" fillId="7" borderId="2" xfId="3" applyFont="1" applyFill="1" applyBorder="1" applyAlignment="1">
      <alignment horizontal="center"/>
    </xf>
    <xf numFmtId="9" fontId="0" fillId="7" borderId="7" xfId="0" applyNumberFormat="1" applyFill="1" applyBorder="1" applyAlignment="1">
      <alignment horizontal="center"/>
    </xf>
    <xf numFmtId="9" fontId="0" fillId="7" borderId="2" xfId="0" applyNumberFormat="1" applyFill="1" applyBorder="1" applyAlignment="1">
      <alignment horizontal="center"/>
    </xf>
    <xf numFmtId="0" fontId="23" fillId="17" borderId="22" xfId="0" applyFont="1" applyFill="1" applyBorder="1"/>
    <xf numFmtId="0" fontId="23" fillId="18" borderId="23" xfId="0" applyFont="1" applyFill="1" applyBorder="1" applyAlignment="1" applyProtection="1">
      <alignment horizontal="center"/>
      <protection hidden="1"/>
    </xf>
    <xf numFmtId="0" fontId="23" fillId="18" borderId="24" xfId="0" applyFont="1" applyFill="1" applyBorder="1" applyAlignment="1" applyProtection="1">
      <alignment horizontal="center"/>
      <protection hidden="1"/>
    </xf>
    <xf numFmtId="9" fontId="0" fillId="7" borderId="25" xfId="0" applyNumberFormat="1" applyFill="1" applyBorder="1" applyAlignment="1">
      <alignment horizontal="center"/>
    </xf>
    <xf numFmtId="9" fontId="0" fillId="9" borderId="26" xfId="0" applyNumberFormat="1" applyFill="1" applyBorder="1" applyAlignment="1">
      <alignment horizontal="center"/>
    </xf>
    <xf numFmtId="9" fontId="0" fillId="9" borderId="27" xfId="0" applyNumberFormat="1" applyFill="1" applyBorder="1" applyAlignment="1">
      <alignment horizontal="center"/>
    </xf>
    <xf numFmtId="9" fontId="0" fillId="9" borderId="28" xfId="0" applyNumberFormat="1" applyFill="1" applyBorder="1" applyAlignment="1">
      <alignment horizontal="center"/>
    </xf>
    <xf numFmtId="3" fontId="21" fillId="15" borderId="29" xfId="0" applyNumberFormat="1" applyFont="1" applyFill="1" applyBorder="1" applyAlignment="1">
      <alignment horizontal="center"/>
    </xf>
    <xf numFmtId="3" fontId="21" fillId="15" borderId="30" xfId="0" applyNumberFormat="1" applyFont="1" applyFill="1" applyBorder="1" applyAlignment="1">
      <alignment horizontal="center"/>
    </xf>
    <xf numFmtId="0" fontId="0" fillId="8" borderId="31" xfId="0" applyFill="1" applyBorder="1" applyAlignment="1">
      <alignment horizontal="right"/>
    </xf>
    <xf numFmtId="0" fontId="0" fillId="7" borderId="31" xfId="0" applyFill="1" applyBorder="1" applyAlignment="1">
      <alignment horizontal="right"/>
    </xf>
    <xf numFmtId="0" fontId="0" fillId="9" borderId="31" xfId="0" applyFill="1" applyBorder="1" applyAlignment="1">
      <alignment horizontal="right"/>
    </xf>
    <xf numFmtId="0" fontId="0" fillId="9" borderId="32" xfId="0" applyFill="1" applyBorder="1" applyAlignment="1">
      <alignment horizontal="right"/>
    </xf>
    <xf numFmtId="0" fontId="0" fillId="0" borderId="33" xfId="0" applyBorder="1" applyAlignment="1">
      <alignment horizontal="right"/>
    </xf>
    <xf numFmtId="0" fontId="0" fillId="9" borderId="34" xfId="0" applyFill="1" applyBorder="1" applyAlignment="1">
      <alignment horizontal="right"/>
    </xf>
    <xf numFmtId="0" fontId="18" fillId="4" borderId="0" xfId="0" applyFont="1" applyFill="1" applyBorder="1" applyProtection="1">
      <protection hidden="1"/>
    </xf>
    <xf numFmtId="0" fontId="18" fillId="4" borderId="0" xfId="0" applyFont="1" applyFill="1" applyBorder="1" applyAlignment="1" applyProtection="1">
      <alignment horizontal="center"/>
      <protection hidden="1"/>
    </xf>
    <xf numFmtId="0" fontId="25" fillId="4" borderId="0" xfId="0" applyFont="1" applyFill="1" applyBorder="1" applyProtection="1">
      <protection hidden="1"/>
    </xf>
    <xf numFmtId="0" fontId="26" fillId="4" borderId="0" xfId="0" applyFont="1" applyFill="1" applyBorder="1" applyProtection="1">
      <protection hidden="1"/>
    </xf>
    <xf numFmtId="0" fontId="25" fillId="2" borderId="0" xfId="0" applyFont="1" applyFill="1" applyProtection="1">
      <protection hidden="1"/>
    </xf>
    <xf numFmtId="0" fontId="18" fillId="2" borderId="0" xfId="0" applyFont="1" applyFill="1" applyProtection="1">
      <protection hidden="1"/>
    </xf>
    <xf numFmtId="0" fontId="27" fillId="2" borderId="0" xfId="0" applyFont="1" applyFill="1" applyProtection="1">
      <protection hidden="1"/>
    </xf>
    <xf numFmtId="0" fontId="21" fillId="0" borderId="21" xfId="0" applyFont="1" applyBorder="1" applyAlignment="1">
      <alignment horizontal="center"/>
    </xf>
    <xf numFmtId="0" fontId="18" fillId="4" borderId="0" xfId="0" applyFont="1" applyFill="1" applyBorder="1" applyAlignment="1" applyProtection="1">
      <alignment horizontal="right" vertical="center"/>
      <protection hidden="1"/>
    </xf>
    <xf numFmtId="0" fontId="17" fillId="4" borderId="0" xfId="0" applyFont="1" applyFill="1" applyBorder="1" applyAlignment="1" applyProtection="1">
      <alignment horizontal="right" vertical="center"/>
      <protection hidden="1"/>
    </xf>
    <xf numFmtId="0" fontId="18" fillId="4" borderId="0" xfId="0" applyFont="1" applyFill="1" applyBorder="1" applyAlignment="1" applyProtection="1">
      <alignment vertical="center"/>
      <protection hidden="1"/>
    </xf>
    <xf numFmtId="0" fontId="28" fillId="4" borderId="0" xfId="0" applyFont="1" applyFill="1" applyBorder="1" applyAlignment="1" applyProtection="1">
      <alignment horizontal="right" vertical="center"/>
      <protection hidden="1"/>
    </xf>
    <xf numFmtId="0" fontId="10" fillId="4" borderId="0" xfId="0" applyFont="1" applyFill="1" applyBorder="1" applyAlignment="1" applyProtection="1">
      <alignment vertical="center"/>
      <protection hidden="1"/>
    </xf>
    <xf numFmtId="0" fontId="29" fillId="4" borderId="0" xfId="0" applyFont="1" applyFill="1" applyBorder="1" applyAlignment="1" applyProtection="1">
      <alignment horizontal="right" vertical="center"/>
      <protection hidden="1"/>
    </xf>
    <xf numFmtId="0" fontId="29" fillId="4" borderId="0" xfId="0" applyFont="1" applyFill="1" applyBorder="1" applyAlignment="1" applyProtection="1">
      <alignment horizontal="left"/>
      <protection hidden="1"/>
    </xf>
    <xf numFmtId="0" fontId="11" fillId="2" borderId="0" xfId="0" applyFont="1" applyFill="1" applyBorder="1" applyProtection="1">
      <protection hidden="1"/>
    </xf>
    <xf numFmtId="0" fontId="10" fillId="6" borderId="0" xfId="0" applyFont="1" applyFill="1" applyBorder="1" applyAlignment="1" applyProtection="1">
      <alignment vertical="center"/>
      <protection hidden="1"/>
    </xf>
    <xf numFmtId="0" fontId="11"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30" fillId="6" borderId="0" xfId="0" applyFont="1" applyFill="1" applyBorder="1" applyAlignment="1" applyProtection="1">
      <alignment horizontal="right" vertical="center"/>
      <protection hidden="1"/>
    </xf>
    <xf numFmtId="0" fontId="18" fillId="6" borderId="0" xfId="0" applyFont="1" applyFill="1" applyBorder="1" applyAlignment="1" applyProtection="1">
      <alignment horizontal="right" vertical="center"/>
      <protection hidden="1"/>
    </xf>
    <xf numFmtId="0" fontId="16" fillId="6" borderId="0" xfId="0" applyFont="1" applyFill="1" applyBorder="1" applyProtection="1">
      <protection hidden="1"/>
    </xf>
    <xf numFmtId="0" fontId="29" fillId="6" borderId="0" xfId="0" applyFont="1" applyFill="1" applyBorder="1" applyAlignment="1" applyProtection="1">
      <alignment horizontal="left" vertical="center"/>
      <protection hidden="1"/>
    </xf>
    <xf numFmtId="0" fontId="18" fillId="19" borderId="63" xfId="0" applyFont="1" applyFill="1" applyBorder="1" applyProtection="1">
      <protection hidden="1"/>
    </xf>
    <xf numFmtId="0" fontId="10" fillId="19" borderId="63" xfId="0" applyFont="1" applyFill="1" applyBorder="1" applyProtection="1">
      <protection hidden="1"/>
    </xf>
    <xf numFmtId="0" fontId="10" fillId="19" borderId="63" xfId="0" applyFont="1" applyFill="1" applyBorder="1" applyAlignment="1" applyProtection="1">
      <alignment vertical="center"/>
      <protection hidden="1"/>
    </xf>
    <xf numFmtId="0" fontId="11" fillId="19" borderId="63" xfId="0" applyFont="1" applyFill="1" applyBorder="1" applyProtection="1">
      <protection hidden="1"/>
    </xf>
    <xf numFmtId="0" fontId="16" fillId="19" borderId="63" xfId="0" applyFont="1" applyFill="1" applyBorder="1" applyProtection="1">
      <protection hidden="1"/>
    </xf>
    <xf numFmtId="0" fontId="10" fillId="6" borderId="64" xfId="0" applyFont="1" applyFill="1" applyBorder="1" applyProtection="1">
      <protection hidden="1"/>
    </xf>
    <xf numFmtId="0" fontId="10" fillId="6" borderId="65" xfId="0" applyFont="1" applyFill="1" applyBorder="1" applyProtection="1">
      <protection hidden="1"/>
    </xf>
    <xf numFmtId="0" fontId="10" fillId="6" borderId="66" xfId="0" applyFont="1" applyFill="1" applyBorder="1" applyProtection="1">
      <protection hidden="1"/>
    </xf>
    <xf numFmtId="0" fontId="10" fillId="6" borderId="67" xfId="0" applyFont="1" applyFill="1" applyBorder="1" applyProtection="1">
      <protection hidden="1"/>
    </xf>
    <xf numFmtId="0" fontId="10" fillId="6" borderId="68" xfId="0" applyFont="1" applyFill="1" applyBorder="1" applyProtection="1">
      <protection hidden="1"/>
    </xf>
    <xf numFmtId="0" fontId="10" fillId="19" borderId="69" xfId="0" applyFont="1" applyFill="1" applyBorder="1" applyProtection="1">
      <protection hidden="1"/>
    </xf>
    <xf numFmtId="0" fontId="11" fillId="19" borderId="70" xfId="0" applyFont="1" applyFill="1" applyBorder="1" applyProtection="1">
      <protection hidden="1"/>
    </xf>
    <xf numFmtId="0" fontId="18" fillId="4" borderId="67" xfId="0" applyFont="1" applyFill="1" applyBorder="1" applyProtection="1">
      <protection hidden="1"/>
    </xf>
    <xf numFmtId="0" fontId="31" fillId="4" borderId="68" xfId="0" applyFont="1" applyFill="1" applyBorder="1" applyProtection="1">
      <protection hidden="1"/>
    </xf>
    <xf numFmtId="0" fontId="10" fillId="4" borderId="67" xfId="0" applyFont="1" applyFill="1" applyBorder="1" applyProtection="1">
      <protection hidden="1"/>
    </xf>
    <xf numFmtId="0" fontId="11" fillId="4" borderId="68" xfId="0" applyFont="1" applyFill="1" applyBorder="1" applyProtection="1">
      <protection hidden="1"/>
    </xf>
    <xf numFmtId="0" fontId="15" fillId="4" borderId="67" xfId="0" applyFont="1" applyFill="1" applyBorder="1" applyProtection="1">
      <protection hidden="1"/>
    </xf>
    <xf numFmtId="0" fontId="15" fillId="4" borderId="68" xfId="0" applyFont="1" applyFill="1" applyBorder="1" applyProtection="1">
      <protection hidden="1"/>
    </xf>
    <xf numFmtId="0" fontId="25" fillId="4" borderId="68" xfId="0" applyFont="1" applyFill="1" applyBorder="1" applyProtection="1">
      <protection hidden="1"/>
    </xf>
    <xf numFmtId="0" fontId="11" fillId="6" borderId="68" xfId="0" applyFont="1" applyFill="1" applyBorder="1" applyProtection="1">
      <protection hidden="1"/>
    </xf>
    <xf numFmtId="0" fontId="18" fillId="6" borderId="67" xfId="0" applyFont="1" applyFill="1" applyBorder="1" applyAlignment="1" applyProtection="1">
      <alignment horizontal="right"/>
      <protection hidden="1"/>
    </xf>
    <xf numFmtId="0" fontId="18" fillId="6" borderId="68" xfId="0" applyFont="1" applyFill="1" applyBorder="1" applyAlignment="1" applyProtection="1">
      <alignment horizontal="right"/>
      <protection hidden="1"/>
    </xf>
    <xf numFmtId="0" fontId="0" fillId="0" borderId="0" xfId="0" applyProtection="1">
      <protection hidden="1"/>
    </xf>
    <xf numFmtId="0" fontId="14" fillId="5" borderId="35" xfId="0" applyFont="1" applyFill="1" applyBorder="1" applyAlignment="1" applyProtection="1">
      <alignment horizontal="center"/>
      <protection hidden="1"/>
    </xf>
    <xf numFmtId="0" fontId="14" fillId="5" borderId="36" xfId="0" applyFont="1" applyFill="1" applyBorder="1" applyAlignment="1" applyProtection="1">
      <alignment horizontal="center"/>
      <protection hidden="1"/>
    </xf>
    <xf numFmtId="0" fontId="14" fillId="5" borderId="37" xfId="0" applyFont="1" applyFill="1" applyBorder="1" applyAlignment="1" applyProtection="1">
      <alignment horizontal="center"/>
      <protection hidden="1"/>
    </xf>
    <xf numFmtId="0" fontId="21" fillId="0" borderId="0" xfId="0" applyFont="1" applyProtection="1">
      <protection hidden="1"/>
    </xf>
    <xf numFmtId="3" fontId="14" fillId="11" borderId="1" xfId="0" applyNumberFormat="1" applyFont="1" applyFill="1" applyBorder="1" applyAlignment="1" applyProtection="1">
      <alignment horizontal="center"/>
      <protection hidden="1"/>
    </xf>
    <xf numFmtId="3" fontId="18" fillId="6" borderId="0" xfId="0" applyNumberFormat="1" applyFont="1" applyFill="1" applyBorder="1" applyAlignment="1" applyProtection="1">
      <alignment horizontal="center"/>
      <protection hidden="1"/>
    </xf>
    <xf numFmtId="0" fontId="0" fillId="0" borderId="0" xfId="0" applyBorder="1" applyProtection="1">
      <protection hidden="1"/>
    </xf>
    <xf numFmtId="0" fontId="0" fillId="0" borderId="2" xfId="0" applyFont="1" applyBorder="1"/>
    <xf numFmtId="0" fontId="0" fillId="0" borderId="3" xfId="0" applyFont="1" applyBorder="1"/>
    <xf numFmtId="164" fontId="9" fillId="0" borderId="0" xfId="1" applyNumberFormat="1" applyFont="1"/>
    <xf numFmtId="3" fontId="32" fillId="20" borderId="1" xfId="0" applyNumberFormat="1" applyFont="1" applyFill="1" applyBorder="1" applyAlignment="1" applyProtection="1">
      <alignment horizontal="center" vertical="center"/>
      <protection hidden="1"/>
    </xf>
    <xf numFmtId="3" fontId="32" fillId="2" borderId="1" xfId="0" applyNumberFormat="1" applyFont="1" applyFill="1" applyBorder="1" applyAlignment="1" applyProtection="1">
      <alignment horizontal="center" vertical="center"/>
      <protection hidden="1"/>
    </xf>
    <xf numFmtId="9" fontId="14" fillId="2" borderId="1" xfId="3" applyFont="1" applyFill="1" applyBorder="1" applyAlignment="1" applyProtection="1">
      <alignment horizontal="center" vertical="center"/>
      <protection hidden="1"/>
    </xf>
    <xf numFmtId="165" fontId="21" fillId="0" borderId="38" xfId="0" applyNumberFormat="1" applyFont="1" applyBorder="1" applyAlignment="1">
      <alignment horizontal="center"/>
    </xf>
    <xf numFmtId="165" fontId="21" fillId="0" borderId="39" xfId="0" applyNumberFormat="1" applyFont="1" applyBorder="1" applyAlignment="1">
      <alignment horizontal="center"/>
    </xf>
    <xf numFmtId="165" fontId="0" fillId="0" borderId="0" xfId="0" applyNumberFormat="1"/>
    <xf numFmtId="9" fontId="9" fillId="7" borderId="8" xfId="3" applyFont="1" applyFill="1" applyBorder="1" applyAlignment="1">
      <alignment horizontal="center"/>
    </xf>
    <xf numFmtId="9" fontId="9" fillId="7" borderId="9" xfId="3" applyFont="1" applyFill="1" applyBorder="1" applyAlignment="1">
      <alignment horizontal="center"/>
    </xf>
    <xf numFmtId="0" fontId="21" fillId="0" borderId="5" xfId="0" applyFont="1" applyBorder="1" applyAlignment="1">
      <alignment horizontal="center"/>
    </xf>
    <xf numFmtId="9" fontId="0" fillId="9" borderId="6" xfId="0" applyNumberFormat="1" applyFill="1" applyBorder="1" applyAlignment="1">
      <alignment horizontal="center"/>
    </xf>
    <xf numFmtId="9" fontId="0" fillId="14" borderId="6" xfId="0" applyNumberFormat="1" applyFill="1" applyBorder="1" applyAlignment="1">
      <alignment horizontal="center"/>
    </xf>
    <xf numFmtId="9" fontId="0" fillId="9" borderId="8" xfId="0" applyNumberFormat="1" applyFill="1" applyBorder="1" applyAlignment="1">
      <alignment horizontal="center"/>
    </xf>
    <xf numFmtId="9" fontId="0" fillId="14" borderId="9" xfId="0" applyNumberFormat="1" applyFill="1" applyBorder="1" applyAlignment="1">
      <alignment horizontal="center"/>
    </xf>
    <xf numFmtId="9" fontId="9" fillId="7" borderId="40" xfId="3" applyFont="1" applyFill="1" applyBorder="1" applyAlignment="1">
      <alignment horizontal="center"/>
    </xf>
    <xf numFmtId="9" fontId="33" fillId="7" borderId="41" xfId="3" applyFont="1" applyFill="1" applyBorder="1" applyAlignment="1">
      <alignment horizontal="center"/>
    </xf>
    <xf numFmtId="9" fontId="33" fillId="7" borderId="42" xfId="3" applyFont="1" applyFill="1" applyBorder="1" applyAlignment="1">
      <alignment horizontal="center"/>
    </xf>
    <xf numFmtId="9" fontId="33" fillId="12" borderId="42" xfId="3" applyFont="1" applyFill="1" applyBorder="1" applyAlignment="1">
      <alignment horizontal="center"/>
    </xf>
    <xf numFmtId="9" fontId="33" fillId="12" borderId="43" xfId="3" applyFont="1" applyFill="1" applyBorder="1" applyAlignment="1">
      <alignment horizontal="center"/>
    </xf>
    <xf numFmtId="9" fontId="33" fillId="9" borderId="41" xfId="0" applyNumberFormat="1" applyFont="1" applyFill="1" applyBorder="1" applyAlignment="1">
      <alignment horizontal="center"/>
    </xf>
    <xf numFmtId="9" fontId="33" fillId="9" borderId="43" xfId="0" applyNumberFormat="1" applyFont="1" applyFill="1" applyBorder="1" applyAlignment="1">
      <alignment horizontal="center"/>
    </xf>
    <xf numFmtId="9" fontId="34" fillId="0" borderId="0" xfId="3" applyFont="1" applyAlignment="1">
      <alignment horizontal="center"/>
    </xf>
    <xf numFmtId="3" fontId="35" fillId="7" borderId="2" xfId="0" applyNumberFormat="1" applyFont="1" applyFill="1" applyBorder="1" applyAlignment="1">
      <alignment horizontal="center"/>
    </xf>
    <xf numFmtId="3" fontId="35" fillId="7" borderId="7" xfId="0" applyNumberFormat="1" applyFont="1" applyFill="1" applyBorder="1" applyAlignment="1">
      <alignment horizontal="center"/>
    </xf>
    <xf numFmtId="3" fontId="35" fillId="9" borderId="3" xfId="0" applyNumberFormat="1" applyFont="1" applyFill="1" applyBorder="1" applyAlignment="1">
      <alignment horizontal="center"/>
    </xf>
    <xf numFmtId="3" fontId="35" fillId="9" borderId="4" xfId="0" applyNumberFormat="1" applyFont="1" applyFill="1" applyBorder="1" applyAlignment="1">
      <alignment horizontal="center"/>
    </xf>
    <xf numFmtId="3" fontId="0" fillId="0" borderId="0" xfId="0" applyNumberFormat="1"/>
    <xf numFmtId="0" fontId="0" fillId="0" borderId="0" xfId="0"/>
    <xf numFmtId="0" fontId="0" fillId="0" borderId="44" xfId="0" applyBorder="1"/>
    <xf numFmtId="0" fontId="0" fillId="0" borderId="45" xfId="0" applyBorder="1"/>
    <xf numFmtId="0" fontId="0" fillId="0" borderId="46" xfId="0" applyBorder="1"/>
    <xf numFmtId="0" fontId="0" fillId="0" borderId="47" xfId="0" applyBorder="1"/>
    <xf numFmtId="0" fontId="0" fillId="0" borderId="25" xfId="0" applyBorder="1"/>
    <xf numFmtId="0" fontId="0" fillId="0" borderId="33" xfId="0" applyBorder="1"/>
    <xf numFmtId="0" fontId="0" fillId="0" borderId="48" xfId="0" applyBorder="1"/>
    <xf numFmtId="0" fontId="21" fillId="0" borderId="48" xfId="0" applyFont="1" applyBorder="1"/>
    <xf numFmtId="0" fontId="0" fillId="0" borderId="28" xfId="0" applyBorder="1"/>
    <xf numFmtId="0" fontId="21" fillId="0" borderId="45" xfId="0" applyFont="1" applyBorder="1"/>
    <xf numFmtId="3" fontId="21" fillId="21" borderId="29" xfId="0" applyNumberFormat="1" applyFont="1" applyFill="1" applyBorder="1" applyAlignment="1">
      <alignment horizontal="center"/>
    </xf>
    <xf numFmtId="3" fontId="21" fillId="21" borderId="30" xfId="0" applyNumberFormat="1" applyFont="1" applyFill="1" applyBorder="1" applyAlignment="1">
      <alignment horizontal="center"/>
    </xf>
    <xf numFmtId="3" fontId="21" fillId="21" borderId="49" xfId="0" applyNumberFormat="1" applyFont="1" applyFill="1" applyBorder="1" applyAlignment="1">
      <alignment horizontal="center"/>
    </xf>
    <xf numFmtId="0" fontId="0" fillId="0" borderId="47"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3" fontId="0" fillId="0" borderId="46" xfId="0" applyNumberFormat="1" applyFill="1" applyBorder="1" applyAlignment="1">
      <alignment horizontal="center"/>
    </xf>
    <xf numFmtId="3" fontId="0" fillId="0" borderId="25" xfId="0" applyNumberFormat="1" applyFill="1" applyBorder="1" applyAlignment="1">
      <alignment horizontal="center"/>
    </xf>
    <xf numFmtId="0" fontId="0" fillId="0" borderId="45" xfId="0" applyBorder="1" applyAlignment="1">
      <alignment horizontal="center"/>
    </xf>
    <xf numFmtId="3" fontId="0" fillId="0" borderId="45" xfId="0" applyNumberFormat="1" applyBorder="1" applyAlignment="1">
      <alignment horizontal="center"/>
    </xf>
    <xf numFmtId="165" fontId="0" fillId="0" borderId="45" xfId="0" applyNumberFormat="1" applyBorder="1" applyAlignment="1">
      <alignment horizontal="center"/>
    </xf>
    <xf numFmtId="165" fontId="0" fillId="0" borderId="0" xfId="0" applyNumberFormat="1" applyFill="1"/>
    <xf numFmtId="0" fontId="0" fillId="0" borderId="0" xfId="0" applyFill="1"/>
    <xf numFmtId="9" fontId="9" fillId="0" borderId="0" xfId="3" applyFont="1" applyFill="1"/>
    <xf numFmtId="3" fontId="21" fillId="22" borderId="8" xfId="0" applyNumberFormat="1" applyFont="1" applyFill="1" applyBorder="1" applyAlignment="1">
      <alignment horizontal="center"/>
    </xf>
    <xf numFmtId="3" fontId="21" fillId="22" borderId="9" xfId="0" applyNumberFormat="1" applyFont="1" applyFill="1" applyBorder="1" applyAlignment="1">
      <alignment horizontal="center"/>
    </xf>
    <xf numFmtId="0" fontId="18" fillId="6" borderId="0" xfId="0" applyFont="1" applyFill="1" applyBorder="1" applyAlignment="1" applyProtection="1">
      <alignment horizontal="left"/>
      <protection hidden="1"/>
    </xf>
    <xf numFmtId="0" fontId="18" fillId="6" borderId="0" xfId="0" applyFont="1" applyFill="1" applyBorder="1" applyProtection="1">
      <protection hidden="1"/>
    </xf>
    <xf numFmtId="0" fontId="25" fillId="6" borderId="0" xfId="0" applyFont="1" applyFill="1" applyBorder="1" applyProtection="1">
      <protection hidden="1"/>
    </xf>
    <xf numFmtId="0" fontId="0" fillId="23" borderId="0" xfId="0" applyFill="1" applyBorder="1"/>
    <xf numFmtId="0" fontId="36" fillId="23" borderId="0" xfId="0" applyFont="1" applyFill="1" applyBorder="1" applyAlignment="1">
      <alignment horizontal="center"/>
    </xf>
    <xf numFmtId="0" fontId="36" fillId="23" borderId="0" xfId="0" applyFont="1" applyFill="1" applyBorder="1"/>
    <xf numFmtId="165" fontId="36" fillId="23" borderId="0" xfId="0" applyNumberFormat="1" applyFont="1" applyFill="1" applyBorder="1"/>
    <xf numFmtId="0" fontId="0" fillId="23" borderId="50" xfId="0" applyFill="1" applyBorder="1"/>
    <xf numFmtId="0" fontId="0" fillId="23" borderId="51" xfId="0" applyFill="1" applyBorder="1"/>
    <xf numFmtId="0" fontId="0" fillId="23" borderId="52" xfId="0" applyFill="1" applyBorder="1"/>
    <xf numFmtId="0" fontId="0" fillId="23" borderId="53" xfId="0" applyFill="1" applyBorder="1"/>
    <xf numFmtId="0" fontId="0" fillId="23" borderId="54" xfId="0" applyFill="1" applyBorder="1"/>
    <xf numFmtId="3" fontId="0" fillId="8" borderId="55" xfId="0" applyNumberFormat="1" applyFill="1" applyBorder="1" applyAlignment="1">
      <alignment horizontal="center"/>
    </xf>
    <xf numFmtId="3" fontId="0" fillId="7" borderId="55" xfId="0" applyNumberFormat="1" applyFill="1" applyBorder="1" applyAlignment="1">
      <alignment horizontal="center"/>
    </xf>
    <xf numFmtId="3" fontId="0" fillId="9" borderId="55" xfId="0" applyNumberFormat="1" applyFill="1" applyBorder="1" applyAlignment="1">
      <alignment horizontal="center"/>
    </xf>
    <xf numFmtId="0" fontId="21" fillId="0" borderId="22" xfId="0" applyFont="1" applyBorder="1"/>
    <xf numFmtId="0" fontId="23" fillId="18" borderId="56" xfId="0" applyFont="1" applyFill="1" applyBorder="1" applyAlignment="1" applyProtection="1">
      <alignment horizontal="center"/>
      <protection hidden="1"/>
    </xf>
    <xf numFmtId="0" fontId="23" fillId="18" borderId="57" xfId="0" applyFont="1" applyFill="1" applyBorder="1" applyAlignment="1" applyProtection="1">
      <alignment horizontal="center"/>
      <protection hidden="1"/>
    </xf>
    <xf numFmtId="0" fontId="0" fillId="0" borderId="58" xfId="0" applyBorder="1"/>
    <xf numFmtId="0" fontId="0" fillId="0" borderId="59" xfId="0" applyBorder="1" applyAlignment="1">
      <alignment horizontal="center"/>
    </xf>
    <xf numFmtId="0" fontId="21" fillId="0" borderId="58" xfId="0" applyFont="1" applyBorder="1" applyAlignment="1">
      <alignment horizontal="right"/>
    </xf>
    <xf numFmtId="0" fontId="21" fillId="5" borderId="59" xfId="0" applyFont="1" applyFill="1" applyBorder="1" applyAlignment="1">
      <alignment horizontal="center"/>
    </xf>
    <xf numFmtId="0" fontId="21" fillId="0" borderId="60" xfId="0" applyFont="1" applyBorder="1" applyAlignment="1">
      <alignment horizontal="right"/>
    </xf>
    <xf numFmtId="9" fontId="0" fillId="16" borderId="61" xfId="0" applyNumberFormat="1" applyFill="1" applyBorder="1" applyAlignment="1">
      <alignment horizontal="center"/>
    </xf>
    <xf numFmtId="9" fontId="0" fillId="16" borderId="62" xfId="0" applyNumberFormat="1" applyFill="1" applyBorder="1" applyAlignment="1">
      <alignment horizontal="center"/>
    </xf>
    <xf numFmtId="3" fontId="0" fillId="24" borderId="2" xfId="0" applyNumberFormat="1" applyFont="1" applyFill="1" applyBorder="1" applyAlignment="1">
      <alignment horizontal="center"/>
    </xf>
    <xf numFmtId="3" fontId="0" fillId="24" borderId="7" xfId="0" applyNumberFormat="1" applyFont="1" applyFill="1" applyBorder="1" applyAlignment="1">
      <alignment horizontal="center"/>
    </xf>
    <xf numFmtId="3" fontId="0" fillId="7" borderId="2" xfId="0" applyNumberFormat="1" applyFont="1" applyFill="1" applyBorder="1" applyAlignment="1">
      <alignment horizontal="center"/>
    </xf>
    <xf numFmtId="3" fontId="0" fillId="7" borderId="7" xfId="0" applyNumberFormat="1" applyFont="1" applyFill="1" applyBorder="1" applyAlignment="1">
      <alignment horizontal="center"/>
    </xf>
    <xf numFmtId="3" fontId="0" fillId="9" borderId="2" xfId="0" applyNumberFormat="1" applyFont="1" applyFill="1" applyBorder="1" applyAlignment="1">
      <alignment horizontal="center"/>
    </xf>
    <xf numFmtId="3" fontId="0" fillId="9" borderId="7" xfId="0" applyNumberFormat="1" applyFont="1" applyFill="1" applyBorder="1" applyAlignment="1">
      <alignment horizontal="center"/>
    </xf>
    <xf numFmtId="3" fontId="0" fillId="25" borderId="2" xfId="0" applyNumberFormat="1" applyFont="1" applyFill="1" applyBorder="1" applyAlignment="1">
      <alignment horizontal="center"/>
    </xf>
    <xf numFmtId="3" fontId="0" fillId="25" borderId="7" xfId="0" applyNumberFormat="1" applyFont="1" applyFill="1" applyBorder="1" applyAlignment="1">
      <alignment horizontal="center"/>
    </xf>
    <xf numFmtId="3" fontId="0" fillId="9" borderId="3" xfId="0" applyNumberFormat="1" applyFont="1" applyFill="1" applyBorder="1" applyAlignment="1">
      <alignment horizontal="center"/>
    </xf>
    <xf numFmtId="3" fontId="0" fillId="9" borderId="4" xfId="0" applyNumberFormat="1" applyFont="1" applyFill="1" applyBorder="1" applyAlignment="1">
      <alignment horizontal="center"/>
    </xf>
    <xf numFmtId="0" fontId="0" fillId="0" borderId="0" xfId="0"/>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7" fontId="0" fillId="0" borderId="0" xfId="0" applyNumberFormat="1"/>
    <xf numFmtId="0" fontId="0" fillId="23" borderId="0" xfId="0" applyFill="1" applyBorder="1" applyAlignment="1"/>
    <xf numFmtId="0" fontId="11" fillId="23" borderId="0" xfId="0" applyFont="1" applyFill="1" applyBorder="1" applyProtection="1">
      <protection hidden="1"/>
    </xf>
    <xf numFmtId="0" fontId="18" fillId="23" borderId="0" xfId="0" applyFont="1" applyFill="1" applyBorder="1" applyProtection="1">
      <protection hidden="1"/>
    </xf>
    <xf numFmtId="0" fontId="10" fillId="23" borderId="0" xfId="0" applyFont="1" applyFill="1" applyBorder="1" applyProtection="1">
      <protection hidden="1"/>
    </xf>
    <xf numFmtId="0" fontId="18" fillId="23" borderId="0" xfId="0" applyFont="1" applyFill="1" applyBorder="1" applyAlignment="1" applyProtection="1">
      <alignment horizontal="right"/>
      <protection hidden="1"/>
    </xf>
    <xf numFmtId="168" fontId="0" fillId="0" borderId="0" xfId="0" applyNumberFormat="1"/>
    <xf numFmtId="14" fontId="11" fillId="2" borderId="0" xfId="0" applyNumberFormat="1" applyFont="1" applyFill="1" applyBorder="1" applyProtection="1">
      <protection hidden="1"/>
    </xf>
    <xf numFmtId="0" fontId="37" fillId="23" borderId="51" xfId="0" applyFont="1" applyFill="1" applyBorder="1" applyAlignment="1" applyProtection="1">
      <alignment horizontal="center"/>
      <protection hidden="1"/>
    </xf>
    <xf numFmtId="0" fontId="10" fillId="19" borderId="71" xfId="0" applyFont="1" applyFill="1" applyBorder="1" applyProtection="1">
      <protection hidden="1"/>
    </xf>
    <xf numFmtId="0" fontId="18" fillId="19" borderId="72" xfId="0" applyFont="1" applyFill="1" applyBorder="1" applyProtection="1">
      <protection hidden="1"/>
    </xf>
    <xf numFmtId="0" fontId="10" fillId="19" borderId="72" xfId="0" applyFont="1" applyFill="1" applyBorder="1" applyProtection="1">
      <protection hidden="1"/>
    </xf>
    <xf numFmtId="0" fontId="10" fillId="19" borderId="72" xfId="0" applyFont="1" applyFill="1" applyBorder="1" applyAlignment="1" applyProtection="1">
      <alignment vertical="center"/>
      <protection hidden="1"/>
    </xf>
    <xf numFmtId="0" fontId="11" fillId="19" borderId="72" xfId="0" applyFont="1" applyFill="1" applyBorder="1" applyProtection="1">
      <protection hidden="1"/>
    </xf>
    <xf numFmtId="0" fontId="16" fillId="19" borderId="72" xfId="0" applyFont="1" applyFill="1" applyBorder="1" applyProtection="1">
      <protection hidden="1"/>
    </xf>
    <xf numFmtId="0" fontId="11" fillId="19" borderId="73" xfId="0" applyFont="1" applyFill="1" applyBorder="1" applyProtection="1">
      <protection hidden="1"/>
    </xf>
    <xf numFmtId="3" fontId="11" fillId="2" borderId="0" xfId="0" applyNumberFormat="1" applyFont="1" applyFill="1" applyProtection="1">
      <protection hidden="1"/>
    </xf>
    <xf numFmtId="0" fontId="30" fillId="4" borderId="0" xfId="0" applyFont="1" applyFill="1" applyBorder="1" applyAlignment="1" applyProtection="1">
      <alignment horizontal="right" vertical="center"/>
      <protection hidden="1"/>
    </xf>
    <xf numFmtId="9" fontId="9" fillId="8" borderId="0" xfId="3" applyFont="1" applyFill="1" applyBorder="1" applyAlignment="1">
      <alignment horizontal="center"/>
    </xf>
    <xf numFmtId="0" fontId="38" fillId="6" borderId="0" xfId="0" applyFont="1" applyFill="1" applyBorder="1" applyProtection="1">
      <protection hidden="1"/>
    </xf>
    <xf numFmtId="0" fontId="39" fillId="0" borderId="14" xfId="0" applyFont="1" applyFill="1" applyBorder="1" applyAlignment="1" applyProtection="1">
      <alignment horizontal="left"/>
      <protection hidden="1"/>
    </xf>
    <xf numFmtId="0" fontId="40" fillId="0" borderId="0" xfId="0" applyFont="1"/>
    <xf numFmtId="0" fontId="36" fillId="5" borderId="20" xfId="0" applyFont="1" applyFill="1" applyBorder="1"/>
    <xf numFmtId="0" fontId="41" fillId="6" borderId="0" xfId="0" applyFont="1" applyFill="1" applyBorder="1" applyAlignment="1" applyProtection="1">
      <alignment horizontal="left" vertical="center"/>
      <protection hidden="1"/>
    </xf>
    <xf numFmtId="0" fontId="42" fillId="6" borderId="0" xfId="0" applyFont="1" applyFill="1" applyBorder="1" applyAlignment="1" applyProtection="1">
      <alignment horizontal="left" vertical="center" wrapText="1"/>
      <protection hidden="1"/>
    </xf>
    <xf numFmtId="165" fontId="21" fillId="0" borderId="0" xfId="0" applyNumberFormat="1" applyFont="1" applyFill="1" applyBorder="1" applyAlignment="1">
      <alignment horizontal="center"/>
    </xf>
    <xf numFmtId="0" fontId="43" fillId="4" borderId="0" xfId="0" applyFont="1" applyFill="1" applyBorder="1" applyAlignment="1" applyProtection="1">
      <alignment horizontal="left" vertical="center"/>
      <protection hidden="1"/>
    </xf>
    <xf numFmtId="3" fontId="0" fillId="0" borderId="0" xfId="0" applyNumberFormat="1" applyBorder="1"/>
    <xf numFmtId="3" fontId="0" fillId="0" borderId="25" xfId="0" applyNumberFormat="1" applyBorder="1"/>
    <xf numFmtId="3" fontId="0" fillId="0" borderId="48" xfId="0" applyNumberFormat="1" applyBorder="1"/>
    <xf numFmtId="3" fontId="0" fillId="0" borderId="28" xfId="0" applyNumberFormat="1" applyBorder="1"/>
    <xf numFmtId="3" fontId="0" fillId="0" borderId="0" xfId="0" applyNumberFormat="1" applyAlignment="1">
      <alignment horizontal="center" wrapText="1"/>
    </xf>
    <xf numFmtId="0" fontId="0" fillId="0" borderId="0" xfId="0" applyAlignment="1">
      <alignment wrapText="1"/>
    </xf>
    <xf numFmtId="0" fontId="0" fillId="0" borderId="0" xfId="0" applyAlignment="1">
      <alignment horizontal="center" wrapText="1"/>
    </xf>
    <xf numFmtId="43" fontId="9" fillId="0" borderId="0" xfId="1" applyFont="1" applyAlignment="1">
      <alignment horizontal="center" wrapText="1"/>
    </xf>
    <xf numFmtId="0" fontId="0" fillId="0" borderId="12" xfId="0" applyBorder="1"/>
    <xf numFmtId="0" fontId="21" fillId="0" borderId="12" xfId="0" applyFont="1" applyBorder="1"/>
    <xf numFmtId="0" fontId="21" fillId="0" borderId="12" xfId="0" applyFont="1" applyBorder="1" applyAlignment="1">
      <alignment horizontal="center"/>
    </xf>
    <xf numFmtId="0" fontId="0" fillId="26" borderId="12" xfId="0" applyFill="1" applyBorder="1"/>
    <xf numFmtId="0" fontId="21" fillId="26" borderId="12" xfId="0" applyFont="1" applyFill="1" applyBorder="1"/>
    <xf numFmtId="0" fontId="21" fillId="0" borderId="12" xfId="0" applyFont="1" applyBorder="1" applyAlignment="1">
      <alignment horizontal="center" vertical="center" wrapText="1"/>
    </xf>
    <xf numFmtId="1" fontId="0" fillId="0" borderId="12" xfId="0" applyNumberFormat="1" applyFont="1" applyBorder="1"/>
    <xf numFmtId="164" fontId="9" fillId="0" borderId="12" xfId="1" applyNumberFormat="1" applyFont="1" applyBorder="1"/>
    <xf numFmtId="164" fontId="21" fillId="0" borderId="12" xfId="1" applyNumberFormat="1" applyFont="1" applyBorder="1"/>
    <xf numFmtId="0" fontId="0" fillId="7" borderId="0" xfId="0" applyFill="1"/>
    <xf numFmtId="0" fontId="0" fillId="7" borderId="0" xfId="0" applyFill="1" applyBorder="1"/>
    <xf numFmtId="3" fontId="0" fillId="7" borderId="0" xfId="0" applyNumberFormat="1" applyFill="1" applyBorder="1"/>
    <xf numFmtId="0" fontId="21" fillId="7" borderId="0" xfId="0" applyFont="1" applyFill="1"/>
    <xf numFmtId="0" fontId="21" fillId="12" borderId="0" xfId="0" applyFont="1" applyFill="1"/>
    <xf numFmtId="0" fontId="0" fillId="12" borderId="0" xfId="0" applyFill="1"/>
    <xf numFmtId="0" fontId="23" fillId="12" borderId="0" xfId="0" applyFont="1" applyFill="1"/>
    <xf numFmtId="164" fontId="9" fillId="0" borderId="12" xfId="1" applyNumberFormat="1" applyFont="1" applyBorder="1"/>
    <xf numFmtId="0" fontId="0" fillId="26" borderId="12" xfId="0" applyFont="1" applyFill="1" applyBorder="1"/>
    <xf numFmtId="0" fontId="0" fillId="27" borderId="0" xfId="0" applyFill="1"/>
    <xf numFmtId="0" fontId="0" fillId="27" borderId="74" xfId="0" applyFill="1" applyBorder="1"/>
    <xf numFmtId="0" fontId="0" fillId="27" borderId="51" xfId="0" applyFill="1" applyBorder="1"/>
    <xf numFmtId="0" fontId="0" fillId="27" borderId="53" xfId="0" applyFill="1" applyBorder="1"/>
    <xf numFmtId="0" fontId="0" fillId="27" borderId="54" xfId="0" applyFill="1" applyBorder="1"/>
    <xf numFmtId="0" fontId="0" fillId="27" borderId="75" xfId="0" applyFill="1" applyBorder="1"/>
    <xf numFmtId="0" fontId="0" fillId="27" borderId="50" xfId="0" applyFill="1" applyBorder="1"/>
    <xf numFmtId="0" fontId="0" fillId="27" borderId="52" xfId="0" applyFill="1" applyBorder="1"/>
    <xf numFmtId="0" fontId="44" fillId="0" borderId="12" xfId="0" applyFont="1" applyBorder="1"/>
    <xf numFmtId="0" fontId="45" fillId="0" borderId="12" xfId="0" applyFont="1" applyBorder="1" applyAlignment="1">
      <alignment horizontal="center"/>
    </xf>
    <xf numFmtId="0" fontId="45" fillId="0" borderId="12" xfId="0" applyFont="1" applyBorder="1"/>
    <xf numFmtId="1" fontId="44" fillId="0" borderId="12" xfId="0" applyNumberFormat="1" applyFont="1" applyBorder="1"/>
    <xf numFmtId="0" fontId="45" fillId="0" borderId="12" xfId="0" applyFont="1" applyBorder="1" applyAlignment="1">
      <alignment horizontal="center" vertical="center" wrapText="1"/>
    </xf>
    <xf numFmtId="0" fontId="21" fillId="27" borderId="0" xfId="0" applyFont="1" applyFill="1"/>
    <xf numFmtId="0" fontId="44" fillId="0" borderId="12" xfId="0" applyFont="1" applyFill="1" applyBorder="1"/>
    <xf numFmtId="0" fontId="45" fillId="0" borderId="12" xfId="0" applyFont="1" applyFill="1" applyBorder="1" applyAlignment="1">
      <alignment horizontal="center"/>
    </xf>
    <xf numFmtId="0" fontId="45" fillId="0" borderId="12" xfId="0" applyFont="1" applyFill="1" applyBorder="1"/>
    <xf numFmtId="0" fontId="45" fillId="0" borderId="12" xfId="0" applyFont="1" applyFill="1" applyBorder="1" applyAlignment="1">
      <alignment horizontal="center" vertical="center" wrapText="1"/>
    </xf>
    <xf numFmtId="0" fontId="0" fillId="0" borderId="12" xfId="0" applyFill="1" applyBorder="1"/>
    <xf numFmtId="0" fontId="21" fillId="0" borderId="12" xfId="0" applyFont="1" applyFill="1" applyBorder="1" applyAlignment="1">
      <alignment horizontal="center"/>
    </xf>
    <xf numFmtId="0" fontId="21" fillId="0" borderId="12" xfId="0" applyFont="1" applyFill="1" applyBorder="1"/>
    <xf numFmtId="0" fontId="21" fillId="0" borderId="12" xfId="0" applyFont="1" applyFill="1" applyBorder="1" applyAlignment="1">
      <alignment horizontal="center" vertical="center" wrapText="1"/>
    </xf>
    <xf numFmtId="0" fontId="46" fillId="27" borderId="0" xfId="0" applyFont="1" applyFill="1"/>
    <xf numFmtId="0" fontId="0" fillId="27" borderId="0" xfId="0" applyFill="1" applyAlignment="1">
      <alignment vertical="top"/>
    </xf>
    <xf numFmtId="6" fontId="21" fillId="27" borderId="0" xfId="0" applyNumberFormat="1" applyFont="1" applyFill="1" applyAlignment="1">
      <alignment vertical="top"/>
    </xf>
    <xf numFmtId="1" fontId="0" fillId="0" borderId="12" xfId="0" applyNumberFormat="1" applyBorder="1"/>
    <xf numFmtId="169" fontId="44" fillId="0" borderId="12" xfId="2" applyNumberFormat="1" applyFont="1" applyFill="1" applyBorder="1"/>
    <xf numFmtId="169" fontId="0" fillId="27" borderId="0" xfId="0" applyNumberFormat="1" applyFill="1"/>
    <xf numFmtId="0" fontId="47" fillId="0" borderId="12" xfId="0" applyFont="1" applyFill="1" applyBorder="1" applyAlignment="1">
      <alignment horizontal="center"/>
    </xf>
    <xf numFmtId="0" fontId="48" fillId="28" borderId="6" xfId="0" applyFont="1" applyFill="1" applyBorder="1" applyAlignment="1">
      <alignment horizontal="center"/>
    </xf>
    <xf numFmtId="169" fontId="49" fillId="0" borderId="12" xfId="2" applyNumberFormat="1" applyFont="1" applyFill="1" applyBorder="1" applyAlignment="1">
      <alignment horizontal="center"/>
    </xf>
    <xf numFmtId="169" fontId="47" fillId="0" borderId="12" xfId="2" applyNumberFormat="1" applyFont="1" applyFill="1" applyBorder="1" applyAlignment="1">
      <alignment horizontal="center"/>
    </xf>
    <xf numFmtId="164" fontId="50" fillId="23" borderId="0" xfId="1" applyNumberFormat="1" applyFont="1" applyFill="1" applyBorder="1" applyAlignment="1">
      <alignment horizontal="right"/>
    </xf>
    <xf numFmtId="0" fontId="37" fillId="23" borderId="0" xfId="0" applyFont="1" applyFill="1" applyBorder="1" applyAlignment="1" applyProtection="1">
      <alignment horizontal="right"/>
      <protection hidden="1"/>
    </xf>
    <xf numFmtId="0" fontId="51" fillId="23" borderId="0" xfId="0" applyFont="1" applyFill="1" applyBorder="1" applyAlignment="1"/>
    <xf numFmtId="0" fontId="36" fillId="27" borderId="53" xfId="0" applyFont="1" applyFill="1" applyBorder="1"/>
    <xf numFmtId="0" fontId="0" fillId="0" borderId="0" xfId="0" applyNumberFormat="1"/>
    <xf numFmtId="1" fontId="0" fillId="0" borderId="0" xfId="0" applyNumberFormat="1"/>
    <xf numFmtId="0" fontId="21" fillId="5" borderId="2" xfId="0" applyFont="1" applyFill="1" applyBorder="1" applyAlignment="1">
      <alignment horizontal="center"/>
    </xf>
    <xf numFmtId="0" fontId="25" fillId="23" borderId="0" xfId="0" applyNumberFormat="1" applyFont="1" applyFill="1" applyBorder="1" applyAlignment="1" applyProtection="1">
      <alignment horizontal="right"/>
      <protection hidden="1"/>
    </xf>
    <xf numFmtId="166" fontId="25" fillId="23" borderId="0" xfId="0" applyNumberFormat="1" applyFont="1" applyFill="1" applyBorder="1" applyAlignment="1" applyProtection="1">
      <alignment horizontal="right"/>
      <protection hidden="1"/>
    </xf>
    <xf numFmtId="0" fontId="21" fillId="0" borderId="0" xfId="0" applyFont="1" applyFill="1" applyBorder="1" applyAlignment="1">
      <alignment horizontal="center"/>
    </xf>
    <xf numFmtId="0" fontId="52" fillId="29" borderId="8" xfId="0" applyFont="1" applyFill="1" applyBorder="1" applyAlignment="1">
      <alignment horizontal="center"/>
    </xf>
    <xf numFmtId="0" fontId="52" fillId="29" borderId="20" xfId="0" applyFont="1" applyFill="1" applyBorder="1" applyAlignment="1">
      <alignment horizontal="center"/>
    </xf>
    <xf numFmtId="0" fontId="52" fillId="29" borderId="9" xfId="0" applyFont="1" applyFill="1" applyBorder="1" applyAlignment="1">
      <alignment horizontal="center"/>
    </xf>
    <xf numFmtId="0" fontId="53" fillId="27" borderId="13" xfId="0" applyFont="1" applyFill="1" applyBorder="1" applyAlignment="1">
      <alignment horizontal="left" wrapText="1"/>
    </xf>
    <xf numFmtId="0" fontId="53" fillId="27" borderId="0" xfId="0" applyFont="1" applyFill="1" applyBorder="1" applyAlignment="1">
      <alignment horizontal="left" wrapText="1"/>
    </xf>
    <xf numFmtId="0" fontId="42" fillId="6" borderId="0" xfId="0" applyFont="1" applyFill="1" applyBorder="1" applyAlignment="1" applyProtection="1">
      <alignment horizontal="left" vertical="center" wrapText="1"/>
      <protection hidden="1"/>
    </xf>
    <xf numFmtId="0" fontId="54" fillId="6" borderId="0" xfId="0" applyFont="1" applyFill="1" applyBorder="1" applyAlignment="1" applyProtection="1">
      <alignment horizontal="center"/>
      <protection hidden="1"/>
    </xf>
    <xf numFmtId="0" fontId="55" fillId="23" borderId="0" xfId="0" applyFont="1" applyFill="1" applyBorder="1" applyAlignment="1" applyProtection="1">
      <alignment horizontal="center" vertical="center"/>
      <protection hidden="1"/>
    </xf>
    <xf numFmtId="3" fontId="14" fillId="11" borderId="47" xfId="0" applyNumberFormat="1" applyFont="1" applyFill="1" applyBorder="1" applyAlignment="1" applyProtection="1">
      <alignment horizontal="center" vertical="center" wrapText="1"/>
      <protection hidden="1"/>
    </xf>
    <xf numFmtId="3" fontId="14" fillId="11" borderId="0" xfId="0" applyNumberFormat="1" applyFont="1" applyFill="1" applyBorder="1" applyAlignment="1" applyProtection="1">
      <alignment horizontal="center" vertical="center" wrapText="1"/>
      <protection hidden="1"/>
    </xf>
    <xf numFmtId="0" fontId="54" fillId="19" borderId="0" xfId="0" applyFont="1" applyFill="1" applyBorder="1" applyAlignment="1" applyProtection="1">
      <alignment horizontal="center" vertical="center" wrapText="1"/>
      <protection hidden="1"/>
    </xf>
    <xf numFmtId="0" fontId="51" fillId="23" borderId="0" xfId="0" applyFont="1" applyFill="1" applyBorder="1" applyAlignment="1">
      <alignment horizontal="left" vertical="center" wrapText="1"/>
    </xf>
    <xf numFmtId="0" fontId="21" fillId="0" borderId="12" xfId="0" applyFont="1" applyBorder="1" applyAlignment="1">
      <alignment horizontal="center" vertical="center" wrapText="1"/>
    </xf>
    <xf numFmtId="0" fontId="45" fillId="0" borderId="12" xfId="0" applyFont="1" applyFill="1" applyBorder="1" applyAlignment="1">
      <alignment horizontal="center" vertical="center" wrapText="1"/>
    </xf>
    <xf numFmtId="0" fontId="45" fillId="0" borderId="12" xfId="0" applyFont="1" applyBorder="1" applyAlignment="1">
      <alignment horizontal="center" vertical="center" wrapText="1"/>
    </xf>
    <xf numFmtId="0" fontId="0" fillId="27" borderId="0" xfId="0" applyFill="1" applyAlignment="1">
      <alignment horizontal="left" vertical="top" wrapText="1"/>
    </xf>
    <xf numFmtId="0" fontId="21" fillId="0" borderId="10" xfId="0" applyFont="1" applyBorder="1" applyAlignment="1">
      <alignment horizontal="center"/>
    </xf>
    <xf numFmtId="0" fontId="21" fillId="0" borderId="13" xfId="0" applyFont="1" applyBorder="1" applyAlignment="1">
      <alignment horizontal="center"/>
    </xf>
    <xf numFmtId="0" fontId="0" fillId="0" borderId="13" xfId="0" applyBorder="1" applyAlignment="1">
      <alignment horizontal="center"/>
    </xf>
    <xf numFmtId="0" fontId="0" fillId="0" borderId="11" xfId="0" applyBorder="1" applyAlignment="1">
      <alignment horizontal="center"/>
    </xf>
  </cellXfs>
  <cellStyles count="4">
    <cellStyle name="Comma" xfId="1" builtinId="3"/>
    <cellStyle name="Currency" xfId="2" builtinId="4"/>
    <cellStyle name="Normal" xfId="0" builtinId="0"/>
    <cellStyle name="Percent" xfId="3"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0866965328757"/>
          <c:y val="5.0386100386100384E-2"/>
          <c:w val="0.87109133034671249"/>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141562.38</c:v>
                </c:pt>
                <c:pt idx="2">
                  <c:v>238748.12743018713</c:v>
                </c:pt>
                <c:pt idx="3">
                  <c:v>353274.56098523899</c:v>
                </c:pt>
                <c:pt idx="4">
                  <c:v>498193.59098523902</c:v>
                </c:pt>
                <c:pt idx="5">
                  <c:v>750618.65590327163</c:v>
                </c:pt>
                <c:pt idx="6">
                  <c:v>994900.75098523905</c:v>
                </c:pt>
                <c:pt idx="7">
                  <c:v>1473958.3859852389</c:v>
                </c:pt>
                <c:pt idx="8">
                  <c:v>1953016.020985239</c:v>
                </c:pt>
                <c:pt idx="9">
                  <c:v>2084371.6111491735</c:v>
                </c:pt>
                <c:pt idx="10">
                  <c:v>2220105.7209852389</c:v>
                </c:pt>
                <c:pt idx="11">
                  <c:v>2413500.1209852388</c:v>
                </c:pt>
                <c:pt idx="12">
                  <c:v>2613341.0009852387</c:v>
                </c:pt>
              </c:numCache>
            </c:numRef>
          </c:val>
          <c:smooth val="0"/>
        </c:ser>
        <c:ser>
          <c:idx val="5"/>
          <c:order val="1"/>
          <c:tx>
            <c:v>Alt. 1 ACT</c:v>
          </c:tx>
          <c:spPr>
            <a:ln>
              <a:solidFill>
                <a:schemeClr val="bg1">
                  <a:lumMod val="50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1708000</c:v>
                </c:pt>
                <c:pt idx="1">
                  <c:v>1708000</c:v>
                </c:pt>
                <c:pt idx="2">
                  <c:v>1708000</c:v>
                </c:pt>
                <c:pt idx="3">
                  <c:v>1708000</c:v>
                </c:pt>
                <c:pt idx="4">
                  <c:v>1708000</c:v>
                </c:pt>
                <c:pt idx="5">
                  <c:v>1708000</c:v>
                </c:pt>
                <c:pt idx="6">
                  <c:v>1708000</c:v>
                </c:pt>
                <c:pt idx="7">
                  <c:v>1708000</c:v>
                </c:pt>
                <c:pt idx="8">
                  <c:v>1708000</c:v>
                </c:pt>
                <c:pt idx="9">
                  <c:v>1708000</c:v>
                </c:pt>
                <c:pt idx="10">
                  <c:v>1708000</c:v>
                </c:pt>
                <c:pt idx="11">
                  <c:v>1708000</c:v>
                </c:pt>
                <c:pt idx="12">
                  <c:v>1708000</c:v>
                </c:pt>
              </c:numCache>
            </c:numRef>
          </c:val>
          <c:smooth val="0"/>
        </c:ser>
        <c:ser>
          <c:idx val="4"/>
          <c:order val="2"/>
          <c:tx>
            <c:v>Alt. 2 ACT</c:v>
          </c:tx>
          <c:spPr>
            <a:ln>
              <a:solidFill>
                <a:schemeClr val="tx1"/>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2130000</c:v>
                </c:pt>
                <c:pt idx="1">
                  <c:v>2130000</c:v>
                </c:pt>
                <c:pt idx="2">
                  <c:v>2130000</c:v>
                </c:pt>
                <c:pt idx="3">
                  <c:v>2130000</c:v>
                </c:pt>
                <c:pt idx="4">
                  <c:v>2130000</c:v>
                </c:pt>
                <c:pt idx="5">
                  <c:v>2130000</c:v>
                </c:pt>
                <c:pt idx="6">
                  <c:v>2130000</c:v>
                </c:pt>
                <c:pt idx="7">
                  <c:v>2130000</c:v>
                </c:pt>
                <c:pt idx="8">
                  <c:v>2130000</c:v>
                </c:pt>
                <c:pt idx="9">
                  <c:v>2130000</c:v>
                </c:pt>
                <c:pt idx="10">
                  <c:v>2130000</c:v>
                </c:pt>
                <c:pt idx="11">
                  <c:v>2130000</c:v>
                </c:pt>
                <c:pt idx="12">
                  <c:v>2130000</c:v>
                </c:pt>
              </c:numCache>
            </c:numRef>
          </c:val>
          <c:smooth val="0"/>
        </c:ser>
        <c:ser>
          <c:idx val="3"/>
          <c:order val="3"/>
          <c:tx>
            <c:v>Alt. 3 ACT</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2500000</c:v>
                </c:pt>
                <c:pt idx="1">
                  <c:v>2500000</c:v>
                </c:pt>
                <c:pt idx="2">
                  <c:v>2500000</c:v>
                </c:pt>
                <c:pt idx="3">
                  <c:v>2500000</c:v>
                </c:pt>
                <c:pt idx="4">
                  <c:v>2500000</c:v>
                </c:pt>
                <c:pt idx="5">
                  <c:v>2500000</c:v>
                </c:pt>
                <c:pt idx="6">
                  <c:v>2500000</c:v>
                </c:pt>
                <c:pt idx="7">
                  <c:v>2500000</c:v>
                </c:pt>
                <c:pt idx="8">
                  <c:v>2500000</c:v>
                </c:pt>
                <c:pt idx="9">
                  <c:v>2500000</c:v>
                </c:pt>
                <c:pt idx="10">
                  <c:v>2500000</c:v>
                </c:pt>
                <c:pt idx="11">
                  <c:v>2500000</c:v>
                </c:pt>
                <c:pt idx="12">
                  <c:v>2500000</c:v>
                </c:pt>
              </c:numCache>
            </c:numRef>
          </c:val>
          <c:smooth val="0"/>
        </c:ser>
        <c:ser>
          <c:idx val="1"/>
          <c:order val="4"/>
          <c:tx>
            <c:v>Alt. 4 ACT</c:v>
          </c:tx>
          <c:spPr>
            <a:ln>
              <a:solidFill>
                <a:schemeClr val="accent6">
                  <a:lumMod val="75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2570000</c:v>
                </c:pt>
                <c:pt idx="1">
                  <c:v>2570000</c:v>
                </c:pt>
                <c:pt idx="2">
                  <c:v>2570000</c:v>
                </c:pt>
                <c:pt idx="3">
                  <c:v>2570000</c:v>
                </c:pt>
                <c:pt idx="4">
                  <c:v>2570000</c:v>
                </c:pt>
                <c:pt idx="5">
                  <c:v>2570000</c:v>
                </c:pt>
                <c:pt idx="6">
                  <c:v>2570000</c:v>
                </c:pt>
                <c:pt idx="7">
                  <c:v>2570000</c:v>
                </c:pt>
                <c:pt idx="8">
                  <c:v>2570000</c:v>
                </c:pt>
                <c:pt idx="9">
                  <c:v>2570000</c:v>
                </c:pt>
                <c:pt idx="10">
                  <c:v>2570000</c:v>
                </c:pt>
                <c:pt idx="11">
                  <c:v>2570000</c:v>
                </c:pt>
                <c:pt idx="12">
                  <c:v>2570000</c:v>
                </c:pt>
              </c:numCache>
            </c:numRef>
          </c:val>
          <c:smooth val="0"/>
        </c:ser>
        <c:ser>
          <c:idx val="2"/>
          <c:order val="5"/>
          <c:tx>
            <c:v>Alt. 5 ACT</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cumlandings!$B$7:$N$7</c:f>
              <c:numCache>
                <c:formatCode>#,##0</c:formatCode>
                <c:ptCount val="13"/>
                <c:pt idx="0">
                  <c:v>2670000</c:v>
                </c:pt>
                <c:pt idx="1">
                  <c:v>2670000</c:v>
                </c:pt>
                <c:pt idx="2">
                  <c:v>2670000</c:v>
                </c:pt>
                <c:pt idx="3">
                  <c:v>2670000</c:v>
                </c:pt>
                <c:pt idx="4">
                  <c:v>2670000</c:v>
                </c:pt>
                <c:pt idx="5">
                  <c:v>2670000</c:v>
                </c:pt>
                <c:pt idx="6">
                  <c:v>2670000</c:v>
                </c:pt>
                <c:pt idx="7">
                  <c:v>2670000</c:v>
                </c:pt>
                <c:pt idx="8">
                  <c:v>2670000</c:v>
                </c:pt>
                <c:pt idx="9">
                  <c:v>2670000</c:v>
                </c:pt>
                <c:pt idx="10">
                  <c:v>2670000</c:v>
                </c:pt>
                <c:pt idx="11">
                  <c:v>2670000</c:v>
                </c:pt>
                <c:pt idx="12">
                  <c:v>2670000</c:v>
                </c:pt>
              </c:numCache>
            </c:numRef>
          </c:val>
          <c:smooth val="0"/>
        </c:ser>
        <c:dLbls>
          <c:showLegendKey val="0"/>
          <c:showVal val="0"/>
          <c:showCatName val="0"/>
          <c:showSerName val="0"/>
          <c:showPercent val="0"/>
          <c:showBubbleSize val="0"/>
        </c:dLbls>
        <c:smooth val="0"/>
        <c:axId val="61366536"/>
        <c:axId val="218219088"/>
      </c:lineChart>
      <c:catAx>
        <c:axId val="61366536"/>
        <c:scaling>
          <c:orientation val="minMax"/>
        </c:scaling>
        <c:delete val="0"/>
        <c:axPos val="b"/>
        <c:numFmt formatCode="General" sourceLinked="1"/>
        <c:majorTickMark val="none"/>
        <c:minorTickMark val="cross"/>
        <c:tickLblPos val="nextTo"/>
        <c:spPr>
          <a:ln w="25400">
            <a:solidFill>
              <a:schemeClr val="tx1"/>
            </a:solidFill>
          </a:ln>
        </c:spPr>
        <c:crossAx val="218219088"/>
        <c:crosses val="autoZero"/>
        <c:auto val="1"/>
        <c:lblAlgn val="ctr"/>
        <c:lblOffset val="100"/>
        <c:noMultiLvlLbl val="0"/>
      </c:catAx>
      <c:valAx>
        <c:axId val="218219088"/>
        <c:scaling>
          <c:orientation val="minMax"/>
        </c:scaling>
        <c:delete val="0"/>
        <c:axPos val="l"/>
        <c:title>
          <c:tx>
            <c:rich>
              <a:bodyPr rot="-5400000" vert="horz"/>
              <a:lstStyle/>
              <a:p>
                <a:pPr>
                  <a:defRPr/>
                </a:pPr>
                <a:r>
                  <a:rPr lang="en-US"/>
                  <a:t>Landings (lbs gw)</a:t>
                </a:r>
              </a:p>
            </c:rich>
          </c:tx>
          <c:layout>
            <c:manualLayout>
              <c:xMode val="edge"/>
              <c:yMode val="edge"/>
              <c:x val="0"/>
              <c:y val="0.25698593808830028"/>
            </c:manualLayout>
          </c:layout>
          <c:overlay val="0"/>
        </c:title>
        <c:numFmt formatCode="#,##0" sourceLinked="0"/>
        <c:majorTickMark val="cross"/>
        <c:minorTickMark val="out"/>
        <c:tickLblPos val="nextTo"/>
        <c:spPr>
          <a:ln w="25400">
            <a:solidFill>
              <a:schemeClr val="tx1"/>
            </a:solidFill>
          </a:ln>
        </c:spPr>
        <c:crossAx val="61366536"/>
        <c:crossesAt val="1"/>
        <c:crossBetween val="between"/>
      </c:valAx>
    </c:plotArea>
    <c:legend>
      <c:legendPos val="r"/>
      <c:layout>
        <c:manualLayout>
          <c:xMode val="edge"/>
          <c:yMode val="edge"/>
          <c:x val="0.1456483757703117"/>
          <c:y val="5.2500064086992294E-2"/>
          <c:w val="0.23534646084836952"/>
          <c:h val="0.36250044250542296"/>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Gulf Gag Landings by</a:t>
            </a:r>
            <a:r>
              <a:rPr lang="en-US" baseline="0"/>
              <a:t> Month</a:t>
            </a:r>
            <a:endParaRPr lang="en-US"/>
          </a:p>
        </c:rich>
      </c:tx>
      <c:layout/>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'2015 projected landings'!$B$3:$M$3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'2015 projected landings'!$B$10:$M$10</c:f>
              <c:numCache>
                <c:formatCode>0%</c:formatCode>
                <c:ptCount val="12"/>
                <c:pt idx="0">
                  <c:v>5.2836739372014586E-2</c:v>
                </c:pt>
                <c:pt idx="1">
                  <c:v>4.7723554689558585E-2</c:v>
                </c:pt>
                <c:pt idx="2">
                  <c:v>5.5892561183465556E-2</c:v>
                </c:pt>
                <c:pt idx="3">
                  <c:v>5.4089575338837639E-2</c:v>
                </c:pt>
                <c:pt idx="4">
                  <c:v>9.4215125275782671E-2</c:v>
                </c:pt>
                <c:pt idx="5">
                  <c:v>9.1175843406246751E-2</c:v>
                </c:pt>
                <c:pt idx="6">
                  <c:v>0.1788034603873479</c:v>
                </c:pt>
                <c:pt idx="7">
                  <c:v>0.1788034603873479</c:v>
                </c:pt>
                <c:pt idx="8">
                  <c:v>4.9027157374360093E-2</c:v>
                </c:pt>
                <c:pt idx="9">
                  <c:v>5.0661395953505432E-2</c:v>
                </c:pt>
                <c:pt idx="10">
                  <c:v>7.2182521294196514E-2</c:v>
                </c:pt>
                <c:pt idx="11">
                  <c:v>7.4588605337336383E-2</c:v>
                </c:pt>
              </c:numCache>
            </c:numRef>
          </c:yVal>
          <c:smooth val="1"/>
        </c:ser>
        <c:dLbls>
          <c:showLegendKey val="0"/>
          <c:showVal val="0"/>
          <c:showCatName val="0"/>
          <c:showSerName val="0"/>
          <c:showPercent val="0"/>
          <c:showBubbleSize val="0"/>
        </c:dLbls>
        <c:axId val="218220264"/>
        <c:axId val="218220656"/>
      </c:scatterChart>
      <c:valAx>
        <c:axId val="218220264"/>
        <c:scaling>
          <c:orientation val="minMax"/>
          <c:max val="12"/>
        </c:scaling>
        <c:delete val="0"/>
        <c:axPos val="b"/>
        <c:title>
          <c:tx>
            <c:rich>
              <a:bodyPr/>
              <a:lstStyle/>
              <a:p>
                <a:pPr>
                  <a:defRPr sz="1800" b="1" i="0" u="none" strike="noStrike" baseline="0">
                    <a:solidFill>
                      <a:srgbClr val="000000"/>
                    </a:solidFill>
                    <a:latin typeface="Calibri"/>
                    <a:ea typeface="Calibri"/>
                    <a:cs typeface="Calibri"/>
                  </a:defRPr>
                </a:pPr>
                <a:r>
                  <a:rPr lang="en-US"/>
                  <a:t>Month</a:t>
                </a:r>
              </a:p>
            </c:rich>
          </c:tx>
          <c:layout/>
          <c:overlay val="0"/>
        </c:title>
        <c:numFmt formatCode="General" sourceLinked="1"/>
        <c:majorTickMark val="out"/>
        <c:minorTickMark val="none"/>
        <c:tickLblPos val="nextTo"/>
        <c:spPr>
          <a:ln w="38100">
            <a:solidFill>
              <a:schemeClr val="tx1"/>
            </a:solidFill>
          </a:ln>
        </c:spPr>
        <c:txPr>
          <a:bodyPr rot="0" vert="horz"/>
          <a:lstStyle/>
          <a:p>
            <a:pPr>
              <a:defRPr sz="1800" b="1" i="0" u="none" strike="noStrike" baseline="0">
                <a:solidFill>
                  <a:srgbClr val="000000"/>
                </a:solidFill>
                <a:latin typeface="Calibri"/>
                <a:ea typeface="Calibri"/>
                <a:cs typeface="Calibri"/>
              </a:defRPr>
            </a:pPr>
            <a:endParaRPr lang="en-US"/>
          </a:p>
        </c:txPr>
        <c:crossAx val="218220656"/>
        <c:crosses val="autoZero"/>
        <c:crossBetween val="midCat"/>
        <c:majorUnit val="1"/>
      </c:valAx>
      <c:valAx>
        <c:axId val="218220656"/>
        <c:scaling>
          <c:orientation val="minMax"/>
        </c:scaling>
        <c:delete val="0"/>
        <c:axPos val="l"/>
        <c:majorGridlines/>
        <c:title>
          <c:tx>
            <c:rich>
              <a:bodyPr/>
              <a:lstStyle/>
              <a:p>
                <a:pPr>
                  <a:defRPr sz="1800" b="1" i="0" u="none" strike="noStrike" baseline="0">
                    <a:solidFill>
                      <a:srgbClr val="000000"/>
                    </a:solidFill>
                    <a:latin typeface="Calibri"/>
                    <a:ea typeface="Calibri"/>
                    <a:cs typeface="Calibri"/>
                  </a:defRPr>
                </a:pPr>
                <a:r>
                  <a:rPr lang="en-US"/>
                  <a:t>Percent Annual Landings</a:t>
                </a:r>
              </a:p>
            </c:rich>
          </c:tx>
          <c:layout>
            <c:manualLayout>
              <c:xMode val="edge"/>
              <c:yMode val="edge"/>
              <c:x val="4.3979362411207612E-3"/>
              <c:y val="0.28866396245923803"/>
            </c:manualLayout>
          </c:layout>
          <c:overlay val="0"/>
        </c:title>
        <c:numFmt formatCode="0%" sourceLinked="0"/>
        <c:majorTickMark val="out"/>
        <c:minorTickMark val="none"/>
        <c:tickLblPos val="nextTo"/>
        <c:spPr>
          <a:ln w="38100">
            <a:solidFill>
              <a:sysClr val="windowText" lastClr="000000"/>
            </a:solidFill>
          </a:ln>
        </c:spPr>
        <c:crossAx val="218220264"/>
        <c:crosses val="autoZero"/>
        <c:crossBetween val="midCat"/>
      </c:valAx>
    </c:plotArea>
    <c:plotVisOnly val="1"/>
    <c:dispBlanksAs val="gap"/>
    <c:showDLblsOverMax val="0"/>
  </c:chart>
  <c:txPr>
    <a:bodyPr/>
    <a:lstStyle/>
    <a:p>
      <a:pPr>
        <a:defRPr sz="1800" b="1"/>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ser>
        <c:dLbls>
          <c:showLegendKey val="0"/>
          <c:showVal val="0"/>
          <c:showCatName val="0"/>
          <c:showSerName val="0"/>
          <c:showPercent val="0"/>
          <c:showBubbleSize val="0"/>
        </c:dLbls>
        <c:axId val="61363792"/>
        <c:axId val="61365360"/>
      </c:scatterChart>
      <c:valAx>
        <c:axId val="61363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65360"/>
        <c:crosses val="autoZero"/>
        <c:crossBetween val="midCat"/>
      </c:valAx>
      <c:valAx>
        <c:axId val="61365360"/>
        <c:scaling>
          <c:orientation val="minMax"/>
        </c:scaling>
        <c:delete val="0"/>
        <c:axPos val="l"/>
        <c:majorGridlines/>
        <c:numFmt formatCode="General" sourceLinked="1"/>
        <c:majorTickMark val="out"/>
        <c:minorTickMark val="none"/>
        <c:tickLblPos val="nextTo"/>
        <c:crossAx val="61363792"/>
        <c:crosses val="autoZero"/>
        <c:crossBetween val="midCat"/>
      </c:valAx>
    </c:plotArea>
    <c:legend>
      <c:legendPos val="r"/>
      <c:layout>
        <c:manualLayout>
          <c:xMode val="edge"/>
          <c:yMode val="edge"/>
          <c:x val="0.6750013732938096"/>
          <c:y val="0.42333471137601358"/>
          <c:w val="0.31041729821227665"/>
          <c:h val="0.16000052083502875"/>
        </c:manualLayout>
      </c:layout>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Chart10"/>
  <sheetViews>
    <sheetView zoomScale="92" workbookViewId="0"/>
  </sheetViews>
  <sheetProtection password="EE40" content="1" objects="1"/>
  <pageMargins left="0.7" right="0.7" top="0.75" bottom="0.75" header="0.3" footer="0.3"/>
  <drawing r:id="rId1"/>
</chartsheet>
</file>

<file path=xl/ctrlProps/ctrlProp1.xml><?xml version="1.0" encoding="utf-8"?>
<formControlPr xmlns="http://schemas.microsoft.com/office/spreadsheetml/2009/9/main" objectType="Drop" dropLines="32" dropStyle="combo" dx="22" fmlaLink="inputs!$B$38" fmlaRange="inputs!$B$4:$B$35" noThreeD="1" sel="1" val="0"/>
</file>

<file path=xl/ctrlProps/ctrlProp10.xml><?xml version="1.0" encoding="utf-8"?>
<formControlPr xmlns="http://schemas.microsoft.com/office/spreadsheetml/2009/9/main" objectType="Drop" dropLines="32" dropStyle="combo" dx="22" fmlaLink="inputs!$K$38" fmlaRange="inputs!$K$4:$K$35" noThreeD="1" sel="1" val="0"/>
</file>

<file path=xl/ctrlProps/ctrlProp11.xml><?xml version="1.0" encoding="utf-8"?>
<formControlPr xmlns="http://schemas.microsoft.com/office/spreadsheetml/2009/9/main" objectType="Drop" dropLines="31" dropStyle="combo" dx="22" fmlaLink="inputs!$L$38" fmlaRange="inputs!$L$4:$L$35" noThreeD="1" sel="1" val="0"/>
</file>

<file path=xl/ctrlProps/ctrlProp12.xml><?xml version="1.0" encoding="utf-8"?>
<formControlPr xmlns="http://schemas.microsoft.com/office/spreadsheetml/2009/9/main" objectType="Drop" dropLines="32" dropStyle="combo" dx="22" fmlaLink="inputs!$M$38" fmlaRange="inputs!$M$4:$M$35" noThreeD="1" sel="1" val="0"/>
</file>

<file path=xl/ctrlProps/ctrlProp2.xml><?xml version="1.0" encoding="utf-8"?>
<formControlPr xmlns="http://schemas.microsoft.com/office/spreadsheetml/2009/9/main" objectType="Drop" dropLines="30" dropStyle="combo" dx="22" fmlaLink="inputs!$C$38" fmlaRange="inputs!$C$4:$C$35" noThreeD="1" sel="1" val="0"/>
</file>

<file path=xl/ctrlProps/ctrlProp3.xml><?xml version="1.0" encoding="utf-8"?>
<formControlPr xmlns="http://schemas.microsoft.com/office/spreadsheetml/2009/9/main" objectType="Drop" dropLines="32" dropStyle="combo" dx="22" fmlaLink="inputs!$D$38" fmlaRange="inputs!$D$4:$D$35" noThreeD="1" sel="1" val="0"/>
</file>

<file path=xl/ctrlProps/ctrlProp4.xml><?xml version="1.0" encoding="utf-8"?>
<formControlPr xmlns="http://schemas.microsoft.com/office/spreadsheetml/2009/9/main" objectType="Drop" dropLines="31" dropStyle="combo" dx="22" fmlaLink="inputs!$E$38" fmlaRange="inputs!$E$4:$E$35" noThreeD="1" sel="1" val="0"/>
</file>

<file path=xl/ctrlProps/ctrlProp5.xml><?xml version="1.0" encoding="utf-8"?>
<formControlPr xmlns="http://schemas.microsoft.com/office/spreadsheetml/2009/9/main" objectType="Drop" dropLines="32" dropStyle="combo" dx="22" fmlaLink="inputs!$F$38" fmlaRange="inputs!$F$4:$F$35" noThreeD="1" sel="1" val="0"/>
</file>

<file path=xl/ctrlProps/ctrlProp6.xml><?xml version="1.0" encoding="utf-8"?>
<formControlPr xmlns="http://schemas.microsoft.com/office/spreadsheetml/2009/9/main" objectType="Drop" dropLines="31" dropStyle="combo" dx="22" fmlaLink="inputs!$G$38" fmlaRange="inputs!$G$4:$G$35" noThreeD="1" sel="1" val="0"/>
</file>

<file path=xl/ctrlProps/ctrlProp7.xml><?xml version="1.0" encoding="utf-8"?>
<formControlPr xmlns="http://schemas.microsoft.com/office/spreadsheetml/2009/9/main" objectType="Drop" dropLines="32" dropStyle="combo" dx="22" fmlaLink="inputs!$H$38" fmlaRange="inputs!$H$4:$H$35" noThreeD="1" sel="1" val="0"/>
</file>

<file path=xl/ctrlProps/ctrlProp8.xml><?xml version="1.0" encoding="utf-8"?>
<formControlPr xmlns="http://schemas.microsoft.com/office/spreadsheetml/2009/9/main" objectType="Drop" dropLines="32" dropStyle="combo" dx="22" fmlaLink="inputs!$I$38" fmlaRange="inputs!$I$4:$I$35" noThreeD="1" sel="1" val="0"/>
</file>

<file path=xl/ctrlProps/ctrlProp9.xml><?xml version="1.0" encoding="utf-8"?>
<formControlPr xmlns="http://schemas.microsoft.com/office/spreadsheetml/2009/9/main" objectType="Drop" dropLines="31" dropStyle="combo" dx="22"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133350</xdr:rowOff>
    </xdr:from>
    <xdr:to>
      <xdr:col>13</xdr:col>
      <xdr:colOff>47625</xdr:colOff>
      <xdr:row>57</xdr:row>
      <xdr:rowOff>133350</xdr:rowOff>
    </xdr:to>
    <xdr:graphicFrame macro="">
      <xdr:nvGraphicFramePr>
        <xdr:cNvPr id="10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19050</xdr:colOff>
          <xdr:row>9</xdr:row>
          <xdr:rowOff>228600</xdr:rowOff>
        </xdr:from>
        <xdr:to>
          <xdr:col>6</xdr:col>
          <xdr:colOff>1009650</xdr:colOff>
          <xdr:row>11</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228600</xdr:rowOff>
        </xdr:from>
        <xdr:to>
          <xdr:col>7</xdr:col>
          <xdr:colOff>971550</xdr:colOff>
          <xdr:row>11</xdr:row>
          <xdr:rowOff>9525</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228600</xdr:rowOff>
        </xdr:from>
        <xdr:to>
          <xdr:col>8</xdr:col>
          <xdr:colOff>1009650</xdr:colOff>
          <xdr:row>10</xdr:row>
          <xdr:rowOff>219075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238125</xdr:rowOff>
        </xdr:from>
        <xdr:to>
          <xdr:col>9</xdr:col>
          <xdr:colOff>1009650</xdr:colOff>
          <xdr:row>10</xdr:row>
          <xdr:rowOff>219075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0</xdr:rowOff>
        </xdr:from>
        <xdr:to>
          <xdr:col>10</xdr:col>
          <xdr:colOff>1009650</xdr:colOff>
          <xdr:row>10</xdr:row>
          <xdr:rowOff>228600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228600</xdr:rowOff>
        </xdr:from>
        <xdr:to>
          <xdr:col>12</xdr:col>
          <xdr:colOff>0</xdr:colOff>
          <xdr:row>10</xdr:row>
          <xdr:rowOff>219075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238125</xdr:rowOff>
        </xdr:from>
        <xdr:to>
          <xdr:col>12</xdr:col>
          <xdr:colOff>1009650</xdr:colOff>
          <xdr:row>10</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238125</xdr:rowOff>
        </xdr:from>
        <xdr:to>
          <xdr:col>14</xdr:col>
          <xdr:colOff>0</xdr:colOff>
          <xdr:row>10</xdr:row>
          <xdr:rowOff>219075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247650</xdr:rowOff>
        </xdr:from>
        <xdr:to>
          <xdr:col>14</xdr:col>
          <xdr:colOff>1009650</xdr:colOff>
          <xdr:row>10</xdr:row>
          <xdr:rowOff>219075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247650</xdr:rowOff>
        </xdr:from>
        <xdr:to>
          <xdr:col>16</xdr:col>
          <xdr:colOff>0</xdr:colOff>
          <xdr:row>10</xdr:row>
          <xdr:rowOff>219075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238125</xdr:rowOff>
        </xdr:from>
        <xdr:to>
          <xdr:col>16</xdr:col>
          <xdr:colOff>1000125</xdr:colOff>
          <xdr:row>10</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238125</xdr:rowOff>
        </xdr:from>
        <xdr:to>
          <xdr:col>17</xdr:col>
          <xdr:colOff>1009650</xdr:colOff>
          <xdr:row>11</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13</xdr:col>
      <xdr:colOff>219075</xdr:colOff>
      <xdr:row>0</xdr:row>
      <xdr:rowOff>0</xdr:rowOff>
    </xdr:from>
    <xdr:to>
      <xdr:col>16</xdr:col>
      <xdr:colOff>647700</xdr:colOff>
      <xdr:row>6</xdr:row>
      <xdr:rowOff>219075</xdr:rowOff>
    </xdr:to>
    <xdr:pic>
      <xdr:nvPicPr>
        <xdr:cNvPr id="104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31197"/>
        <a:stretch>
          <a:fillRect/>
        </a:stretch>
      </xdr:blipFill>
      <xdr:spPr bwMode="auto">
        <a:xfrm>
          <a:off x="12153900" y="0"/>
          <a:ext cx="35718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12</xdr:row>
          <xdr:rowOff>228600</xdr:rowOff>
        </xdr:from>
        <xdr:to>
          <xdr:col>8</xdr:col>
          <xdr:colOff>1028700</xdr:colOff>
          <xdr:row>14</xdr:row>
          <xdr:rowOff>66675</xdr:rowOff>
        </xdr:to>
        <xdr:sp macro="" textlink="">
          <xdr:nvSpPr>
            <xdr:cNvPr id="1040" name="ComboBox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3</xdr:col>
      <xdr:colOff>38100</xdr:colOff>
      <xdr:row>5</xdr:row>
      <xdr:rowOff>180975</xdr:rowOff>
    </xdr:from>
    <xdr:to>
      <xdr:col>10</xdr:col>
      <xdr:colOff>342900</xdr:colOff>
      <xdr:row>20</xdr:row>
      <xdr:rowOff>180975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123825</xdr:rowOff>
    </xdr:from>
    <xdr:to>
      <xdr:col>15</xdr:col>
      <xdr:colOff>30480</xdr:colOff>
      <xdr:row>20</xdr:row>
      <xdr:rowOff>129555</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90"/>
  <sheetViews>
    <sheetView tabSelected="1" topLeftCell="A7" zoomScale="75" zoomScaleNormal="75" workbookViewId="0">
      <selection activeCell="R14" sqref="R14"/>
    </sheetView>
  </sheetViews>
  <sheetFormatPr defaultRowHeight="15" x14ac:dyDescent="0.25"/>
  <cols>
    <col min="4" max="4" width="11.7109375" customWidth="1"/>
    <col min="5" max="5" width="14.140625" customWidth="1"/>
    <col min="6" max="18" width="15.7109375" customWidth="1"/>
    <col min="19" max="19" width="14.42578125" customWidth="1"/>
    <col min="20" max="20" width="12.42578125" customWidth="1"/>
    <col min="21" max="21" width="11.5703125" customWidth="1"/>
    <col min="23" max="23" width="11.7109375" bestFit="1" customWidth="1"/>
    <col min="25" max="25" width="12" bestFit="1" customWidth="1"/>
    <col min="26" max="26" width="13.42578125" bestFit="1" customWidth="1"/>
  </cols>
  <sheetData>
    <row r="1" spans="1:65" s="1" customFormat="1" ht="16.899999999999999" customHeight="1" thickTop="1" x14ac:dyDescent="0.3">
      <c r="A1" s="144"/>
      <c r="B1" s="145"/>
      <c r="C1" s="145"/>
      <c r="D1" s="145"/>
      <c r="E1" s="145"/>
      <c r="F1" s="145"/>
      <c r="G1" s="145"/>
      <c r="H1" s="145"/>
      <c r="I1" s="145"/>
      <c r="J1" s="145"/>
      <c r="K1" s="145"/>
      <c r="L1" s="145"/>
      <c r="M1" s="145"/>
      <c r="N1" s="145"/>
      <c r="O1" s="145"/>
      <c r="P1" s="145"/>
      <c r="Q1" s="145"/>
      <c r="R1" s="145"/>
      <c r="S1" s="145"/>
      <c r="T1" s="145"/>
      <c r="U1" s="145"/>
      <c r="V1" s="146"/>
      <c r="BB1" s="2" t="str">
        <f>IF(ISBLANK(G10),"",CONCATENATE(G9,", "))</f>
        <v xml:space="preserve">Jan, </v>
      </c>
      <c r="BC1" s="2" t="str">
        <f t="shared" ref="BC1:BM1" si="0">IF(ISBLANK(H10),"",CONCATENATE(H9,",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25" x14ac:dyDescent="0.3">
      <c r="A2" s="147"/>
      <c r="B2" s="16" t="s">
        <v>102</v>
      </c>
      <c r="C2" s="17"/>
      <c r="D2" s="17"/>
      <c r="E2" s="17"/>
      <c r="F2" s="17"/>
      <c r="G2" s="17"/>
      <c r="H2" s="17"/>
      <c r="I2" s="17"/>
      <c r="J2" s="17"/>
      <c r="K2" s="17"/>
      <c r="L2" s="17"/>
      <c r="M2" s="17"/>
      <c r="N2" s="17"/>
      <c r="O2" s="17"/>
      <c r="P2" s="17"/>
      <c r="Q2" s="17"/>
      <c r="R2" s="17"/>
      <c r="S2" s="17"/>
      <c r="T2" s="17"/>
      <c r="U2" s="17"/>
      <c r="V2" s="148"/>
      <c r="BB2" s="3"/>
      <c r="BC2" s="3"/>
      <c r="BD2" s="3"/>
      <c r="BE2" s="3"/>
      <c r="BF2" s="3"/>
      <c r="BG2" s="3"/>
      <c r="BH2" s="3"/>
      <c r="BI2" s="3"/>
      <c r="BJ2" s="3"/>
      <c r="BK2" s="3"/>
      <c r="BL2" s="3"/>
      <c r="BM2" s="3"/>
    </row>
    <row r="3" spans="1:65" s="1" customFormat="1" ht="16.899999999999999" customHeight="1" x14ac:dyDescent="0.3">
      <c r="A3" s="147"/>
      <c r="B3" s="364" t="s">
        <v>192</v>
      </c>
      <c r="C3" s="364"/>
      <c r="D3" s="364"/>
      <c r="E3" s="364"/>
      <c r="F3" s="364"/>
      <c r="G3" s="364"/>
      <c r="H3" s="364"/>
      <c r="I3" s="364"/>
      <c r="J3" s="364"/>
      <c r="K3" s="364"/>
      <c r="L3" s="364"/>
      <c r="M3" s="364"/>
      <c r="N3" s="16"/>
      <c r="O3" s="16"/>
      <c r="P3" s="16"/>
      <c r="Q3" s="16"/>
      <c r="R3" s="16"/>
      <c r="S3" s="17"/>
      <c r="T3" s="17"/>
      <c r="U3" s="17"/>
      <c r="V3" s="148"/>
    </row>
    <row r="4" spans="1:65" s="1" customFormat="1" ht="16.899999999999999" customHeight="1" x14ac:dyDescent="0.3">
      <c r="A4" s="147"/>
      <c r="B4" s="364"/>
      <c r="C4" s="364"/>
      <c r="D4" s="364"/>
      <c r="E4" s="364"/>
      <c r="F4" s="364"/>
      <c r="G4" s="364"/>
      <c r="H4" s="364"/>
      <c r="I4" s="364"/>
      <c r="J4" s="364"/>
      <c r="K4" s="364"/>
      <c r="L4" s="364"/>
      <c r="M4" s="364"/>
      <c r="N4" s="16"/>
      <c r="O4" s="16"/>
      <c r="P4" s="16"/>
      <c r="Q4" s="16"/>
      <c r="R4" s="16"/>
      <c r="S4" s="17"/>
      <c r="T4" s="17"/>
      <c r="U4" s="17"/>
      <c r="V4" s="148"/>
      <c r="AA4" s="4"/>
      <c r="AB4" s="1" t="str">
        <f>IF(NOT(ISBLANK(K18)), 1, " ")</f>
        <v xml:space="preserve"> </v>
      </c>
      <c r="AC4" s="1" t="str">
        <f>IF(NOT(ISBLANK(L18)), 1, " ")</f>
        <v xml:space="preserve"> </v>
      </c>
      <c r="AD4" s="1" t="str">
        <f>IF(NOT(ISBLANK(M18)), 1, " ")</f>
        <v xml:space="preserve"> </v>
      </c>
    </row>
    <row r="5" spans="1:65" s="1" customFormat="1" ht="16.899999999999999" customHeight="1" x14ac:dyDescent="0.3">
      <c r="A5" s="147"/>
      <c r="B5" s="364"/>
      <c r="C5" s="364"/>
      <c r="D5" s="364"/>
      <c r="E5" s="364"/>
      <c r="F5" s="364"/>
      <c r="G5" s="364"/>
      <c r="H5" s="364"/>
      <c r="I5" s="364"/>
      <c r="J5" s="364"/>
      <c r="K5" s="364"/>
      <c r="L5" s="364"/>
      <c r="M5" s="364"/>
      <c r="N5" s="17"/>
      <c r="O5" s="17"/>
      <c r="P5" s="17"/>
      <c r="Q5" s="17"/>
      <c r="R5" s="17"/>
      <c r="S5" s="17"/>
      <c r="T5" s="17"/>
      <c r="U5" s="17"/>
      <c r="V5" s="148"/>
      <c r="AA5" s="5"/>
      <c r="AB5" s="1">
        <f>IF(NOT(ISBLANK(#REF!)), 1, " ")</f>
        <v>1</v>
      </c>
      <c r="AC5" s="1">
        <f>IF(NOT(ISBLANK(#REF!)), 1, " ")</f>
        <v>1</v>
      </c>
      <c r="AD5" s="1">
        <f>IF(NOT(ISBLANK(#REF!)), 1, " ")</f>
        <v>1</v>
      </c>
    </row>
    <row r="6" spans="1:65" s="1" customFormat="1" ht="16.899999999999999" customHeight="1" x14ac:dyDescent="0.3">
      <c r="A6" s="147"/>
      <c r="B6" s="364" t="s">
        <v>118</v>
      </c>
      <c r="C6" s="364"/>
      <c r="D6" s="364"/>
      <c r="E6" s="364"/>
      <c r="F6" s="364"/>
      <c r="G6" s="364"/>
      <c r="H6" s="364"/>
      <c r="I6" s="364"/>
      <c r="J6" s="288"/>
      <c r="K6" s="288"/>
      <c r="L6" s="288"/>
      <c r="M6" s="288"/>
      <c r="N6" s="17"/>
      <c r="O6" s="17"/>
      <c r="P6" s="17"/>
      <c r="Q6" s="17"/>
      <c r="R6" s="17"/>
      <c r="S6" s="17"/>
      <c r="T6" s="17"/>
      <c r="U6" s="17"/>
      <c r="V6" s="148"/>
      <c r="AA6" s="5"/>
    </row>
    <row r="7" spans="1:65" s="1" customFormat="1" ht="19.5" thickBot="1" x14ac:dyDescent="0.35">
      <c r="A7" s="147"/>
      <c r="B7" s="18"/>
      <c r="C7" s="17"/>
      <c r="D7" s="17"/>
      <c r="E7" s="17"/>
      <c r="F7" s="17"/>
      <c r="G7" s="17"/>
      <c r="H7" s="17"/>
      <c r="I7" s="17"/>
      <c r="J7" s="17"/>
      <c r="K7" s="17"/>
      <c r="L7" s="17"/>
      <c r="M7" s="17"/>
      <c r="N7" s="17"/>
      <c r="O7" s="17"/>
      <c r="P7" s="17"/>
      <c r="Q7" s="17"/>
      <c r="R7" s="17"/>
      <c r="S7" s="17"/>
      <c r="T7" s="17"/>
      <c r="U7" s="17"/>
      <c r="V7" s="148"/>
      <c r="AA7" s="5"/>
      <c r="AB7" s="1">
        <f>IF(NOT(ISBLANK(J30)), 1, " ")</f>
        <v>1</v>
      </c>
      <c r="AC7" s="1">
        <f>IF(NOT(ISBLANK(#REF!)), 1, " ")</f>
        <v>1</v>
      </c>
      <c r="AD7" s="1">
        <f>IF(NOT(ISBLANK(#REF!)), 1, " ")</f>
        <v>1</v>
      </c>
    </row>
    <row r="8" spans="1:65" s="161" customFormat="1" ht="19.5" thickBot="1" x14ac:dyDescent="0.35">
      <c r="A8" s="149"/>
      <c r="B8" s="139" t="s">
        <v>52</v>
      </c>
      <c r="C8" s="140"/>
      <c r="D8" s="140"/>
      <c r="E8" s="140"/>
      <c r="F8" s="141"/>
      <c r="G8" s="140"/>
      <c r="H8" s="142"/>
      <c r="I8" s="140"/>
      <c r="J8" s="140"/>
      <c r="K8" s="140"/>
      <c r="L8" s="140"/>
      <c r="M8" s="140"/>
      <c r="N8" s="140"/>
      <c r="O8" s="140"/>
      <c r="P8" s="140"/>
      <c r="Q8" s="140"/>
      <c r="R8" s="140"/>
      <c r="S8" s="142"/>
      <c r="T8" s="143"/>
      <c r="U8" s="142"/>
      <c r="V8" s="150"/>
      <c r="W8" s="3"/>
      <c r="X8" s="3"/>
      <c r="Y8" s="3"/>
      <c r="Z8" s="3"/>
      <c r="AA8" s="3"/>
      <c r="AB8" s="3"/>
      <c r="AC8" s="3"/>
      <c r="AD8" s="3"/>
      <c r="AE8" s="3"/>
      <c r="AF8" s="3"/>
      <c r="AG8" s="3"/>
      <c r="AH8" s="3"/>
      <c r="AI8" s="3"/>
      <c r="AJ8" s="3"/>
      <c r="AK8" s="3"/>
      <c r="AL8" s="3"/>
      <c r="AM8" s="3"/>
      <c r="AN8" s="3"/>
      <c r="AO8" s="3"/>
      <c r="AP8" s="3"/>
      <c r="AQ8" s="3"/>
    </row>
    <row r="9" spans="1:65" s="120" customFormat="1" ht="25.5" customHeight="1" thickBot="1" x14ac:dyDescent="0.35">
      <c r="A9" s="151"/>
      <c r="B9" s="116"/>
      <c r="C9" s="116"/>
      <c r="D9" s="116"/>
      <c r="E9" s="116"/>
      <c r="F9" s="116"/>
      <c r="G9" s="117" t="s">
        <v>0</v>
      </c>
      <c r="H9" s="117" t="s">
        <v>1</v>
      </c>
      <c r="I9" s="117" t="s">
        <v>2</v>
      </c>
      <c r="J9" s="117" t="s">
        <v>3</v>
      </c>
      <c r="K9" s="117" t="s">
        <v>4</v>
      </c>
      <c r="L9" s="117" t="s">
        <v>5</v>
      </c>
      <c r="M9" s="117" t="s">
        <v>6</v>
      </c>
      <c r="N9" s="117" t="s">
        <v>7</v>
      </c>
      <c r="O9" s="117" t="s">
        <v>8</v>
      </c>
      <c r="P9" s="117" t="s">
        <v>9</v>
      </c>
      <c r="Q9" s="117" t="s">
        <v>10</v>
      </c>
      <c r="R9" s="117" t="s">
        <v>11</v>
      </c>
      <c r="S9" s="118"/>
      <c r="T9" s="118"/>
      <c r="U9" s="118"/>
      <c r="V9" s="152"/>
      <c r="W9" s="121">
        <f>COUNT(AB4:AB11)</f>
        <v>4</v>
      </c>
      <c r="X9" s="121">
        <f>COUNT(AC4:AC11)</f>
        <v>4</v>
      </c>
      <c r="Y9" s="121">
        <f>COUNT(AD4:AD11)</f>
        <v>4</v>
      </c>
      <c r="AA9" s="122"/>
      <c r="AB9" s="121">
        <f>IF(NOT(ISBLANK(J31)), 1, " ")</f>
        <v>1</v>
      </c>
      <c r="AC9" s="121">
        <f>IF(NOT(ISBLANK(#REF!)), 1, " ")</f>
        <v>1</v>
      </c>
      <c r="AD9" s="121">
        <f>IF(NOT(ISBLANK(#REF!)), 1, " ")</f>
        <v>1</v>
      </c>
    </row>
    <row r="10" spans="1:65" s="3" customFormat="1" ht="20.25" thickTop="1" thickBot="1" x14ac:dyDescent="0.35">
      <c r="A10" s="153"/>
      <c r="B10" s="6"/>
      <c r="C10" s="6"/>
      <c r="D10" s="6"/>
      <c r="E10" s="6"/>
      <c r="F10" s="124" t="s">
        <v>103</v>
      </c>
      <c r="G10" s="162">
        <v>31</v>
      </c>
      <c r="H10" s="163">
        <v>28</v>
      </c>
      <c r="I10" s="163">
        <v>31</v>
      </c>
      <c r="J10" s="163">
        <v>30</v>
      </c>
      <c r="K10" s="163">
        <v>31</v>
      </c>
      <c r="L10" s="163">
        <v>30</v>
      </c>
      <c r="M10" s="163">
        <v>31</v>
      </c>
      <c r="N10" s="163">
        <v>31</v>
      </c>
      <c r="O10" s="163">
        <v>30</v>
      </c>
      <c r="P10" s="163">
        <v>31</v>
      </c>
      <c r="Q10" s="163">
        <v>30</v>
      </c>
      <c r="R10" s="164">
        <v>31</v>
      </c>
      <c r="S10" s="130" t="s">
        <v>12</v>
      </c>
      <c r="T10" s="10"/>
      <c r="U10" s="11"/>
      <c r="V10" s="154"/>
      <c r="AA10" s="5"/>
      <c r="AB10" s="1">
        <f>IF(NOT(ISBLANK(#REF!)), 1, " ")</f>
        <v>1</v>
      </c>
      <c r="AC10" s="1">
        <f>IF(NOT(ISBLANK(#REF!)), 1, " ")</f>
        <v>1</v>
      </c>
      <c r="AD10" s="1">
        <f>IF(NOT(ISBLANK(#REF!)), 1, " ")</f>
        <v>1</v>
      </c>
    </row>
    <row r="11" spans="1:65" s="15" customFormat="1" ht="18" customHeight="1" thickBot="1" x14ac:dyDescent="0.35">
      <c r="A11" s="155"/>
      <c r="B11" s="12"/>
      <c r="C11" s="9"/>
      <c r="D11" s="9"/>
      <c r="E11" s="9"/>
      <c r="F11" s="129" t="s">
        <v>13</v>
      </c>
      <c r="G11" s="67"/>
      <c r="H11" s="14"/>
      <c r="I11" s="14">
        <v>0</v>
      </c>
      <c r="J11" s="14">
        <v>0</v>
      </c>
      <c r="K11" s="14">
        <v>0</v>
      </c>
      <c r="L11" s="14">
        <v>0</v>
      </c>
      <c r="M11" s="14">
        <v>0</v>
      </c>
      <c r="N11" s="14">
        <v>0</v>
      </c>
      <c r="O11" s="14">
        <v>0</v>
      </c>
      <c r="P11" s="14">
        <v>0</v>
      </c>
      <c r="Q11" s="14">
        <v>0</v>
      </c>
      <c r="R11" s="68">
        <v>0</v>
      </c>
      <c r="S11" s="130" t="s">
        <v>14</v>
      </c>
      <c r="T11" s="10"/>
      <c r="U11" s="9"/>
      <c r="V11" s="156"/>
      <c r="AA11" s="5"/>
      <c r="AB11" s="1"/>
      <c r="AC11" s="1"/>
      <c r="AD11" s="1"/>
    </row>
    <row r="12" spans="1:65" s="3" customFormat="1" ht="19.5" thickBot="1" x14ac:dyDescent="0.35">
      <c r="A12" s="153"/>
      <c r="B12" s="12"/>
      <c r="C12" s="6"/>
      <c r="D12" s="6"/>
      <c r="E12" s="6"/>
      <c r="F12" s="129" t="s">
        <v>15</v>
      </c>
      <c r="G12" s="69">
        <f>IF(ISNUMBER(inputs!B39/inputs!B3),inputs!B39/inputs!B3,0%)</f>
        <v>0</v>
      </c>
      <c r="H12" s="70">
        <f>IF(ISNUMBER(inputs!C39/inputs!C3),inputs!C39/inputs!C3,0%)</f>
        <v>0</v>
      </c>
      <c r="I12" s="70">
        <f>IF(ISNUMBER(inputs!D39/inputs!D3),inputs!D39/inputs!D3,0%)</f>
        <v>0</v>
      </c>
      <c r="J12" s="70">
        <f>IF(ISNUMBER(inputs!E39/inputs!E3),inputs!E39/inputs!E3,0%)</f>
        <v>0</v>
      </c>
      <c r="K12" s="70">
        <f>IF(ISNUMBER(inputs!F39/inputs!F3),inputs!F39/inputs!F3,0%)</f>
        <v>0</v>
      </c>
      <c r="L12" s="70">
        <f>IF(ISNUMBER(inputs!G39/inputs!G3),inputs!G39/inputs!G3,0%)</f>
        <v>0</v>
      </c>
      <c r="M12" s="70">
        <f>IF(ISNUMBER(inputs!H39/inputs!H3),inputs!H39/inputs!H3,0%)</f>
        <v>0</v>
      </c>
      <c r="N12" s="70">
        <f>IF(ISNUMBER(inputs!I39/inputs!I3),inputs!I39/inputs!I3,0%)</f>
        <v>0</v>
      </c>
      <c r="O12" s="70">
        <f>IF(ISNUMBER(inputs!J39/inputs!J3),inputs!J39/inputs!J3,0%)</f>
        <v>0</v>
      </c>
      <c r="P12" s="70">
        <f>IF(ISNUMBER(inputs!K39/inputs!K3),inputs!K39/inputs!K3,0%)</f>
        <v>0</v>
      </c>
      <c r="Q12" s="70">
        <f>IF(ISNUMBER(inputs!L39/inputs!L3),inputs!L39/inputs!L3,0%)</f>
        <v>0</v>
      </c>
      <c r="R12" s="71">
        <f>IF(ISNUMBER(inputs!M39/inputs!M3),inputs!M39/inputs!M3,0%)</f>
        <v>0</v>
      </c>
      <c r="S12" s="130" t="s">
        <v>16</v>
      </c>
      <c r="T12" s="10"/>
      <c r="U12" s="11"/>
      <c r="V12" s="154"/>
    </row>
    <row r="13" spans="1:65" s="3" customFormat="1" ht="19.5" thickTop="1" x14ac:dyDescent="0.3">
      <c r="A13" s="153"/>
      <c r="B13" s="12"/>
      <c r="C13" s="6"/>
      <c r="D13" s="6"/>
      <c r="E13" s="6"/>
      <c r="F13" s="125"/>
      <c r="G13" s="13"/>
      <c r="H13" s="13"/>
      <c r="I13" s="13"/>
      <c r="J13" s="13"/>
      <c r="K13" s="13"/>
      <c r="L13" s="13"/>
      <c r="M13" s="13"/>
      <c r="N13" s="13"/>
      <c r="O13" s="13"/>
      <c r="P13" s="13"/>
      <c r="Q13" s="13"/>
      <c r="R13" s="13"/>
      <c r="S13" s="9"/>
      <c r="T13" s="10"/>
      <c r="U13" s="11"/>
      <c r="V13" s="154"/>
    </row>
    <row r="14" spans="1:65" s="3" customFormat="1" ht="18.75" x14ac:dyDescent="0.3">
      <c r="A14" s="153"/>
      <c r="B14" s="12"/>
      <c r="C14" s="6"/>
      <c r="D14" s="6"/>
      <c r="E14" s="6"/>
      <c r="F14" s="281" t="s">
        <v>142</v>
      </c>
      <c r="G14" s="13"/>
      <c r="H14" s="13"/>
      <c r="I14" s="13"/>
      <c r="J14" s="13"/>
      <c r="K14" s="290" t="s">
        <v>122</v>
      </c>
      <c r="L14" s="13"/>
      <c r="M14" s="13"/>
      <c r="N14" s="13"/>
      <c r="O14" s="13"/>
      <c r="P14" s="13"/>
      <c r="Q14" s="13"/>
      <c r="R14" s="13"/>
      <c r="S14" s="9"/>
      <c r="T14" s="10"/>
      <c r="U14" s="11"/>
      <c r="V14" s="154"/>
    </row>
    <row r="15" spans="1:65" s="3" customFormat="1" ht="18.75" x14ac:dyDescent="0.3">
      <c r="A15" s="153"/>
      <c r="B15" s="12"/>
      <c r="C15" s="6"/>
      <c r="D15" s="6"/>
      <c r="E15" s="6"/>
      <c r="F15" s="125"/>
      <c r="G15" s="13"/>
      <c r="H15" s="13"/>
      <c r="I15" s="13"/>
      <c r="J15" s="13"/>
      <c r="K15" s="13"/>
      <c r="L15" s="13"/>
      <c r="M15" s="13"/>
      <c r="N15" s="13"/>
      <c r="O15" s="13"/>
      <c r="P15" s="13"/>
      <c r="Q15" s="13"/>
      <c r="R15" s="13"/>
      <c r="S15" s="9"/>
      <c r="T15" s="10"/>
      <c r="U15" s="11"/>
      <c r="V15" s="154"/>
    </row>
    <row r="16" spans="1:65" s="165" customFormat="1" ht="19.5" thickBot="1" x14ac:dyDescent="0.35">
      <c r="A16" s="151"/>
      <c r="B16" s="116"/>
      <c r="C16" s="116"/>
      <c r="D16" s="116"/>
      <c r="E16" s="116"/>
      <c r="F16" s="126"/>
      <c r="G16" s="117" t="s">
        <v>0</v>
      </c>
      <c r="H16" s="117" t="s">
        <v>1</v>
      </c>
      <c r="I16" s="117" t="s">
        <v>2</v>
      </c>
      <c r="J16" s="117" t="s">
        <v>3</v>
      </c>
      <c r="K16" s="117" t="s">
        <v>4</v>
      </c>
      <c r="L16" s="117" t="s">
        <v>5</v>
      </c>
      <c r="M16" s="117" t="s">
        <v>6</v>
      </c>
      <c r="N16" s="117" t="s">
        <v>7</v>
      </c>
      <c r="O16" s="117" t="s">
        <v>8</v>
      </c>
      <c r="P16" s="117" t="s">
        <v>9</v>
      </c>
      <c r="Q16" s="117" t="s">
        <v>10</v>
      </c>
      <c r="R16" s="117" t="s">
        <v>11</v>
      </c>
      <c r="S16" s="118"/>
      <c r="T16" s="119"/>
      <c r="U16" s="118"/>
      <c r="V16" s="157"/>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1:43" s="161" customFormat="1" ht="19.5" thickBot="1" x14ac:dyDescent="0.35">
      <c r="A17" s="153"/>
      <c r="B17" s="6"/>
      <c r="C17" s="6"/>
      <c r="D17" s="6"/>
      <c r="E17" s="6"/>
      <c r="F17" s="127" t="s">
        <v>40</v>
      </c>
      <c r="G17" s="166">
        <f>inputs!B49</f>
        <v>141562.38</v>
      </c>
      <c r="H17" s="166">
        <f>inputs!C49</f>
        <v>97185.747430187126</v>
      </c>
      <c r="I17" s="166">
        <f>inputs!D49</f>
        <v>114526.43355505187</v>
      </c>
      <c r="J17" s="166">
        <f>inputs!E49</f>
        <v>144919.03</v>
      </c>
      <c r="K17" s="166">
        <f>inputs!F49</f>
        <v>252425.06491803261</v>
      </c>
      <c r="L17" s="166">
        <f>inputs!G49</f>
        <v>244282.09508196742</v>
      </c>
      <c r="M17" s="166">
        <f>inputs!H49</f>
        <v>479057.63500000001</v>
      </c>
      <c r="N17" s="166">
        <f>inputs!I49</f>
        <v>479057.63500000001</v>
      </c>
      <c r="O17" s="166">
        <f>inputs!J49</f>
        <v>131355.59016393442</v>
      </c>
      <c r="P17" s="166">
        <f>inputs!K49</f>
        <v>135734.10983606559</v>
      </c>
      <c r="Q17" s="166">
        <f>inputs!L49</f>
        <v>193394.40000000002</v>
      </c>
      <c r="R17" s="166">
        <f>inputs!M49</f>
        <v>199840.88</v>
      </c>
      <c r="S17" s="11"/>
      <c r="T17" s="10"/>
      <c r="U17" s="11"/>
      <c r="V17" s="154"/>
      <c r="W17" s="280"/>
      <c r="X17" s="3"/>
      <c r="Y17" s="3"/>
      <c r="Z17" s="3"/>
      <c r="AA17" s="3"/>
      <c r="AB17" s="3"/>
      <c r="AC17" s="3"/>
      <c r="AD17" s="3"/>
      <c r="AE17" s="3"/>
      <c r="AF17" s="3"/>
      <c r="AG17" s="3"/>
      <c r="AH17" s="3"/>
      <c r="AI17" s="3"/>
      <c r="AJ17" s="3"/>
      <c r="AK17" s="3"/>
      <c r="AL17" s="3"/>
      <c r="AM17" s="3"/>
      <c r="AN17" s="3"/>
      <c r="AO17" s="3"/>
      <c r="AP17" s="3"/>
      <c r="AQ17" s="3"/>
    </row>
    <row r="18" spans="1:43" s="161" customFormat="1" ht="19.5" thickBot="1" x14ac:dyDescent="0.35">
      <c r="A18" s="153"/>
      <c r="B18" s="6"/>
      <c r="C18" s="6"/>
      <c r="D18" s="6"/>
      <c r="E18" s="6"/>
      <c r="F18" s="128"/>
      <c r="G18" s="6"/>
      <c r="H18" s="11"/>
      <c r="I18" s="6"/>
      <c r="J18" s="6"/>
      <c r="K18" s="6"/>
      <c r="L18" s="6"/>
      <c r="M18" s="6"/>
      <c r="N18" s="6"/>
      <c r="O18" s="6"/>
      <c r="P18" s="6"/>
      <c r="Q18" s="6"/>
      <c r="R18" s="6"/>
      <c r="S18" s="11"/>
      <c r="T18" s="10"/>
      <c r="U18" s="11"/>
      <c r="V18" s="154"/>
      <c r="W18" s="3"/>
      <c r="X18" s="3"/>
      <c r="Y18" s="3"/>
      <c r="Z18" s="3"/>
      <c r="AA18" s="3"/>
      <c r="AB18" s="3"/>
      <c r="AC18" s="3"/>
      <c r="AD18" s="3"/>
      <c r="AE18" s="3"/>
      <c r="AF18" s="3"/>
      <c r="AG18" s="3"/>
      <c r="AH18" s="3"/>
      <c r="AI18" s="3"/>
      <c r="AJ18" s="3"/>
      <c r="AK18" s="3"/>
      <c r="AL18" s="3"/>
      <c r="AM18" s="3"/>
      <c r="AN18" s="3"/>
      <c r="AO18" s="3"/>
      <c r="AP18" s="3"/>
      <c r="AQ18" s="3"/>
    </row>
    <row r="19" spans="1:43" s="161" customFormat="1" ht="19.5" thickBot="1" x14ac:dyDescent="0.35">
      <c r="A19" s="149"/>
      <c r="B19" s="139" t="s">
        <v>51</v>
      </c>
      <c r="C19" s="140"/>
      <c r="D19" s="140"/>
      <c r="E19" s="140"/>
      <c r="F19" s="141"/>
      <c r="G19" s="140"/>
      <c r="H19" s="142"/>
      <c r="I19" s="140"/>
      <c r="J19" s="140"/>
      <c r="K19" s="140"/>
      <c r="L19" s="140"/>
      <c r="M19" s="140"/>
      <c r="N19" s="140"/>
      <c r="O19" s="140"/>
      <c r="P19" s="140"/>
      <c r="Q19" s="140"/>
      <c r="R19" s="140"/>
      <c r="S19" s="142"/>
      <c r="T19" s="143"/>
      <c r="U19" s="142"/>
      <c r="V19" s="150"/>
      <c r="W19" s="3"/>
      <c r="X19" s="3"/>
      <c r="Y19" s="3"/>
      <c r="Z19" s="3"/>
      <c r="AA19" s="3"/>
      <c r="AB19" s="3"/>
      <c r="AC19" s="3"/>
      <c r="AD19" s="3"/>
      <c r="AE19" s="3"/>
      <c r="AF19" s="3"/>
      <c r="AG19" s="3"/>
      <c r="AH19" s="3"/>
      <c r="AI19" s="3"/>
      <c r="AJ19" s="3"/>
      <c r="AK19" s="3"/>
      <c r="AL19" s="3"/>
      <c r="AM19" s="3"/>
      <c r="AN19" s="3"/>
      <c r="AO19" s="3"/>
      <c r="AP19" s="3"/>
      <c r="AQ19" s="3"/>
    </row>
    <row r="20" spans="1:43" s="161" customFormat="1" ht="18.75" x14ac:dyDescent="0.3">
      <c r="A20" s="147"/>
      <c r="B20" s="17"/>
      <c r="C20" s="17"/>
      <c r="D20" s="132"/>
      <c r="E20" s="17"/>
      <c r="F20" s="133"/>
      <c r="G20" s="17"/>
      <c r="H20" s="17"/>
      <c r="I20" s="17"/>
      <c r="J20" s="17"/>
      <c r="K20" s="17"/>
      <c r="L20" s="17"/>
      <c r="M20" s="17"/>
      <c r="N20" s="17"/>
      <c r="O20" s="17"/>
      <c r="P20" s="17"/>
      <c r="Q20" s="17"/>
      <c r="R20" s="17"/>
      <c r="S20" s="133"/>
      <c r="T20" s="137"/>
      <c r="U20" s="133"/>
      <c r="V20" s="158"/>
      <c r="W20" s="3"/>
      <c r="X20" s="3"/>
      <c r="Y20" s="3"/>
      <c r="Z20" s="3"/>
      <c r="AA20" s="3"/>
      <c r="AB20" s="3"/>
      <c r="AC20" s="3"/>
      <c r="AD20" s="3"/>
      <c r="AE20" s="3"/>
      <c r="AF20" s="3"/>
      <c r="AG20" s="3"/>
      <c r="AH20" s="3"/>
      <c r="AI20" s="3"/>
      <c r="AJ20" s="3"/>
      <c r="AK20" s="3"/>
      <c r="AL20" s="3"/>
      <c r="AM20" s="3"/>
      <c r="AN20" s="3"/>
      <c r="AO20" s="3"/>
      <c r="AP20" s="3"/>
      <c r="AQ20" s="3"/>
    </row>
    <row r="21" spans="1:43" s="161" customFormat="1" ht="19.5" customHeight="1" x14ac:dyDescent="0.35">
      <c r="A21" s="159"/>
      <c r="B21" s="134"/>
      <c r="C21" s="134"/>
      <c r="D21" s="17"/>
      <c r="E21" s="17"/>
      <c r="F21" s="17"/>
      <c r="G21" s="17"/>
      <c r="H21" s="135" t="s">
        <v>41</v>
      </c>
      <c r="I21" s="367">
        <f>SUM(G17:R17)</f>
        <v>2613341.0009852387</v>
      </c>
      <c r="J21" s="368"/>
      <c r="K21" s="283"/>
      <c r="L21" s="137"/>
      <c r="M21" s="137"/>
      <c r="N21" s="137"/>
      <c r="O21" s="137"/>
      <c r="P21" s="137"/>
      <c r="Q21" s="137"/>
      <c r="R21" s="137"/>
      <c r="S21" s="133"/>
      <c r="T21" s="137"/>
      <c r="U21" s="133"/>
      <c r="V21" s="158"/>
      <c r="W21" s="3"/>
      <c r="X21" s="3"/>
      <c r="Y21" s="3"/>
      <c r="Z21" s="3"/>
      <c r="AA21" s="3"/>
      <c r="AB21" s="3"/>
      <c r="AC21" s="3"/>
      <c r="AD21" s="3"/>
      <c r="AE21" s="3"/>
      <c r="AF21" s="3"/>
      <c r="AG21" s="3"/>
      <c r="AH21" s="3"/>
      <c r="AI21" s="3"/>
      <c r="AJ21" s="3"/>
      <c r="AK21" s="3"/>
      <c r="AL21" s="3"/>
      <c r="AM21" s="3"/>
      <c r="AN21" s="3"/>
      <c r="AO21" s="3"/>
      <c r="AP21" s="3"/>
      <c r="AQ21" s="3"/>
    </row>
    <row r="22" spans="1:43" s="161" customFormat="1" ht="18.75" x14ac:dyDescent="0.3">
      <c r="A22" s="159"/>
      <c r="B22" s="225" t="s">
        <v>127</v>
      </c>
      <c r="C22" s="134"/>
      <c r="D22" s="17"/>
      <c r="E22" s="17"/>
      <c r="F22" s="17"/>
      <c r="G22" s="17"/>
      <c r="H22" s="135"/>
      <c r="I22" s="17"/>
      <c r="J22" s="133"/>
      <c r="K22" s="17"/>
      <c r="L22" s="137"/>
      <c r="M22" s="137"/>
      <c r="N22" s="137"/>
      <c r="O22" s="137"/>
      <c r="P22" s="137"/>
      <c r="Q22" s="137"/>
      <c r="R22" s="137"/>
      <c r="S22" s="133"/>
      <c r="T22" s="137"/>
      <c r="U22" s="133"/>
      <c r="V22" s="158"/>
      <c r="W22" s="3"/>
      <c r="X22" s="3"/>
      <c r="Y22" s="3"/>
      <c r="Z22" s="3"/>
      <c r="AA22" s="3"/>
      <c r="AB22" s="3"/>
      <c r="AC22" s="3"/>
      <c r="AD22" s="3"/>
      <c r="AE22" s="3"/>
      <c r="AF22" s="3"/>
      <c r="AG22" s="3"/>
      <c r="AH22" s="3"/>
      <c r="AI22" s="3"/>
      <c r="AJ22" s="3"/>
      <c r="AK22" s="3"/>
      <c r="AL22" s="3"/>
      <c r="AM22" s="3"/>
      <c r="AN22" s="3"/>
      <c r="AO22" s="3"/>
      <c r="AP22" s="3"/>
      <c r="AQ22" s="3"/>
    </row>
    <row r="23" spans="1:43" s="161" customFormat="1" ht="18.75" x14ac:dyDescent="0.3">
      <c r="A23" s="159"/>
      <c r="B23" s="225" t="s">
        <v>129</v>
      </c>
      <c r="C23" s="134"/>
      <c r="D23" s="17"/>
      <c r="E23" s="17"/>
      <c r="F23" s="17"/>
      <c r="G23" s="17"/>
      <c r="H23" s="135"/>
      <c r="I23" s="17"/>
      <c r="J23" s="133"/>
      <c r="K23" s="17"/>
      <c r="L23" s="137"/>
      <c r="M23" s="137"/>
      <c r="N23" s="137"/>
      <c r="O23" s="137"/>
      <c r="P23" s="137"/>
      <c r="Q23" s="137"/>
      <c r="R23" s="137"/>
      <c r="S23" s="133"/>
      <c r="T23" s="137"/>
      <c r="U23" s="133"/>
      <c r="V23" s="158"/>
      <c r="W23" s="3"/>
      <c r="X23" s="3"/>
      <c r="Y23" s="3"/>
      <c r="Z23" s="3"/>
      <c r="AA23" s="3"/>
      <c r="AB23" s="3"/>
      <c r="AC23" s="3"/>
      <c r="AD23" s="3"/>
      <c r="AE23" s="3"/>
      <c r="AF23" s="3"/>
      <c r="AG23" s="3"/>
      <c r="AH23" s="3"/>
      <c r="AI23" s="3"/>
      <c r="AJ23" s="3"/>
      <c r="AK23" s="3"/>
      <c r="AL23" s="3"/>
      <c r="AM23" s="3"/>
      <c r="AN23" s="3"/>
      <c r="AO23" s="3"/>
      <c r="AP23" s="3"/>
      <c r="AQ23" s="3"/>
    </row>
    <row r="24" spans="1:43" s="161" customFormat="1" ht="18.75" x14ac:dyDescent="0.3">
      <c r="A24" s="159"/>
      <c r="B24" s="225" t="s">
        <v>130</v>
      </c>
      <c r="C24" s="134"/>
      <c r="D24" s="17"/>
      <c r="E24" s="17"/>
      <c r="F24" s="17"/>
      <c r="G24" s="17"/>
      <c r="H24" s="135"/>
      <c r="I24" s="17"/>
      <c r="J24" s="133"/>
      <c r="K24" s="17"/>
      <c r="L24" s="137"/>
      <c r="M24" s="137"/>
      <c r="N24" s="137"/>
      <c r="O24" s="137"/>
      <c r="P24" s="137"/>
      <c r="Q24" s="137"/>
      <c r="R24" s="137"/>
      <c r="S24" s="133"/>
      <c r="T24" s="137"/>
      <c r="U24" s="133"/>
      <c r="V24" s="158"/>
      <c r="W24" s="3"/>
      <c r="X24" s="3"/>
      <c r="Y24" s="3"/>
      <c r="Z24" s="3"/>
      <c r="AA24" s="3"/>
      <c r="AB24" s="3"/>
      <c r="AC24" s="3"/>
      <c r="AD24" s="3"/>
      <c r="AE24" s="3"/>
      <c r="AF24" s="3"/>
      <c r="AG24" s="3"/>
      <c r="AH24" s="3"/>
      <c r="AI24" s="3"/>
      <c r="AJ24" s="3"/>
      <c r="AK24" s="3"/>
      <c r="AL24" s="3"/>
      <c r="AM24" s="3"/>
      <c r="AN24" s="3"/>
      <c r="AO24" s="3"/>
      <c r="AP24" s="3"/>
      <c r="AQ24" s="3"/>
    </row>
    <row r="25" spans="1:43" s="161" customFormat="1" ht="18.75" x14ac:dyDescent="0.3">
      <c r="A25" s="159"/>
      <c r="B25" s="225" t="s">
        <v>132</v>
      </c>
      <c r="C25" s="134"/>
      <c r="D25" s="17"/>
      <c r="E25" s="17"/>
      <c r="F25" s="17"/>
      <c r="G25" s="17"/>
      <c r="H25" s="135"/>
      <c r="I25" s="17"/>
      <c r="J25" s="133"/>
      <c r="K25" s="17"/>
      <c r="L25" s="137"/>
      <c r="M25" s="137"/>
      <c r="N25" s="137"/>
      <c r="O25" s="137"/>
      <c r="P25" s="137"/>
      <c r="Q25" s="137"/>
      <c r="R25" s="137"/>
      <c r="S25" s="133"/>
      <c r="T25" s="137"/>
      <c r="U25" s="133"/>
      <c r="V25" s="158"/>
      <c r="W25" s="3"/>
      <c r="X25" s="3"/>
      <c r="Y25" s="3"/>
      <c r="Z25" s="3"/>
      <c r="AA25" s="3"/>
      <c r="AB25" s="3"/>
      <c r="AC25" s="3"/>
      <c r="AD25" s="3"/>
      <c r="AE25" s="3"/>
      <c r="AF25" s="3"/>
      <c r="AG25" s="3"/>
      <c r="AH25" s="3"/>
      <c r="AI25" s="3"/>
      <c r="AJ25" s="3"/>
      <c r="AK25" s="3"/>
      <c r="AL25" s="3"/>
      <c r="AM25" s="3"/>
      <c r="AN25" s="3"/>
      <c r="AO25" s="3"/>
      <c r="AP25" s="3"/>
      <c r="AQ25" s="3"/>
    </row>
    <row r="26" spans="1:43" s="161" customFormat="1" ht="18.75" x14ac:dyDescent="0.3">
      <c r="A26" s="159"/>
      <c r="B26" s="225" t="s">
        <v>131</v>
      </c>
      <c r="C26" s="134"/>
      <c r="D26" s="17"/>
      <c r="E26" s="17"/>
      <c r="F26" s="17"/>
      <c r="G26" s="17"/>
      <c r="H26" s="135"/>
      <c r="I26" s="17"/>
      <c r="J26" s="133"/>
      <c r="K26" s="17"/>
      <c r="L26" s="137"/>
      <c r="M26" s="137"/>
      <c r="N26" s="137"/>
      <c r="O26" s="137"/>
      <c r="P26" s="137"/>
      <c r="Q26" s="137"/>
      <c r="R26" s="137"/>
      <c r="S26" s="133"/>
      <c r="T26" s="137"/>
      <c r="U26" s="133"/>
      <c r="V26" s="158"/>
      <c r="W26" s="3"/>
      <c r="X26" s="3"/>
      <c r="Y26" s="3"/>
      <c r="Z26" s="3"/>
      <c r="AA26" s="3"/>
      <c r="AB26" s="3"/>
      <c r="AC26" s="3"/>
      <c r="AD26" s="3"/>
      <c r="AE26" s="3"/>
      <c r="AF26" s="3"/>
      <c r="AG26" s="3"/>
      <c r="AH26" s="3"/>
      <c r="AI26" s="3"/>
      <c r="AJ26" s="3"/>
      <c r="AK26" s="3"/>
      <c r="AL26" s="3"/>
      <c r="AM26" s="3"/>
      <c r="AN26" s="3"/>
      <c r="AO26" s="3"/>
      <c r="AP26" s="3"/>
      <c r="AQ26" s="3"/>
    </row>
    <row r="27" spans="1:43" s="161" customFormat="1" ht="18.75" x14ac:dyDescent="0.3">
      <c r="A27" s="159"/>
      <c r="B27" s="225"/>
      <c r="C27" s="134"/>
      <c r="D27" s="17"/>
      <c r="E27" s="17"/>
      <c r="F27" s="17"/>
      <c r="G27" s="17"/>
      <c r="H27" s="135"/>
      <c r="I27" s="17"/>
      <c r="J27" s="133"/>
      <c r="K27" s="17"/>
      <c r="L27" s="137"/>
      <c r="M27" s="137"/>
      <c r="N27" s="137"/>
      <c r="O27" s="137"/>
      <c r="P27" s="137"/>
      <c r="Q27" s="137"/>
      <c r="R27" s="137"/>
      <c r="S27" s="133"/>
      <c r="T27" s="137"/>
      <c r="U27" s="133"/>
      <c r="V27" s="158"/>
      <c r="W27" s="3"/>
      <c r="X27" s="3"/>
      <c r="Y27" s="3"/>
      <c r="Z27" s="3"/>
      <c r="AA27" s="3"/>
      <c r="AB27" s="3"/>
      <c r="AC27" s="3"/>
      <c r="AD27" s="3"/>
      <c r="AE27" s="3"/>
      <c r="AF27" s="3"/>
      <c r="AG27" s="3"/>
      <c r="AH27" s="3"/>
      <c r="AI27" s="3"/>
      <c r="AJ27" s="3"/>
      <c r="AK27" s="3"/>
      <c r="AL27" s="3"/>
      <c r="AM27" s="3"/>
      <c r="AN27" s="3"/>
      <c r="AO27" s="3"/>
      <c r="AP27" s="3"/>
      <c r="AQ27" s="3"/>
    </row>
    <row r="28" spans="1:43" s="161" customFormat="1" ht="21" customHeight="1" x14ac:dyDescent="0.35">
      <c r="A28" s="159"/>
      <c r="B28" s="134"/>
      <c r="C28" s="134"/>
      <c r="D28" s="17"/>
      <c r="E28" s="17"/>
      <c r="F28" s="365" t="s">
        <v>91</v>
      </c>
      <c r="G28" s="365"/>
      <c r="H28" s="365"/>
      <c r="I28" s="365"/>
      <c r="J28" s="134"/>
      <c r="K28" s="134"/>
      <c r="L28" s="134"/>
      <c r="M28" s="134"/>
      <c r="N28" s="134"/>
      <c r="O28" s="134"/>
      <c r="P28" s="134"/>
      <c r="Q28" s="134"/>
      <c r="R28" s="134"/>
      <c r="S28" s="134"/>
      <c r="T28" s="134"/>
      <c r="U28" s="134"/>
      <c r="V28" s="160"/>
      <c r="W28" s="3"/>
      <c r="X28" s="3"/>
      <c r="Y28" s="3"/>
      <c r="Z28" s="3"/>
      <c r="AA28" s="3"/>
      <c r="AB28" s="3"/>
      <c r="AC28" s="3"/>
      <c r="AD28" s="3"/>
      <c r="AE28" s="3"/>
      <c r="AF28" s="3"/>
      <c r="AG28" s="3"/>
      <c r="AH28" s="3"/>
      <c r="AI28" s="3"/>
      <c r="AJ28" s="3"/>
      <c r="AK28" s="3"/>
      <c r="AL28" s="3"/>
      <c r="AM28" s="3"/>
      <c r="AN28" s="3"/>
      <c r="AO28" s="3"/>
      <c r="AP28" s="3"/>
      <c r="AQ28" s="3"/>
    </row>
    <row r="29" spans="1:43" s="161" customFormat="1" ht="18.75" customHeight="1" thickBot="1" x14ac:dyDescent="0.35">
      <c r="A29" s="159"/>
      <c r="B29" s="134"/>
      <c r="C29" s="134"/>
      <c r="D29" s="17"/>
      <c r="E29" s="134"/>
      <c r="F29" s="167" t="s">
        <v>121</v>
      </c>
      <c r="G29" s="167" t="s">
        <v>123</v>
      </c>
      <c r="H29" s="167" t="s">
        <v>124</v>
      </c>
      <c r="I29" s="167" t="s">
        <v>125</v>
      </c>
      <c r="J29" s="167" t="s">
        <v>126</v>
      </c>
      <c r="K29" s="134"/>
      <c r="L29" s="134"/>
      <c r="M29" s="134"/>
      <c r="N29" s="134"/>
      <c r="O29" s="369" t="s">
        <v>128</v>
      </c>
      <c r="P29" s="369"/>
      <c r="Q29" s="369"/>
      <c r="R29" s="369"/>
      <c r="S29" s="369"/>
      <c r="T29" s="134"/>
      <c r="U29" s="133"/>
      <c r="V29" s="158"/>
      <c r="W29" s="3"/>
      <c r="X29" s="3"/>
      <c r="Y29" s="3"/>
      <c r="Z29" s="3"/>
      <c r="AA29" s="3"/>
      <c r="AB29" s="3"/>
      <c r="AC29" s="3"/>
      <c r="AD29" s="3"/>
      <c r="AE29" s="3"/>
      <c r="AF29" s="3"/>
      <c r="AG29" s="3"/>
      <c r="AH29" s="3"/>
      <c r="AI29" s="3"/>
      <c r="AJ29" s="3"/>
      <c r="AK29" s="3"/>
      <c r="AL29" s="3"/>
      <c r="AM29" s="3"/>
      <c r="AN29" s="3"/>
      <c r="AO29" s="3"/>
      <c r="AP29" s="3"/>
      <c r="AQ29" s="3"/>
    </row>
    <row r="30" spans="1:43" s="161" customFormat="1" ht="19.5" thickBot="1" x14ac:dyDescent="0.35">
      <c r="A30" s="159"/>
      <c r="B30" s="134"/>
      <c r="C30" s="134"/>
      <c r="D30" s="17"/>
      <c r="E30" s="136" t="s">
        <v>46</v>
      </c>
      <c r="F30" s="172">
        <f>MROUND(ACL!D2,100)</f>
        <v>1903000</v>
      </c>
      <c r="G30" s="172">
        <f>ACL!D3</f>
        <v>2320000</v>
      </c>
      <c r="H30" s="172">
        <f>ACL!D4</f>
        <v>2720000</v>
      </c>
      <c r="I30" s="172">
        <f>ACL!D5</f>
        <v>2790000</v>
      </c>
      <c r="J30" s="172">
        <f>ACL!D6</f>
        <v>2900000</v>
      </c>
      <c r="K30" s="134"/>
      <c r="L30" s="134"/>
      <c r="M30" s="134"/>
      <c r="N30" s="134"/>
      <c r="O30" s="369"/>
      <c r="P30" s="369"/>
      <c r="Q30" s="369"/>
      <c r="R30" s="369"/>
      <c r="S30" s="369"/>
      <c r="T30" s="134"/>
      <c r="U30" s="133"/>
      <c r="V30" s="158"/>
      <c r="W30" s="3"/>
      <c r="X30" s="3"/>
      <c r="Y30" s="3"/>
      <c r="Z30" s="3"/>
      <c r="AA30" s="3"/>
      <c r="AB30" s="3"/>
      <c r="AC30" s="3"/>
      <c r="AD30" s="3"/>
      <c r="AE30" s="3"/>
      <c r="AF30" s="3"/>
      <c r="AG30" s="3"/>
      <c r="AH30" s="3"/>
      <c r="AI30" s="3"/>
      <c r="AJ30" s="3"/>
      <c r="AK30" s="3"/>
      <c r="AL30" s="3"/>
      <c r="AM30" s="3"/>
      <c r="AN30" s="3"/>
      <c r="AO30" s="3"/>
      <c r="AP30" s="3"/>
      <c r="AQ30" s="3"/>
    </row>
    <row r="31" spans="1:43" s="161" customFormat="1" ht="18.600000000000001" customHeight="1" thickBot="1" x14ac:dyDescent="0.35">
      <c r="A31" s="159"/>
      <c r="B31" s="134"/>
      <c r="C31" s="134"/>
      <c r="D31" s="17"/>
      <c r="E31" s="136" t="s">
        <v>87</v>
      </c>
      <c r="F31" s="173">
        <f>$I$21-F30</f>
        <v>710341.0009852387</v>
      </c>
      <c r="G31" s="173">
        <f>$I$21-G30</f>
        <v>293341.0009852387</v>
      </c>
      <c r="H31" s="173">
        <f>$I$21-H30</f>
        <v>-106658.9990147613</v>
      </c>
      <c r="I31" s="173">
        <f>$I$21-I30</f>
        <v>-176658.9990147613</v>
      </c>
      <c r="J31" s="173">
        <f>$I$21-J30</f>
        <v>-286658.9990147613</v>
      </c>
      <c r="K31" s="134"/>
      <c r="L31" s="134"/>
      <c r="M31" s="134"/>
      <c r="N31" s="134"/>
      <c r="O31" s="369"/>
      <c r="P31" s="369"/>
      <c r="Q31" s="369"/>
      <c r="R31" s="369"/>
      <c r="S31" s="369"/>
      <c r="T31" s="134"/>
      <c r="U31" s="133"/>
      <c r="V31" s="158"/>
      <c r="W31" s="3"/>
      <c r="X31" s="3"/>
      <c r="Y31" s="3"/>
      <c r="Z31" s="3"/>
      <c r="AA31" s="3"/>
      <c r="AB31" s="3"/>
      <c r="AC31" s="3"/>
      <c r="AD31" s="3"/>
      <c r="AE31" s="3"/>
      <c r="AF31" s="3"/>
      <c r="AG31" s="3"/>
      <c r="AH31" s="3"/>
      <c r="AI31" s="3"/>
      <c r="AJ31" s="3"/>
      <c r="AK31" s="3"/>
      <c r="AL31" s="3"/>
      <c r="AM31" s="3"/>
      <c r="AN31" s="3"/>
      <c r="AO31" s="3"/>
      <c r="AP31" s="3"/>
      <c r="AQ31" s="3"/>
    </row>
    <row r="32" spans="1:43" s="161" customFormat="1" ht="19.5" thickBot="1" x14ac:dyDescent="0.35">
      <c r="A32" s="159"/>
      <c r="B32" s="134"/>
      <c r="C32" s="134"/>
      <c r="D32" s="17"/>
      <c r="E32" s="135" t="s">
        <v>116</v>
      </c>
      <c r="F32" s="174">
        <f>F31/F30</f>
        <v>0.37327430424868036</v>
      </c>
      <c r="G32" s="174">
        <f>G31/G30</f>
        <v>0.12644008663156842</v>
      </c>
      <c r="H32" s="174">
        <f>H31/H30</f>
        <v>-3.9212867284838714E-2</v>
      </c>
      <c r="I32" s="174">
        <f>I31/I30</f>
        <v>-6.3318637639699388E-2</v>
      </c>
      <c r="J32" s="174">
        <f>J31/J30</f>
        <v>-9.8847930694745276E-2</v>
      </c>
      <c r="K32" s="287" t="str">
        <f>IF(COUNTIF(F32:J32,"&gt;0%")&gt;0,"&lt;---Red highlighting denotes projected overage.","")</f>
        <v>&lt;---Red highlighting denotes projected overage.</v>
      </c>
      <c r="L32" s="134"/>
      <c r="M32" s="134"/>
      <c r="N32" s="134"/>
      <c r="O32" s="369"/>
      <c r="P32" s="369"/>
      <c r="Q32" s="369"/>
      <c r="R32" s="369"/>
      <c r="S32" s="369"/>
      <c r="T32" s="137"/>
      <c r="U32" s="133"/>
      <c r="V32" s="158"/>
      <c r="W32" s="3"/>
      <c r="X32" s="3"/>
      <c r="Y32" s="3"/>
      <c r="Z32" s="3"/>
      <c r="AA32" s="3"/>
      <c r="AB32" s="3"/>
      <c r="AC32" s="3"/>
      <c r="AD32" s="3"/>
      <c r="AE32" s="3"/>
      <c r="AF32" s="3"/>
      <c r="AG32" s="3"/>
      <c r="AH32" s="3"/>
      <c r="AI32" s="3"/>
      <c r="AJ32" s="3"/>
      <c r="AK32" s="3"/>
      <c r="AL32" s="3"/>
      <c r="AM32" s="3"/>
      <c r="AN32" s="3"/>
      <c r="AO32" s="3"/>
      <c r="AP32" s="3"/>
      <c r="AQ32" s="3"/>
    </row>
    <row r="33" spans="1:43" s="161" customFormat="1" ht="18.75" x14ac:dyDescent="0.3">
      <c r="A33" s="159"/>
      <c r="B33" s="134"/>
      <c r="C33" s="134"/>
      <c r="D33" s="17"/>
      <c r="E33" s="135"/>
      <c r="F33" s="227"/>
      <c r="G33" s="227"/>
      <c r="H33" s="227"/>
      <c r="I33" s="227"/>
      <c r="J33" s="138"/>
      <c r="K33" s="134"/>
      <c r="L33" s="134"/>
      <c r="M33" s="134"/>
      <c r="N33" s="134"/>
      <c r="O33" s="369"/>
      <c r="P33" s="369"/>
      <c r="Q33" s="369"/>
      <c r="R33" s="369"/>
      <c r="S33" s="369"/>
      <c r="T33" s="137"/>
      <c r="U33" s="133"/>
      <c r="V33" s="158"/>
      <c r="W33" s="3"/>
      <c r="X33" s="3"/>
      <c r="Y33" s="3"/>
      <c r="Z33" s="3"/>
      <c r="AA33" s="3"/>
      <c r="AB33" s="3"/>
      <c r="AC33" s="3"/>
      <c r="AD33" s="3"/>
      <c r="AE33" s="3"/>
      <c r="AF33" s="3"/>
      <c r="AG33" s="3"/>
      <c r="AH33" s="3"/>
      <c r="AI33" s="3"/>
      <c r="AJ33" s="3"/>
      <c r="AK33" s="3"/>
      <c r="AL33" s="3"/>
      <c r="AM33" s="3"/>
      <c r="AN33" s="3"/>
      <c r="AO33" s="3"/>
      <c r="AP33" s="3"/>
      <c r="AQ33" s="3"/>
    </row>
    <row r="34" spans="1:43" s="161" customFormat="1" ht="21" x14ac:dyDescent="0.35">
      <c r="A34" s="159"/>
      <c r="B34" s="134"/>
      <c r="C34" s="134"/>
      <c r="D34" s="17"/>
      <c r="E34" s="135"/>
      <c r="F34" s="365" t="s">
        <v>90</v>
      </c>
      <c r="G34" s="365"/>
      <c r="H34" s="365"/>
      <c r="I34" s="365"/>
      <c r="J34" s="138"/>
      <c r="K34" s="134"/>
      <c r="L34" s="134"/>
      <c r="M34" s="134"/>
      <c r="N34" s="134"/>
      <c r="O34" s="369"/>
      <c r="P34" s="369"/>
      <c r="Q34" s="369"/>
      <c r="R34" s="369"/>
      <c r="S34" s="369"/>
      <c r="T34" s="137"/>
      <c r="U34" s="133"/>
      <c r="V34" s="158"/>
      <c r="W34" s="3"/>
      <c r="X34" s="3"/>
      <c r="Y34" s="3"/>
      <c r="Z34" s="3"/>
      <c r="AA34" s="3"/>
      <c r="AB34" s="3"/>
      <c r="AC34" s="3"/>
      <c r="AD34" s="3"/>
      <c r="AE34" s="3"/>
      <c r="AF34" s="3"/>
      <c r="AG34" s="3"/>
      <c r="AH34" s="3"/>
      <c r="AI34" s="3"/>
      <c r="AJ34" s="3"/>
      <c r="AK34" s="3"/>
      <c r="AL34" s="3"/>
      <c r="AM34" s="3"/>
      <c r="AN34" s="3"/>
      <c r="AO34" s="3"/>
      <c r="AP34" s="3"/>
      <c r="AQ34" s="3"/>
    </row>
    <row r="35" spans="1:43" s="161" customFormat="1" ht="19.5" thickBot="1" x14ac:dyDescent="0.35">
      <c r="A35" s="159"/>
      <c r="B35" s="134"/>
      <c r="C35" s="134"/>
      <c r="D35" s="17"/>
      <c r="E35" s="135"/>
      <c r="F35" s="167" t="s">
        <v>121</v>
      </c>
      <c r="G35" s="167" t="s">
        <v>123</v>
      </c>
      <c r="H35" s="167" t="s">
        <v>124</v>
      </c>
      <c r="I35" s="167" t="s">
        <v>125</v>
      </c>
      <c r="J35" s="167" t="s">
        <v>126</v>
      </c>
      <c r="K35" s="134"/>
      <c r="L35" s="134"/>
      <c r="M35" s="134"/>
      <c r="N35" s="134"/>
      <c r="O35" s="369"/>
      <c r="P35" s="369"/>
      <c r="Q35" s="369"/>
      <c r="R35" s="369"/>
      <c r="S35" s="369"/>
      <c r="T35" s="137"/>
      <c r="U35" s="133"/>
      <c r="V35" s="158"/>
      <c r="W35" s="3"/>
      <c r="X35" s="3"/>
      <c r="Y35" s="3"/>
      <c r="Z35" s="3"/>
      <c r="AA35" s="3"/>
      <c r="AB35" s="3"/>
      <c r="AC35" s="3"/>
      <c r="AD35" s="3"/>
      <c r="AE35" s="3"/>
      <c r="AF35" s="3"/>
      <c r="AG35" s="3"/>
      <c r="AH35" s="3"/>
      <c r="AI35" s="3"/>
      <c r="AJ35" s="3"/>
      <c r="AK35" s="3"/>
      <c r="AL35" s="3"/>
      <c r="AM35" s="3"/>
      <c r="AN35" s="3"/>
      <c r="AO35" s="3"/>
      <c r="AP35" s="3"/>
      <c r="AQ35" s="3"/>
    </row>
    <row r="36" spans="1:43" s="161" customFormat="1" ht="19.5" thickBot="1" x14ac:dyDescent="0.35">
      <c r="A36" s="159"/>
      <c r="B36" s="134"/>
      <c r="C36" s="134"/>
      <c r="D36" s="17"/>
      <c r="E36" s="136" t="s">
        <v>88</v>
      </c>
      <c r="F36" s="172">
        <f>ACL!F2</f>
        <v>1708000</v>
      </c>
      <c r="G36" s="172">
        <f>ACL!F3</f>
        <v>2130000</v>
      </c>
      <c r="H36" s="172">
        <f>ACL!F4</f>
        <v>2500000</v>
      </c>
      <c r="I36" s="172">
        <f>ACL!F5</f>
        <v>2570000</v>
      </c>
      <c r="J36" s="172">
        <f>ACL!F6</f>
        <v>2670000</v>
      </c>
      <c r="K36" s="226"/>
      <c r="L36" s="226"/>
      <c r="M36" s="226"/>
      <c r="N36" s="17"/>
      <c r="O36" s="369"/>
      <c r="P36" s="369"/>
      <c r="Q36" s="369"/>
      <c r="R36" s="369"/>
      <c r="S36" s="369"/>
      <c r="T36" s="137"/>
      <c r="U36" s="133"/>
      <c r="V36" s="158"/>
      <c r="W36" s="3"/>
      <c r="X36" s="3"/>
      <c r="Y36" s="3"/>
      <c r="Z36" s="3"/>
      <c r="AA36" s="3"/>
      <c r="AB36" s="3"/>
      <c r="AC36" s="3"/>
      <c r="AD36" s="3"/>
      <c r="AE36" s="3"/>
      <c r="AF36" s="3"/>
      <c r="AG36" s="3"/>
      <c r="AH36" s="3"/>
      <c r="AI36" s="3"/>
      <c r="AJ36" s="3"/>
      <c r="AK36" s="3"/>
      <c r="AL36" s="3"/>
      <c r="AM36" s="3"/>
      <c r="AN36" s="3"/>
      <c r="AO36" s="3"/>
      <c r="AP36" s="3"/>
      <c r="AQ36" s="3"/>
    </row>
    <row r="37" spans="1:43" s="161" customFormat="1" ht="19.5" thickBot="1" x14ac:dyDescent="0.35">
      <c r="A37" s="159"/>
      <c r="B37" s="134"/>
      <c r="C37" s="134"/>
      <c r="D37" s="17"/>
      <c r="E37" s="136" t="s">
        <v>89</v>
      </c>
      <c r="F37" s="173">
        <f>$I$21-F36</f>
        <v>905341.0009852387</v>
      </c>
      <c r="G37" s="173">
        <f>$I$21-G36</f>
        <v>483341.0009852387</v>
      </c>
      <c r="H37" s="173">
        <f>$I$21-H36</f>
        <v>113341.0009852387</v>
      </c>
      <c r="I37" s="173">
        <f>$I$21-I36</f>
        <v>43341.000985238701</v>
      </c>
      <c r="J37" s="173">
        <f>$I$21-J36</f>
        <v>-56658.999014761299</v>
      </c>
      <c r="K37" s="226"/>
      <c r="L37" s="226"/>
      <c r="M37" s="226"/>
      <c r="N37" s="17"/>
      <c r="O37" s="369"/>
      <c r="P37" s="369"/>
      <c r="Q37" s="369"/>
      <c r="R37" s="369"/>
      <c r="S37" s="369"/>
      <c r="T37" s="137"/>
      <c r="U37" s="133"/>
      <c r="V37" s="158"/>
      <c r="W37" s="3"/>
      <c r="X37" s="3"/>
      <c r="Y37" s="3"/>
      <c r="Z37" s="3"/>
      <c r="AA37" s="3"/>
      <c r="AB37" s="3"/>
      <c r="AC37" s="3"/>
      <c r="AD37" s="3"/>
      <c r="AE37" s="3"/>
      <c r="AF37" s="3"/>
      <c r="AG37" s="3"/>
      <c r="AH37" s="3"/>
      <c r="AI37" s="3"/>
      <c r="AJ37" s="3"/>
      <c r="AK37" s="3"/>
      <c r="AL37" s="3"/>
      <c r="AM37" s="3"/>
      <c r="AN37" s="3"/>
      <c r="AO37" s="3"/>
      <c r="AP37" s="3"/>
      <c r="AQ37" s="3"/>
    </row>
    <row r="38" spans="1:43" s="161" customFormat="1" ht="19.5" thickBot="1" x14ac:dyDescent="0.35">
      <c r="A38" s="159"/>
      <c r="B38" s="134"/>
      <c r="C38" s="134"/>
      <c r="D38" s="226"/>
      <c r="E38" s="135" t="s">
        <v>117</v>
      </c>
      <c r="F38" s="174">
        <f>F37/F36</f>
        <v>0.53005913406629901</v>
      </c>
      <c r="G38" s="174">
        <f>G37/G36</f>
        <v>0.2269206577395487</v>
      </c>
      <c r="H38" s="174">
        <f>H37/H36</f>
        <v>4.5336400394095477E-2</v>
      </c>
      <c r="I38" s="174">
        <f>I37/I36</f>
        <v>1.6864202717991713E-2</v>
      </c>
      <c r="J38" s="174">
        <f>J37/J36</f>
        <v>-2.1220598881933072E-2</v>
      </c>
      <c r="K38" s="287" t="str">
        <f>IF(COUNTIF(F38:J38,"&gt;0%")&gt;0,"&lt;---Red highlighting denotes projected overage.","")</f>
        <v>&lt;---Red highlighting denotes projected overage.</v>
      </c>
      <c r="L38" s="138"/>
      <c r="M38" s="226"/>
      <c r="N38" s="17"/>
      <c r="O38" s="369"/>
      <c r="P38" s="369"/>
      <c r="Q38" s="369"/>
      <c r="R38" s="369"/>
      <c r="S38" s="369"/>
      <c r="T38" s="137"/>
      <c r="U38" s="133"/>
      <c r="V38" s="158"/>
      <c r="W38" s="3"/>
      <c r="X38" s="3"/>
      <c r="Y38" s="3"/>
      <c r="Z38" s="3"/>
      <c r="AA38" s="3"/>
      <c r="AB38" s="3"/>
      <c r="AC38" s="3"/>
      <c r="AD38" s="3"/>
      <c r="AE38" s="3"/>
      <c r="AF38" s="3"/>
      <c r="AG38" s="3"/>
      <c r="AH38" s="3"/>
      <c r="AI38" s="3"/>
      <c r="AJ38" s="3"/>
      <c r="AK38" s="3"/>
      <c r="AL38" s="3"/>
      <c r="AM38" s="3"/>
      <c r="AN38" s="3"/>
      <c r="AO38" s="3"/>
      <c r="AP38" s="3"/>
      <c r="AQ38" s="3"/>
    </row>
    <row r="39" spans="1:43" s="161" customFormat="1" ht="18.75" x14ac:dyDescent="0.3">
      <c r="A39" s="159"/>
      <c r="B39" s="134"/>
      <c r="C39" s="134"/>
      <c r="D39" s="226"/>
      <c r="E39" s="226"/>
      <c r="F39" s="227"/>
      <c r="G39" s="226"/>
      <c r="H39" s="226"/>
      <c r="I39" s="226"/>
      <c r="J39" s="226"/>
      <c r="K39" s="226"/>
      <c r="L39" s="226"/>
      <c r="M39" s="226"/>
      <c r="N39" s="17"/>
      <c r="O39" s="369"/>
      <c r="P39" s="369"/>
      <c r="Q39" s="369"/>
      <c r="R39" s="369"/>
      <c r="S39" s="369"/>
      <c r="T39" s="137"/>
      <c r="U39" s="133"/>
      <c r="V39" s="158"/>
      <c r="W39" s="3"/>
      <c r="X39" s="3"/>
      <c r="Y39" s="3"/>
      <c r="Z39" s="3"/>
      <c r="AA39" s="3"/>
      <c r="AB39" s="3"/>
      <c r="AC39" s="3"/>
      <c r="AD39" s="3"/>
      <c r="AE39" s="3"/>
      <c r="AF39" s="3"/>
      <c r="AG39" s="3"/>
      <c r="AH39" s="3"/>
      <c r="AI39" s="3"/>
      <c r="AJ39" s="3"/>
      <c r="AK39" s="3"/>
      <c r="AL39" s="3"/>
      <c r="AM39" s="3"/>
      <c r="AN39" s="3"/>
      <c r="AO39" s="3"/>
      <c r="AP39" s="3"/>
      <c r="AQ39" s="3"/>
    </row>
    <row r="40" spans="1:43" s="168" customFormat="1" ht="19.5" thickBot="1" x14ac:dyDescent="0.35">
      <c r="A40" s="147"/>
      <c r="B40" s="17"/>
      <c r="C40" s="17"/>
      <c r="D40" s="17"/>
      <c r="E40" s="17"/>
      <c r="F40" s="133"/>
      <c r="G40" s="17"/>
      <c r="H40" s="17"/>
      <c r="I40" s="17"/>
      <c r="J40" s="17"/>
      <c r="K40" s="17"/>
      <c r="L40" s="17"/>
      <c r="M40" s="17"/>
      <c r="N40" s="17"/>
      <c r="O40" s="17"/>
      <c r="P40" s="17"/>
      <c r="Q40" s="17"/>
      <c r="R40" s="17"/>
      <c r="S40" s="133"/>
      <c r="T40" s="137"/>
      <c r="U40" s="133"/>
      <c r="V40" s="158"/>
      <c r="W40" s="131"/>
      <c r="X40" s="131"/>
      <c r="Y40" s="131"/>
      <c r="Z40" s="131"/>
      <c r="AA40" s="131"/>
      <c r="AB40" s="131"/>
      <c r="AC40" s="131"/>
      <c r="AD40" s="131"/>
      <c r="AE40" s="131"/>
      <c r="AF40" s="131"/>
      <c r="AG40" s="131"/>
      <c r="AH40" s="131"/>
      <c r="AI40" s="131"/>
      <c r="AJ40" s="131"/>
      <c r="AK40" s="131"/>
      <c r="AL40" s="131"/>
      <c r="AM40" s="131"/>
      <c r="AN40" s="131"/>
      <c r="AO40" s="131"/>
      <c r="AP40" s="131"/>
      <c r="AQ40" s="131"/>
    </row>
    <row r="41" spans="1:43" s="161" customFormat="1" ht="20.25" thickTop="1" thickBot="1" x14ac:dyDescent="0.35">
      <c r="A41" s="273"/>
      <c r="B41" s="274" t="s">
        <v>92</v>
      </c>
      <c r="C41" s="275"/>
      <c r="D41" s="275"/>
      <c r="E41" s="275"/>
      <c r="F41" s="276"/>
      <c r="G41" s="275"/>
      <c r="H41" s="277"/>
      <c r="I41" s="275"/>
      <c r="J41" s="275"/>
      <c r="K41" s="275"/>
      <c r="L41" s="275"/>
      <c r="M41" s="275"/>
      <c r="N41" s="275"/>
      <c r="O41" s="275"/>
      <c r="P41" s="275"/>
      <c r="Q41" s="275"/>
      <c r="R41" s="275"/>
      <c r="S41" s="277"/>
      <c r="T41" s="278"/>
      <c r="U41" s="277"/>
      <c r="V41" s="279"/>
      <c r="W41" s="3"/>
      <c r="X41" s="3"/>
      <c r="Y41" s="3"/>
      <c r="Z41" s="3"/>
      <c r="AA41" s="3"/>
      <c r="AB41" s="3"/>
      <c r="AC41" s="3"/>
      <c r="AD41" s="3"/>
      <c r="AE41" s="3"/>
      <c r="AF41" s="3"/>
      <c r="AG41" s="3"/>
      <c r="AH41" s="3"/>
      <c r="AI41" s="3"/>
      <c r="AJ41" s="3"/>
      <c r="AK41" s="3"/>
      <c r="AL41" s="3"/>
      <c r="AM41" s="3"/>
      <c r="AN41" s="3"/>
      <c r="AO41" s="3"/>
      <c r="AP41" s="3"/>
      <c r="AQ41" s="3"/>
    </row>
    <row r="42" spans="1:43" ht="19.5" thickTop="1" x14ac:dyDescent="0.3">
      <c r="A42" s="232"/>
      <c r="B42" s="228"/>
      <c r="C42" s="228"/>
      <c r="D42" s="228"/>
      <c r="E42" s="228"/>
      <c r="F42" s="228"/>
      <c r="G42" s="228"/>
      <c r="H42" s="228"/>
      <c r="I42" s="228"/>
      <c r="J42" s="228"/>
      <c r="K42" s="228"/>
      <c r="L42" s="228"/>
      <c r="M42" s="228"/>
      <c r="N42" s="228"/>
      <c r="O42" s="228"/>
      <c r="P42" s="228"/>
      <c r="Q42" s="228"/>
      <c r="R42" s="228"/>
      <c r="S42" s="228"/>
      <c r="T42" s="228"/>
      <c r="U42" s="228"/>
      <c r="V42" s="233"/>
      <c r="W42" s="131"/>
      <c r="X42" s="131"/>
      <c r="Y42" s="131"/>
      <c r="Z42" s="131"/>
      <c r="AA42" s="131"/>
      <c r="AB42" s="131"/>
      <c r="AC42" s="131"/>
      <c r="AD42" s="131"/>
      <c r="AE42" s="131"/>
      <c r="AF42" s="131"/>
      <c r="AG42" s="131"/>
      <c r="AH42" s="131"/>
      <c r="AI42" s="131"/>
      <c r="AJ42" s="131"/>
      <c r="AK42" s="131"/>
      <c r="AL42" s="131"/>
      <c r="AM42" s="131"/>
      <c r="AN42" s="131"/>
      <c r="AO42" s="131"/>
      <c r="AP42" s="131"/>
      <c r="AQ42" s="131"/>
    </row>
    <row r="43" spans="1:43" ht="18.75" x14ac:dyDescent="0.3">
      <c r="A43" s="232"/>
      <c r="B43" s="228"/>
      <c r="C43" s="228"/>
      <c r="D43" s="228"/>
      <c r="E43" s="228"/>
      <c r="F43" s="228"/>
      <c r="G43" s="228"/>
      <c r="H43" s="228"/>
      <c r="I43" s="228"/>
      <c r="J43" s="228"/>
      <c r="K43" s="228"/>
      <c r="L43" s="228"/>
      <c r="M43" s="228"/>
      <c r="N43" s="228"/>
      <c r="O43" s="228"/>
      <c r="P43" s="228"/>
      <c r="Q43" s="228"/>
      <c r="R43" s="228"/>
      <c r="S43" s="228"/>
      <c r="T43" s="228"/>
      <c r="U43" s="228"/>
      <c r="V43" s="233"/>
      <c r="W43" s="131"/>
      <c r="X43" s="131"/>
      <c r="Y43" s="131"/>
      <c r="Z43" s="131"/>
      <c r="AA43" s="131"/>
      <c r="AB43" s="131"/>
      <c r="AC43" s="131"/>
      <c r="AD43" s="131"/>
      <c r="AE43" s="131"/>
      <c r="AF43" s="131"/>
      <c r="AG43" s="131"/>
      <c r="AH43" s="131"/>
      <c r="AI43" s="131"/>
      <c r="AJ43" s="131"/>
      <c r="AK43" s="131"/>
      <c r="AL43" s="131"/>
      <c r="AM43" s="131"/>
      <c r="AN43" s="131"/>
      <c r="AO43" s="131"/>
      <c r="AP43" s="131"/>
      <c r="AQ43" s="131"/>
    </row>
    <row r="44" spans="1:43" ht="18.75" x14ac:dyDescent="0.3">
      <c r="A44" s="232"/>
      <c r="B44" s="228"/>
      <c r="C44" s="228"/>
      <c r="D44" s="228"/>
      <c r="E44" s="229"/>
      <c r="F44" s="230"/>
      <c r="G44" s="231"/>
      <c r="H44" s="231"/>
      <c r="I44" s="230"/>
      <c r="J44" s="230"/>
      <c r="K44" s="230"/>
      <c r="L44" s="230"/>
      <c r="M44" s="228"/>
      <c r="N44" s="228"/>
      <c r="O44" s="228"/>
      <c r="P44" s="228"/>
      <c r="Q44" s="228"/>
      <c r="R44" s="228"/>
      <c r="S44" s="228"/>
      <c r="T44" s="228"/>
      <c r="U44" s="228"/>
      <c r="V44" s="233"/>
      <c r="W44" s="131"/>
      <c r="X44" s="131"/>
      <c r="Y44" s="131"/>
      <c r="Z44" s="131"/>
      <c r="AA44" s="131"/>
      <c r="AB44" s="131"/>
      <c r="AC44" s="131"/>
      <c r="AD44" s="131"/>
      <c r="AE44" s="131"/>
      <c r="AF44" s="131"/>
      <c r="AG44" s="131"/>
      <c r="AH44" s="131"/>
      <c r="AI44" s="131"/>
      <c r="AJ44" s="131"/>
      <c r="AK44" s="131"/>
      <c r="AL44" s="131"/>
      <c r="AM44" s="131"/>
      <c r="AN44" s="131"/>
      <c r="AO44" s="131"/>
      <c r="AP44" s="131"/>
      <c r="AQ44" s="131"/>
    </row>
    <row r="45" spans="1:43" ht="18.75" x14ac:dyDescent="0.3">
      <c r="A45" s="232"/>
      <c r="B45" s="228"/>
      <c r="C45" s="228"/>
      <c r="D45" s="228"/>
      <c r="E45" s="229"/>
      <c r="F45" s="230"/>
      <c r="G45" s="231"/>
      <c r="H45" s="231"/>
      <c r="I45" s="230"/>
      <c r="J45" s="230"/>
      <c r="K45" s="230"/>
      <c r="L45" s="230"/>
      <c r="M45" s="228"/>
      <c r="N45" s="228"/>
      <c r="O45" s="228"/>
      <c r="P45" s="228"/>
      <c r="Q45" s="228"/>
      <c r="R45" s="228"/>
      <c r="S45" s="228"/>
      <c r="T45" s="228"/>
      <c r="U45" s="228"/>
      <c r="V45" s="233"/>
      <c r="W45" s="131"/>
      <c r="X45" s="131"/>
      <c r="Y45" s="131"/>
      <c r="Z45" s="131"/>
      <c r="AA45" s="131"/>
      <c r="AB45" s="131"/>
      <c r="AC45" s="131"/>
      <c r="AD45" s="131"/>
      <c r="AE45" s="131"/>
      <c r="AF45" s="131"/>
      <c r="AG45" s="131"/>
      <c r="AH45" s="131"/>
      <c r="AI45" s="131"/>
      <c r="AJ45" s="131"/>
      <c r="AK45" s="131"/>
      <c r="AL45" s="131"/>
      <c r="AM45" s="131"/>
      <c r="AN45" s="131"/>
      <c r="AO45" s="131"/>
      <c r="AP45" s="131"/>
      <c r="AQ45" s="131"/>
    </row>
    <row r="46" spans="1:43" ht="18.75" x14ac:dyDescent="0.3">
      <c r="A46" s="232"/>
      <c r="B46" s="228"/>
      <c r="C46" s="228"/>
      <c r="D46" s="228"/>
      <c r="E46" s="229"/>
      <c r="F46" s="231"/>
      <c r="G46" s="230"/>
      <c r="H46" s="231"/>
      <c r="I46" s="230"/>
      <c r="J46" s="230"/>
      <c r="K46" s="230"/>
      <c r="L46" s="230"/>
      <c r="M46" s="228"/>
      <c r="N46" s="228"/>
      <c r="O46" s="228"/>
      <c r="P46" s="366" t="s">
        <v>107</v>
      </c>
      <c r="Q46" s="366"/>
      <c r="R46" s="366"/>
      <c r="S46" s="366"/>
      <c r="T46" s="266"/>
      <c r="U46" s="228"/>
      <c r="V46" s="233"/>
      <c r="W46" s="131"/>
      <c r="X46" s="131"/>
      <c r="Y46" s="131"/>
      <c r="Z46" s="131"/>
      <c r="AA46" s="131"/>
      <c r="AB46" s="131"/>
      <c r="AC46" s="131"/>
      <c r="AD46" s="131"/>
      <c r="AE46" s="131"/>
      <c r="AF46" s="131"/>
      <c r="AG46" s="131"/>
      <c r="AH46" s="131"/>
      <c r="AI46" s="131"/>
      <c r="AJ46" s="131"/>
      <c r="AK46" s="131"/>
      <c r="AL46" s="131"/>
      <c r="AM46" s="131"/>
      <c r="AN46" s="131"/>
      <c r="AO46" s="131"/>
      <c r="AP46" s="131"/>
      <c r="AQ46" s="131"/>
    </row>
    <row r="47" spans="1:43" ht="18.75" x14ac:dyDescent="0.3">
      <c r="A47" s="232"/>
      <c r="B47" s="228"/>
      <c r="C47" s="228"/>
      <c r="D47" s="228"/>
      <c r="E47" s="230"/>
      <c r="F47" s="230"/>
      <c r="G47" s="231"/>
      <c r="H47" s="231"/>
      <c r="I47" s="230"/>
      <c r="J47" s="230"/>
      <c r="K47" s="230"/>
      <c r="L47" s="230"/>
      <c r="M47" s="228"/>
      <c r="N47" s="228"/>
      <c r="O47" s="265"/>
      <c r="P47" s="267"/>
      <c r="Q47" s="350" t="s">
        <v>121</v>
      </c>
      <c r="R47" s="350" t="s">
        <v>134</v>
      </c>
      <c r="S47" s="350" t="s">
        <v>135</v>
      </c>
      <c r="T47" s="350" t="s">
        <v>136</v>
      </c>
      <c r="U47" s="350" t="s">
        <v>133</v>
      </c>
      <c r="V47" s="272"/>
      <c r="W47" s="131"/>
      <c r="X47" s="131"/>
      <c r="Y47" s="131"/>
      <c r="Z47" s="131"/>
      <c r="AA47" s="131"/>
      <c r="AB47" s="131"/>
      <c r="AC47" s="131"/>
      <c r="AD47" s="131"/>
      <c r="AE47" s="131"/>
      <c r="AF47" s="131"/>
      <c r="AG47" s="131"/>
      <c r="AH47" s="131"/>
      <c r="AI47" s="131"/>
      <c r="AJ47" s="131"/>
      <c r="AK47" s="131"/>
      <c r="AL47" s="131"/>
      <c r="AM47" s="131"/>
      <c r="AN47" s="131"/>
      <c r="AO47" s="131"/>
      <c r="AP47" s="131"/>
      <c r="AQ47" s="131"/>
    </row>
    <row r="48" spans="1:43" ht="18.75" x14ac:dyDescent="0.3">
      <c r="A48" s="232"/>
      <c r="B48" s="228"/>
      <c r="C48" s="228"/>
      <c r="D48" s="228"/>
      <c r="E48" s="229"/>
      <c r="F48" s="231"/>
      <c r="G48" s="231"/>
      <c r="H48" s="231"/>
      <c r="I48" s="230"/>
      <c r="J48" s="230"/>
      <c r="K48" s="230"/>
      <c r="L48" s="230"/>
      <c r="M48" s="228"/>
      <c r="N48" s="228"/>
      <c r="O48" s="268"/>
      <c r="P48" s="269" t="s">
        <v>188</v>
      </c>
      <c r="Q48" s="357">
        <f>IF(SUM(Daily!U:U)=0,"N/A",(SUM(Daily!U:U))-1)</f>
        <v>41501</v>
      </c>
      <c r="R48" s="357">
        <f>IF(SUM(Daily!V:V)=0,"N/A",(SUM(Daily!V:V))-1)</f>
        <v>41557</v>
      </c>
      <c r="S48" s="357">
        <f>IF(SUM(Daily!W:W)=0,"N/A",(SUM(Daily!W:W))-1)</f>
        <v>41621</v>
      </c>
      <c r="T48" s="357">
        <f>IF(SUM(Daily!X:X)=0,"N/A",(SUM(Daily!X:X))-1)</f>
        <v>41632</v>
      </c>
      <c r="U48" s="357" t="str">
        <f>IF(SUM(Daily!Y:Y)=0,"N/A",(SUM(Daily!Y:Y))-1)</f>
        <v>N/A</v>
      </c>
      <c r="V48" s="233"/>
      <c r="W48" s="131"/>
      <c r="X48" s="131"/>
      <c r="Y48" s="131"/>
      <c r="Z48" s="131"/>
      <c r="AA48" s="131"/>
      <c r="AB48" s="131"/>
      <c r="AC48" s="131"/>
      <c r="AD48" s="131"/>
      <c r="AE48" s="131"/>
      <c r="AF48" s="131"/>
      <c r="AG48" s="131"/>
      <c r="AH48" s="131"/>
      <c r="AI48" s="131"/>
      <c r="AJ48" s="131"/>
      <c r="AK48" s="131"/>
      <c r="AL48" s="131"/>
      <c r="AM48" s="131"/>
      <c r="AN48" s="131"/>
      <c r="AO48" s="131"/>
      <c r="AP48" s="131"/>
      <c r="AQ48" s="131"/>
    </row>
    <row r="49" spans="1:43" ht="18.75" x14ac:dyDescent="0.3">
      <c r="A49" s="232"/>
      <c r="B49" s="228"/>
      <c r="C49" s="228"/>
      <c r="D49" s="228"/>
      <c r="E49" s="229"/>
      <c r="F49" s="230"/>
      <c r="G49" s="230"/>
      <c r="H49" s="231"/>
      <c r="I49" s="230"/>
      <c r="J49" s="230"/>
      <c r="K49" s="230"/>
      <c r="L49" s="230"/>
      <c r="M49" s="228"/>
      <c r="N49" s="228"/>
      <c r="O49" s="268"/>
      <c r="P49" s="269" t="s">
        <v>95</v>
      </c>
      <c r="Q49" s="356">
        <f>IF(ISNUMBER(Q48),VLOOKUP(Q48,Daily!$A2:$Z366,26,FALSE),365-SUM(inputs!$B$39:$M$39))</f>
        <v>227</v>
      </c>
      <c r="R49" s="356">
        <f>IF(ISNUMBER(R48),VLOOKUP(R48,Daily!$A2:$Z366,26,FALSE),365-SUM(inputs!$B$39:$M$39))</f>
        <v>283</v>
      </c>
      <c r="S49" s="356">
        <f>IF(ISNUMBER(S48),VLOOKUP(S48,Daily!$A2:$Z366,26,FALSE),365-SUM(inputs!$B$39:$M$39))</f>
        <v>347</v>
      </c>
      <c r="T49" s="356">
        <f>IF(ISNUMBER(T48),VLOOKUP(T48,Daily!$A2:$Z366,26,FALSE),365-SUM(inputs!$B$39:$M$39))</f>
        <v>358</v>
      </c>
      <c r="U49" s="356">
        <f>IF(ISNUMBER(U48),VLOOKUP(U48,Daily!$A2:$Z366,26,FALSE),365-SUM(inputs!$B$39:$M$39))</f>
        <v>365</v>
      </c>
      <c r="V49" s="233"/>
      <c r="W49" s="131"/>
      <c r="X49" s="131"/>
      <c r="Y49" s="131"/>
      <c r="Z49" s="131"/>
      <c r="AA49" s="131"/>
      <c r="AB49" s="131"/>
      <c r="AC49" s="131"/>
      <c r="AD49" s="131"/>
      <c r="AE49" s="131"/>
      <c r="AF49" s="131"/>
      <c r="AG49" s="131"/>
      <c r="AH49" s="131"/>
      <c r="AI49" s="131"/>
      <c r="AJ49" s="131"/>
      <c r="AK49" s="131"/>
      <c r="AL49" s="131"/>
      <c r="AM49" s="131"/>
      <c r="AN49" s="131"/>
      <c r="AO49" s="131"/>
      <c r="AP49" s="131"/>
      <c r="AQ49" s="131"/>
    </row>
    <row r="50" spans="1:43" ht="18.75" x14ac:dyDescent="0.3">
      <c r="A50" s="232"/>
      <c r="B50" s="228"/>
      <c r="C50" s="228"/>
      <c r="D50" s="228"/>
      <c r="E50" s="230"/>
      <c r="F50" s="230"/>
      <c r="G50" s="230"/>
      <c r="H50" s="230"/>
      <c r="I50" s="230"/>
      <c r="J50" s="230"/>
      <c r="K50" s="230"/>
      <c r="L50" s="230"/>
      <c r="M50" s="228"/>
      <c r="N50" s="228"/>
      <c r="O50" s="228"/>
      <c r="P50" s="269" t="s">
        <v>189</v>
      </c>
      <c r="Q50" s="349">
        <f>Economics!O40</f>
        <v>1705760.4674368524</v>
      </c>
      <c r="R50" s="349">
        <f>Economics!O50</f>
        <v>2128156.8078704858</v>
      </c>
      <c r="S50" s="349">
        <f>Economics!O60</f>
        <v>2497304.36098524</v>
      </c>
      <c r="T50" s="349">
        <f>Economics!O70</f>
        <v>2568215.6409852398</v>
      </c>
      <c r="U50" s="349">
        <f>Economics!O80</f>
        <v>2613341.0009852396</v>
      </c>
      <c r="V50" s="233"/>
      <c r="W50" s="131"/>
      <c r="X50" s="131"/>
      <c r="Y50" s="271"/>
      <c r="Z50" s="271"/>
      <c r="AA50" s="131"/>
      <c r="AB50" s="131"/>
      <c r="AC50" s="131"/>
      <c r="AD50" s="131"/>
      <c r="AE50" s="131"/>
      <c r="AF50" s="131"/>
      <c r="AG50" s="131"/>
      <c r="AH50" s="131"/>
      <c r="AI50" s="131"/>
      <c r="AJ50" s="131"/>
      <c r="AK50" s="131"/>
      <c r="AL50" s="131"/>
      <c r="AM50" s="131"/>
      <c r="AN50" s="131"/>
      <c r="AO50" s="131"/>
      <c r="AP50" s="131"/>
      <c r="AQ50" s="131"/>
    </row>
    <row r="51" spans="1:43" ht="18" customHeight="1" x14ac:dyDescent="0.3">
      <c r="A51" s="232"/>
      <c r="B51" s="228"/>
      <c r="C51" s="228"/>
      <c r="D51" s="228"/>
      <c r="E51" s="228"/>
      <c r="F51" s="228"/>
      <c r="G51" s="228"/>
      <c r="H51" s="228"/>
      <c r="I51" s="228"/>
      <c r="J51" s="228"/>
      <c r="K51" s="228"/>
      <c r="L51" s="228"/>
      <c r="M51" s="228"/>
      <c r="N51" s="228"/>
      <c r="O51" s="228"/>
      <c r="P51" s="228"/>
      <c r="Q51" s="370" t="s">
        <v>191</v>
      </c>
      <c r="R51" s="370"/>
      <c r="S51" s="370"/>
      <c r="T51" s="370"/>
      <c r="U51" s="370"/>
      <c r="V51" s="233"/>
      <c r="W51" s="131"/>
      <c r="X51" s="131"/>
      <c r="Y51" s="131"/>
      <c r="Z51" s="131"/>
      <c r="AA51" s="131"/>
      <c r="AB51" s="131"/>
      <c r="AC51" s="131"/>
      <c r="AD51" s="131"/>
      <c r="AE51" s="131"/>
      <c r="AF51" s="131"/>
      <c r="AG51" s="131"/>
      <c r="AH51" s="131"/>
      <c r="AI51" s="131"/>
      <c r="AJ51" s="131"/>
      <c r="AK51" s="131"/>
      <c r="AL51" s="131"/>
      <c r="AM51" s="131"/>
      <c r="AN51" s="131"/>
      <c r="AO51" s="131"/>
      <c r="AP51" s="131"/>
      <c r="AQ51" s="131"/>
    </row>
    <row r="52" spans="1:43" ht="18.75" x14ac:dyDescent="0.3">
      <c r="A52" s="232"/>
      <c r="B52" s="228"/>
      <c r="C52" s="228"/>
      <c r="D52" s="228"/>
      <c r="E52" s="228"/>
      <c r="F52" s="228"/>
      <c r="G52" s="228"/>
      <c r="H52" s="228"/>
      <c r="I52" s="228"/>
      <c r="J52" s="228"/>
      <c r="K52" s="228"/>
      <c r="L52" s="228"/>
      <c r="M52" s="228"/>
      <c r="N52" s="228"/>
      <c r="O52" s="228"/>
      <c r="P52" s="228"/>
      <c r="Q52" s="370"/>
      <c r="R52" s="370"/>
      <c r="S52" s="370"/>
      <c r="T52" s="370"/>
      <c r="U52" s="370"/>
      <c r="V52" s="233"/>
      <c r="W52" s="131"/>
      <c r="X52" s="131"/>
      <c r="Y52" s="131"/>
      <c r="Z52" s="131"/>
      <c r="AA52" s="131"/>
      <c r="AB52" s="131"/>
      <c r="AC52" s="131"/>
      <c r="AD52" s="131"/>
      <c r="AE52" s="131"/>
      <c r="AF52" s="131"/>
      <c r="AG52" s="131"/>
      <c r="AH52" s="131"/>
      <c r="AI52" s="131"/>
      <c r="AJ52" s="131"/>
      <c r="AK52" s="131"/>
      <c r="AL52" s="131"/>
      <c r="AM52" s="131"/>
      <c r="AN52" s="131"/>
      <c r="AO52" s="131"/>
      <c r="AP52" s="131"/>
      <c r="AQ52" s="131"/>
    </row>
    <row r="53" spans="1:43" ht="18.75" x14ac:dyDescent="0.3">
      <c r="A53" s="232"/>
      <c r="B53" s="228"/>
      <c r="C53" s="228"/>
      <c r="D53" s="228"/>
      <c r="E53" s="228"/>
      <c r="F53" s="228"/>
      <c r="G53" s="228"/>
      <c r="H53" s="228"/>
      <c r="I53" s="228"/>
      <c r="J53" s="228"/>
      <c r="K53" s="228"/>
      <c r="L53" s="228"/>
      <c r="M53" s="228"/>
      <c r="N53" s="228"/>
      <c r="O53" s="228"/>
      <c r="P53" s="228"/>
      <c r="Q53" s="370"/>
      <c r="R53" s="370"/>
      <c r="S53" s="370"/>
      <c r="T53" s="370"/>
      <c r="U53" s="370"/>
      <c r="V53" s="233"/>
      <c r="W53" s="131"/>
      <c r="X53" s="131"/>
      <c r="Y53" s="131"/>
      <c r="Z53" s="131"/>
      <c r="AA53" s="131"/>
      <c r="AB53" s="131"/>
      <c r="AC53" s="131"/>
      <c r="AD53" s="131"/>
      <c r="AE53" s="131"/>
      <c r="AF53" s="131"/>
      <c r="AG53" s="131"/>
      <c r="AH53" s="131"/>
      <c r="AI53" s="131"/>
      <c r="AJ53" s="131"/>
      <c r="AK53" s="131"/>
      <c r="AL53" s="131"/>
      <c r="AM53" s="131"/>
      <c r="AN53" s="131"/>
      <c r="AO53" s="131"/>
      <c r="AP53" s="131"/>
      <c r="AQ53" s="131"/>
    </row>
    <row r="54" spans="1:43" ht="18.75" x14ac:dyDescent="0.3">
      <c r="A54" s="232"/>
      <c r="B54" s="228"/>
      <c r="C54" s="228"/>
      <c r="D54" s="228"/>
      <c r="E54" s="228"/>
      <c r="F54" s="228"/>
      <c r="G54" s="228"/>
      <c r="H54" s="228"/>
      <c r="I54" s="228"/>
      <c r="J54" s="228"/>
      <c r="K54" s="228"/>
      <c r="L54" s="228"/>
      <c r="M54" s="228"/>
      <c r="N54" s="228"/>
      <c r="O54" s="228"/>
      <c r="P54" s="228"/>
      <c r="Q54" s="351" t="s">
        <v>190</v>
      </c>
      <c r="R54" s="228"/>
      <c r="S54" s="228"/>
      <c r="T54" s="228"/>
      <c r="U54" s="228"/>
      <c r="V54" s="233"/>
      <c r="W54" s="131"/>
      <c r="X54" s="131"/>
      <c r="Y54" s="131"/>
      <c r="Z54" s="131"/>
      <c r="AA54" s="131"/>
      <c r="AB54" s="131"/>
      <c r="AC54" s="131"/>
      <c r="AD54" s="131"/>
      <c r="AE54" s="131"/>
      <c r="AF54" s="131"/>
      <c r="AG54" s="131"/>
      <c r="AH54" s="131"/>
      <c r="AI54" s="131"/>
      <c r="AJ54" s="131"/>
      <c r="AK54" s="131"/>
      <c r="AL54" s="131"/>
      <c r="AM54" s="131"/>
      <c r="AN54" s="131"/>
      <c r="AO54" s="131"/>
      <c r="AP54" s="131"/>
      <c r="AQ54" s="131"/>
    </row>
    <row r="55" spans="1:43" ht="18.75" x14ac:dyDescent="0.3">
      <c r="A55" s="232"/>
      <c r="B55" s="228"/>
      <c r="C55" s="228"/>
      <c r="D55" s="228"/>
      <c r="E55" s="228"/>
      <c r="F55" s="228"/>
      <c r="G55" s="228"/>
      <c r="H55" s="228"/>
      <c r="I55" s="228"/>
      <c r="J55" s="228"/>
      <c r="K55" s="228"/>
      <c r="L55" s="228"/>
      <c r="M55" s="228"/>
      <c r="N55" s="228"/>
      <c r="O55" s="228"/>
      <c r="P55" s="228"/>
      <c r="Q55" s="228"/>
      <c r="R55" s="228"/>
      <c r="S55" s="228"/>
      <c r="T55" s="228"/>
      <c r="U55" s="228"/>
      <c r="V55" s="233"/>
      <c r="W55" s="131"/>
      <c r="X55" s="131"/>
      <c r="Y55" s="131"/>
      <c r="Z55" s="131"/>
      <c r="AA55" s="131"/>
      <c r="AB55" s="131"/>
      <c r="AC55" s="131"/>
      <c r="AD55" s="131"/>
      <c r="AE55" s="131"/>
      <c r="AF55" s="131"/>
      <c r="AG55" s="131"/>
      <c r="AH55" s="131"/>
      <c r="AI55" s="131"/>
      <c r="AJ55" s="131"/>
      <c r="AK55" s="131"/>
      <c r="AL55" s="131"/>
      <c r="AM55" s="131"/>
      <c r="AN55" s="131"/>
      <c r="AO55" s="131"/>
      <c r="AP55" s="131"/>
      <c r="AQ55" s="131"/>
    </row>
    <row r="56" spans="1:43" ht="18.75" x14ac:dyDescent="0.3">
      <c r="A56" s="232"/>
      <c r="B56" s="228"/>
      <c r="C56" s="228"/>
      <c r="D56" s="228"/>
      <c r="E56" s="228"/>
      <c r="F56" s="228"/>
      <c r="G56" s="228"/>
      <c r="H56" s="228"/>
      <c r="I56" s="228"/>
      <c r="J56" s="228"/>
      <c r="K56" s="228"/>
      <c r="L56" s="228"/>
      <c r="M56" s="228"/>
      <c r="N56" s="228"/>
      <c r="O56" s="228"/>
      <c r="P56" s="228"/>
      <c r="Q56" s="228"/>
      <c r="R56" s="228"/>
      <c r="S56" s="228"/>
      <c r="T56" s="228"/>
      <c r="U56" s="228"/>
      <c r="V56" s="233"/>
      <c r="W56" s="131"/>
      <c r="X56" s="131"/>
      <c r="Y56" s="131"/>
      <c r="Z56" s="131"/>
      <c r="AA56" s="131"/>
      <c r="AB56" s="131"/>
      <c r="AC56" s="131"/>
      <c r="AD56" s="131"/>
      <c r="AE56" s="131"/>
      <c r="AF56" s="131"/>
      <c r="AG56" s="131"/>
      <c r="AH56" s="131"/>
      <c r="AI56" s="131"/>
      <c r="AJ56" s="131"/>
      <c r="AK56" s="131"/>
      <c r="AL56" s="131"/>
      <c r="AM56" s="131"/>
      <c r="AN56" s="131"/>
      <c r="AO56" s="131"/>
      <c r="AP56" s="131"/>
      <c r="AQ56" s="131"/>
    </row>
    <row r="57" spans="1:43" ht="18.75" x14ac:dyDescent="0.3">
      <c r="A57" s="232"/>
      <c r="B57" s="228"/>
      <c r="C57" s="228"/>
      <c r="D57" s="228"/>
      <c r="E57" s="228"/>
      <c r="F57" s="228"/>
      <c r="G57" s="228"/>
      <c r="H57" s="228"/>
      <c r="I57" s="228"/>
      <c r="J57" s="228"/>
      <c r="K57" s="228"/>
      <c r="L57" s="228"/>
      <c r="M57" s="228"/>
      <c r="N57" s="228"/>
      <c r="O57" s="228"/>
      <c r="P57" s="228"/>
      <c r="Q57" s="228"/>
      <c r="R57" s="228"/>
      <c r="S57" s="228"/>
      <c r="T57" s="228"/>
      <c r="U57" s="228"/>
      <c r="V57" s="233"/>
      <c r="W57" s="131"/>
      <c r="X57" s="131"/>
      <c r="Y57" s="131"/>
      <c r="Z57" s="131"/>
      <c r="AA57" s="131"/>
      <c r="AB57" s="131"/>
      <c r="AC57" s="131"/>
      <c r="AD57" s="131"/>
      <c r="AE57" s="131"/>
      <c r="AF57" s="131"/>
      <c r="AG57" s="131"/>
      <c r="AH57" s="131"/>
      <c r="AI57" s="131"/>
      <c r="AJ57" s="131"/>
      <c r="AK57" s="131"/>
      <c r="AL57" s="131"/>
      <c r="AM57" s="131"/>
      <c r="AN57" s="131"/>
      <c r="AO57" s="131"/>
      <c r="AP57" s="131"/>
      <c r="AQ57" s="131"/>
    </row>
    <row r="58" spans="1:43" ht="18.75" x14ac:dyDescent="0.3">
      <c r="A58" s="232"/>
      <c r="B58" s="228"/>
      <c r="C58" s="228"/>
      <c r="D58" s="228"/>
      <c r="E58" s="228"/>
      <c r="F58" s="228"/>
      <c r="G58" s="228"/>
      <c r="H58" s="228"/>
      <c r="I58" s="228"/>
      <c r="J58" s="228"/>
      <c r="K58" s="228"/>
      <c r="L58" s="228"/>
      <c r="M58" s="228"/>
      <c r="N58" s="228"/>
      <c r="O58" s="228"/>
      <c r="P58" s="228"/>
      <c r="Q58" s="228"/>
      <c r="R58" s="228"/>
      <c r="S58" s="228"/>
      <c r="T58" s="228"/>
      <c r="U58" s="228"/>
      <c r="V58" s="233"/>
      <c r="W58" s="131"/>
      <c r="X58" s="131"/>
      <c r="Y58" s="131"/>
      <c r="Z58" s="131"/>
      <c r="AA58" s="131"/>
      <c r="AB58" s="131"/>
      <c r="AC58" s="131"/>
      <c r="AD58" s="131"/>
      <c r="AE58" s="131"/>
      <c r="AF58" s="131"/>
      <c r="AG58" s="131"/>
      <c r="AH58" s="131"/>
      <c r="AI58" s="131"/>
      <c r="AJ58" s="131"/>
      <c r="AK58" s="131"/>
      <c r="AL58" s="131"/>
      <c r="AM58" s="131"/>
      <c r="AN58" s="131"/>
      <c r="AO58" s="131"/>
      <c r="AP58" s="131"/>
      <c r="AQ58" s="131"/>
    </row>
    <row r="59" spans="1:43" ht="19.5" thickBot="1" x14ac:dyDescent="0.35">
      <c r="A59" s="234"/>
      <c r="B59" s="235"/>
      <c r="C59" s="235"/>
      <c r="D59" s="235"/>
      <c r="E59" s="235"/>
      <c r="F59" s="235"/>
      <c r="G59" s="235"/>
      <c r="H59" s="235"/>
      <c r="I59" s="235"/>
      <c r="J59" s="235"/>
      <c r="K59" s="235"/>
      <c r="L59" s="235"/>
      <c r="M59" s="235"/>
      <c r="N59" s="235"/>
      <c r="O59" s="235"/>
      <c r="P59" s="235"/>
      <c r="Q59" s="235"/>
      <c r="R59" s="235"/>
      <c r="S59" s="235"/>
      <c r="T59" s="235"/>
      <c r="U59" s="235"/>
      <c r="V59" s="236"/>
      <c r="W59" s="131"/>
      <c r="X59" s="131"/>
      <c r="Y59" s="131"/>
      <c r="Z59" s="131"/>
      <c r="AA59" s="131"/>
      <c r="AB59" s="131"/>
      <c r="AC59" s="131"/>
      <c r="AD59" s="131"/>
      <c r="AE59" s="131"/>
      <c r="AF59" s="131"/>
      <c r="AG59" s="131"/>
      <c r="AH59" s="131"/>
      <c r="AI59" s="131"/>
      <c r="AJ59" s="131"/>
      <c r="AK59" s="131"/>
      <c r="AL59" s="131"/>
      <c r="AM59" s="131"/>
      <c r="AN59" s="131"/>
      <c r="AO59" s="131"/>
      <c r="AP59" s="131"/>
      <c r="AQ59" s="131"/>
    </row>
    <row r="60" spans="1:43" ht="20.25" thickTop="1" thickBot="1" x14ac:dyDescent="0.35">
      <c r="A60" s="273"/>
      <c r="B60" s="274" t="s">
        <v>177</v>
      </c>
      <c r="C60" s="275"/>
      <c r="D60" s="275"/>
      <c r="E60" s="275"/>
      <c r="F60" s="276"/>
      <c r="G60" s="275"/>
      <c r="H60" s="277"/>
      <c r="I60" s="275"/>
      <c r="J60" s="275"/>
      <c r="K60" s="275"/>
      <c r="L60" s="275"/>
      <c r="M60" s="275"/>
      <c r="N60" s="275"/>
      <c r="O60" s="275"/>
      <c r="P60" s="275"/>
      <c r="Q60" s="275"/>
      <c r="R60" s="275"/>
      <c r="S60" s="277"/>
      <c r="T60" s="278"/>
      <c r="U60" s="277"/>
      <c r="V60" s="279"/>
      <c r="W60" s="131"/>
      <c r="X60" s="131"/>
      <c r="Y60" s="131"/>
      <c r="Z60" s="131"/>
      <c r="AA60" s="131"/>
      <c r="AB60" s="131"/>
      <c r="AC60" s="131"/>
      <c r="AD60" s="131"/>
      <c r="AE60" s="131"/>
      <c r="AF60" s="131"/>
      <c r="AG60" s="131"/>
      <c r="AH60" s="131"/>
      <c r="AI60" s="131"/>
      <c r="AJ60" s="131"/>
      <c r="AK60" s="131"/>
      <c r="AL60" s="131"/>
      <c r="AM60" s="131"/>
      <c r="AN60" s="131"/>
      <c r="AO60" s="131"/>
      <c r="AP60" s="131"/>
      <c r="AQ60" s="131"/>
    </row>
    <row r="61" spans="1:43" ht="19.5" thickTop="1" x14ac:dyDescent="0.3">
      <c r="A61" s="322" t="s">
        <v>183</v>
      </c>
      <c r="B61" s="317"/>
      <c r="C61" s="317"/>
      <c r="D61" s="317"/>
      <c r="E61" s="317"/>
      <c r="F61" s="317"/>
      <c r="G61" s="317"/>
      <c r="H61" s="317"/>
      <c r="I61" s="317"/>
      <c r="J61" s="317"/>
      <c r="K61" s="317"/>
      <c r="L61" s="317"/>
      <c r="M61" s="317"/>
      <c r="N61" s="317"/>
      <c r="O61" s="317"/>
      <c r="P61" s="317"/>
      <c r="Q61" s="317"/>
      <c r="R61" s="317"/>
      <c r="S61" s="317"/>
      <c r="T61" s="317"/>
      <c r="U61" s="317"/>
      <c r="V61" s="318"/>
      <c r="W61" s="131"/>
      <c r="X61" s="131"/>
      <c r="Y61" s="131"/>
      <c r="Z61" s="131"/>
      <c r="AA61" s="131"/>
      <c r="AB61" s="131"/>
      <c r="AC61" s="131"/>
      <c r="AD61" s="131"/>
      <c r="AE61" s="131"/>
      <c r="AF61" s="131"/>
      <c r="AG61" s="131"/>
      <c r="AH61" s="131"/>
      <c r="AI61" s="131"/>
      <c r="AJ61" s="131"/>
      <c r="AK61" s="131"/>
      <c r="AL61" s="131"/>
      <c r="AM61" s="131"/>
      <c r="AN61" s="131"/>
      <c r="AO61" s="131"/>
      <c r="AP61" s="131"/>
      <c r="AQ61" s="131"/>
    </row>
    <row r="62" spans="1:43" ht="18.75" x14ac:dyDescent="0.3">
      <c r="A62" s="323"/>
      <c r="B62" s="317"/>
      <c r="C62" s="317"/>
      <c r="D62" s="317"/>
      <c r="E62" s="317"/>
      <c r="F62" s="317"/>
      <c r="G62" s="317"/>
      <c r="H62" s="317"/>
      <c r="I62" s="317"/>
      <c r="J62" s="317"/>
      <c r="K62" s="317"/>
      <c r="L62" s="317"/>
      <c r="M62" s="317"/>
      <c r="N62" s="317"/>
      <c r="O62" s="317"/>
      <c r="P62" s="317"/>
      <c r="Q62" s="317"/>
      <c r="R62" s="317"/>
      <c r="S62" s="317"/>
      <c r="T62" s="317"/>
      <c r="U62" s="317"/>
      <c r="V62" s="319"/>
      <c r="W62" s="131"/>
      <c r="X62" s="131"/>
      <c r="Y62" s="271"/>
      <c r="Z62" s="271"/>
      <c r="AA62" s="131"/>
      <c r="AB62" s="131"/>
      <c r="AC62" s="131"/>
      <c r="AD62" s="131"/>
      <c r="AE62" s="131"/>
      <c r="AF62" s="131"/>
      <c r="AG62" s="131"/>
      <c r="AH62" s="131"/>
      <c r="AI62" s="131"/>
      <c r="AJ62" s="131"/>
      <c r="AK62" s="131"/>
      <c r="AL62" s="131"/>
      <c r="AM62" s="131"/>
      <c r="AN62" s="131"/>
      <c r="AO62" s="131"/>
      <c r="AP62" s="131"/>
      <c r="AQ62" s="131"/>
    </row>
    <row r="63" spans="1:43" ht="23.25" x14ac:dyDescent="0.35">
      <c r="A63" s="323"/>
      <c r="B63" s="317"/>
      <c r="C63" s="317"/>
      <c r="D63" s="317"/>
      <c r="E63" s="359" t="s">
        <v>182</v>
      </c>
      <c r="F63" s="360"/>
      <c r="G63" s="360"/>
      <c r="H63" s="360"/>
      <c r="I63" s="360"/>
      <c r="J63" s="360"/>
      <c r="K63" s="360"/>
      <c r="L63" s="360"/>
      <c r="M63" s="360"/>
      <c r="N63" s="360"/>
      <c r="O63" s="360"/>
      <c r="P63" s="360"/>
      <c r="Q63" s="360"/>
      <c r="R63" s="361"/>
      <c r="S63" s="317"/>
      <c r="T63" s="317"/>
      <c r="U63" s="317"/>
      <c r="V63" s="319"/>
      <c r="W63" s="131"/>
      <c r="X63" s="131"/>
      <c r="Y63" s="131"/>
      <c r="Z63" s="131"/>
      <c r="AA63" s="131"/>
      <c r="AB63" s="131"/>
      <c r="AC63" s="131"/>
      <c r="AD63" s="131"/>
      <c r="AE63" s="131"/>
      <c r="AF63" s="131"/>
      <c r="AG63" s="131"/>
      <c r="AH63" s="131"/>
      <c r="AI63" s="131"/>
      <c r="AJ63" s="131"/>
      <c r="AK63" s="131"/>
      <c r="AL63" s="131"/>
      <c r="AM63" s="131"/>
      <c r="AN63" s="131"/>
      <c r="AO63" s="131"/>
      <c r="AP63" s="131"/>
      <c r="AQ63" s="131"/>
    </row>
    <row r="64" spans="1:43" ht="23.25" x14ac:dyDescent="0.35">
      <c r="A64" s="323"/>
      <c r="B64" s="317"/>
      <c r="C64" s="317"/>
      <c r="D64" s="317"/>
      <c r="E64" s="346" t="s">
        <v>181</v>
      </c>
      <c r="F64" s="346" t="s">
        <v>0</v>
      </c>
      <c r="G64" s="346" t="s">
        <v>1</v>
      </c>
      <c r="H64" s="346" t="s">
        <v>2</v>
      </c>
      <c r="I64" s="346" t="s">
        <v>3</v>
      </c>
      <c r="J64" s="346" t="s">
        <v>4</v>
      </c>
      <c r="K64" s="346" t="s">
        <v>5</v>
      </c>
      <c r="L64" s="346" t="s">
        <v>6</v>
      </c>
      <c r="M64" s="346" t="s">
        <v>7</v>
      </c>
      <c r="N64" s="346" t="s">
        <v>8</v>
      </c>
      <c r="O64" s="346" t="s">
        <v>9</v>
      </c>
      <c r="P64" s="346" t="s">
        <v>10</v>
      </c>
      <c r="Q64" s="346" t="s">
        <v>11</v>
      </c>
      <c r="R64" s="346" t="s">
        <v>145</v>
      </c>
      <c r="S64" s="317"/>
      <c r="T64" s="317"/>
      <c r="U64" s="317"/>
      <c r="V64" s="319"/>
      <c r="W64" s="131"/>
      <c r="X64" s="131"/>
      <c r="Y64" s="131"/>
      <c r="Z64" s="131"/>
      <c r="AA64" s="131"/>
      <c r="AB64" s="131"/>
      <c r="AC64" s="131"/>
      <c r="AD64" s="131"/>
      <c r="AE64" s="131"/>
      <c r="AF64" s="131"/>
      <c r="AG64" s="131"/>
      <c r="AH64" s="131"/>
      <c r="AI64" s="131"/>
      <c r="AJ64" s="131"/>
      <c r="AK64" s="131"/>
      <c r="AL64" s="131"/>
      <c r="AM64" s="131"/>
      <c r="AN64" s="131"/>
      <c r="AO64" s="131"/>
      <c r="AP64" s="131"/>
      <c r="AQ64" s="131"/>
    </row>
    <row r="65" spans="1:43" ht="21" x14ac:dyDescent="0.35">
      <c r="A65" s="323"/>
      <c r="B65" s="317"/>
      <c r="C65" s="317"/>
      <c r="D65" s="317"/>
      <c r="E65" s="345" t="s">
        <v>146</v>
      </c>
      <c r="F65" s="347">
        <f>Economics!AK46/1000</f>
        <v>2235.0303114882217</v>
      </c>
      <c r="G65" s="347">
        <f>Economics!AL46/1000</f>
        <v>1534.3984454204076</v>
      </c>
      <c r="H65" s="347">
        <f>Economics!AM46/1000</f>
        <v>1800.0845318233221</v>
      </c>
      <c r="I65" s="347">
        <f>Economics!AN46/1000</f>
        <v>2277.7842300000002</v>
      </c>
      <c r="J65" s="347">
        <f>Economics!AO46/1000</f>
        <v>3549.1341472770464</v>
      </c>
      <c r="K65" s="347">
        <f>Economics!AP46/1000</f>
        <v>3434.6424683069122</v>
      </c>
      <c r="L65" s="347">
        <f>Economics!AQ46/1000</f>
        <v>0</v>
      </c>
      <c r="M65" s="347">
        <f>Economics!AR46/1000</f>
        <v>-3659.7510787096803</v>
      </c>
      <c r="N65" s="347">
        <f>Economics!AS46/1000</f>
        <v>-1806.8035426229521</v>
      </c>
      <c r="O65" s="347">
        <f>Economics!AT46/1000</f>
        <v>-1867.0303273770498</v>
      </c>
      <c r="P65" s="347">
        <f>Economics!AU46/1000</f>
        <v>-3074.8232718750005</v>
      </c>
      <c r="Q65" s="347">
        <f>Economics!AV46/1000</f>
        <v>-204.98821812500017</v>
      </c>
      <c r="R65" s="348">
        <f>Economics!AW46/1000</f>
        <v>4217.6776956062267</v>
      </c>
      <c r="S65" s="317"/>
      <c r="T65" s="317"/>
      <c r="U65" s="317"/>
      <c r="V65" s="319"/>
      <c r="W65" s="131"/>
      <c r="X65" s="131"/>
      <c r="Y65" s="131"/>
      <c r="Z65" s="131"/>
      <c r="AA65" s="131"/>
      <c r="AB65" s="131"/>
      <c r="AC65" s="131"/>
      <c r="AD65" s="131"/>
      <c r="AE65" s="131"/>
      <c r="AF65" s="131"/>
      <c r="AG65" s="131"/>
      <c r="AH65" s="131"/>
      <c r="AI65" s="131"/>
      <c r="AJ65" s="131"/>
      <c r="AK65" s="131"/>
      <c r="AL65" s="131"/>
      <c r="AM65" s="131"/>
      <c r="AN65" s="131"/>
      <c r="AO65" s="131"/>
      <c r="AP65" s="131"/>
      <c r="AQ65" s="131"/>
    </row>
    <row r="66" spans="1:43" ht="21" x14ac:dyDescent="0.35">
      <c r="A66" s="323"/>
      <c r="B66" s="317"/>
      <c r="C66" s="317"/>
      <c r="D66" s="317"/>
      <c r="E66" s="345" t="s">
        <v>123</v>
      </c>
      <c r="F66" s="347">
        <f>Economics!AK56/1000</f>
        <v>2235.0303114882217</v>
      </c>
      <c r="G66" s="347">
        <f>Economics!AL56/1000</f>
        <v>1534.3984454204076</v>
      </c>
      <c r="H66" s="347">
        <f>Economics!AM56/1000</f>
        <v>1800.0845318233221</v>
      </c>
      <c r="I66" s="347">
        <f>Economics!AN56/1000</f>
        <v>2277.7842300000002</v>
      </c>
      <c r="J66" s="347">
        <f>Economics!AO56/1000</f>
        <v>3549.1341472770464</v>
      </c>
      <c r="K66" s="347">
        <f>Economics!AP56/1000</f>
        <v>3434.6424683069122</v>
      </c>
      <c r="L66" s="347">
        <f>Economics!AQ56/1000</f>
        <v>0</v>
      </c>
      <c r="M66" s="347">
        <f>Economics!AR56/1000</f>
        <v>0</v>
      </c>
      <c r="N66" s="347">
        <f>Economics!AS56/1000</f>
        <v>0</v>
      </c>
      <c r="O66" s="347">
        <f>Economics!AT56/1000</f>
        <v>-1264.7624798360662</v>
      </c>
      <c r="P66" s="347">
        <f>Economics!AU56/1000</f>
        <v>-3074.8232718750005</v>
      </c>
      <c r="Q66" s="347">
        <f>Economics!AV56/1000</f>
        <v>-204.98821812500017</v>
      </c>
      <c r="R66" s="348">
        <f>Economics!AW56/1000</f>
        <v>10286.500164479847</v>
      </c>
      <c r="S66" s="317"/>
      <c r="T66" s="317"/>
      <c r="U66" s="317"/>
      <c r="V66" s="319"/>
      <c r="W66" s="131"/>
      <c r="X66" s="131"/>
      <c r="Y66" s="131"/>
      <c r="Z66" s="131"/>
      <c r="AA66" s="131"/>
      <c r="AB66" s="131"/>
      <c r="AC66" s="131"/>
      <c r="AD66" s="131"/>
      <c r="AE66" s="131"/>
      <c r="AF66" s="131"/>
      <c r="AG66" s="131"/>
      <c r="AH66" s="131"/>
      <c r="AI66" s="131"/>
      <c r="AJ66" s="131"/>
      <c r="AK66" s="131"/>
      <c r="AL66" s="131"/>
      <c r="AM66" s="131"/>
      <c r="AN66" s="131"/>
      <c r="AO66" s="131"/>
      <c r="AP66" s="131"/>
      <c r="AQ66" s="131"/>
    </row>
    <row r="67" spans="1:43" ht="21" x14ac:dyDescent="0.35">
      <c r="A67" s="323"/>
      <c r="B67" s="317"/>
      <c r="C67" s="317"/>
      <c r="D67" s="317"/>
      <c r="E67" s="345" t="s">
        <v>124</v>
      </c>
      <c r="F67" s="347">
        <f>Economics!AK66/1000</f>
        <v>2235.0303114882217</v>
      </c>
      <c r="G67" s="347">
        <f>Economics!AL66/1000</f>
        <v>1534.3984454204076</v>
      </c>
      <c r="H67" s="347">
        <f>Economics!AM66/1000</f>
        <v>1800.0845318233221</v>
      </c>
      <c r="I67" s="347">
        <f>Economics!AN66/1000</f>
        <v>2277.7842300000002</v>
      </c>
      <c r="J67" s="347">
        <f>Economics!AO66/1000</f>
        <v>3549.1341472770464</v>
      </c>
      <c r="K67" s="347">
        <f>Economics!AP66/1000</f>
        <v>3434.6424683069122</v>
      </c>
      <c r="L67" s="347">
        <f>Economics!AQ66/1000</f>
        <v>0</v>
      </c>
      <c r="M67" s="347">
        <f>Economics!AR66/1000</f>
        <v>0</v>
      </c>
      <c r="N67" s="347">
        <f>Economics!AS66/1000</f>
        <v>0</v>
      </c>
      <c r="O67" s="347">
        <f>Economics!AT66/1000</f>
        <v>0</v>
      </c>
      <c r="P67" s="347">
        <f>Economics!AU66/1000</f>
        <v>0</v>
      </c>
      <c r="Q67" s="347">
        <f>Economics!AV66/1000</f>
        <v>1127.4351996874998</v>
      </c>
      <c r="R67" s="348">
        <f>Economics!AW66/1000</f>
        <v>15958.509334003415</v>
      </c>
      <c r="S67" s="317"/>
      <c r="T67" s="317"/>
      <c r="U67" s="317"/>
      <c r="V67" s="319"/>
      <c r="W67" s="131"/>
      <c r="X67" s="131"/>
      <c r="Y67" s="131"/>
      <c r="Z67" s="131"/>
      <c r="AA67" s="131"/>
      <c r="AB67" s="131"/>
      <c r="AC67" s="131"/>
      <c r="AD67" s="131"/>
      <c r="AE67" s="131"/>
      <c r="AF67" s="131"/>
      <c r="AG67" s="131"/>
      <c r="AH67" s="131"/>
      <c r="AI67" s="131"/>
      <c r="AJ67" s="131"/>
      <c r="AK67" s="131"/>
      <c r="AL67" s="131"/>
      <c r="AM67" s="131"/>
      <c r="AN67" s="131"/>
      <c r="AO67" s="131"/>
      <c r="AP67" s="131"/>
      <c r="AQ67" s="131"/>
    </row>
    <row r="68" spans="1:43" ht="21" x14ac:dyDescent="0.35">
      <c r="A68" s="323"/>
      <c r="B68" s="317"/>
      <c r="C68" s="317"/>
      <c r="D68" s="317"/>
      <c r="E68" s="345" t="s">
        <v>125</v>
      </c>
      <c r="F68" s="347">
        <f>Economics!AK76/1000</f>
        <v>2235.0303114882217</v>
      </c>
      <c r="G68" s="347">
        <f>Economics!AL76/1000</f>
        <v>1534.3984454204076</v>
      </c>
      <c r="H68" s="347">
        <f>Economics!AM76/1000</f>
        <v>1800.0845318233221</v>
      </c>
      <c r="I68" s="347">
        <f>Economics!AN76/1000</f>
        <v>2277.7842300000002</v>
      </c>
      <c r="J68" s="347">
        <f>Economics!AO76/1000</f>
        <v>3549.1341472770464</v>
      </c>
      <c r="K68" s="347">
        <f>Economics!AP76/1000</f>
        <v>3434.6424683069122</v>
      </c>
      <c r="L68" s="347">
        <f>Economics!AQ76/1000</f>
        <v>0</v>
      </c>
      <c r="M68" s="347">
        <f>Economics!AR76/1000</f>
        <v>0</v>
      </c>
      <c r="N68" s="347">
        <f>Economics!AS76/1000</f>
        <v>0</v>
      </c>
      <c r="O68" s="347">
        <f>Economics!AT76/1000</f>
        <v>0</v>
      </c>
      <c r="P68" s="347">
        <f>Economics!AU76/1000</f>
        <v>0</v>
      </c>
      <c r="Q68" s="347">
        <f>Economics!AV76/1000</f>
        <v>2254.870399375</v>
      </c>
      <c r="R68" s="348">
        <f>Economics!AW76/1000</f>
        <v>17085.944533690919</v>
      </c>
      <c r="S68" s="317"/>
      <c r="T68" s="317"/>
      <c r="U68" s="317"/>
      <c r="V68" s="319"/>
      <c r="W68" s="131"/>
      <c r="X68" s="131"/>
      <c r="Y68" s="131"/>
      <c r="Z68" s="131"/>
      <c r="AA68" s="131"/>
      <c r="AB68" s="131"/>
      <c r="AC68" s="131"/>
      <c r="AD68" s="131"/>
      <c r="AE68" s="131"/>
      <c r="AF68" s="131"/>
      <c r="AG68" s="131"/>
      <c r="AH68" s="131"/>
      <c r="AI68" s="131"/>
      <c r="AJ68" s="131"/>
      <c r="AK68" s="131"/>
      <c r="AL68" s="131"/>
      <c r="AM68" s="131"/>
      <c r="AN68" s="131"/>
      <c r="AO68" s="131"/>
      <c r="AP68" s="131"/>
      <c r="AQ68" s="131"/>
    </row>
    <row r="69" spans="1:43" ht="21" x14ac:dyDescent="0.35">
      <c r="A69" s="323"/>
      <c r="B69" s="317"/>
      <c r="C69" s="317"/>
      <c r="D69" s="317"/>
      <c r="E69" s="345" t="s">
        <v>126</v>
      </c>
      <c r="F69" s="347">
        <f>Economics!AK86/1000</f>
        <v>2235.0303114882217</v>
      </c>
      <c r="G69" s="347">
        <f>Economics!AL86/1000</f>
        <v>1534.3984454204076</v>
      </c>
      <c r="H69" s="347">
        <f>Economics!AM86/1000</f>
        <v>1800.0845318233221</v>
      </c>
      <c r="I69" s="347">
        <f>Economics!AN86/1000</f>
        <v>2277.7842300000002</v>
      </c>
      <c r="J69" s="347">
        <f>Economics!AO86/1000</f>
        <v>3549.1341472770464</v>
      </c>
      <c r="K69" s="347">
        <f>Economics!AP86/1000</f>
        <v>3434.6424683069122</v>
      </c>
      <c r="L69" s="347">
        <f>Economics!AQ86/1000</f>
        <v>0</v>
      </c>
      <c r="M69" s="347">
        <f>Economics!AR86/1000</f>
        <v>0</v>
      </c>
      <c r="N69" s="347">
        <f>Economics!AS86/1000</f>
        <v>0</v>
      </c>
      <c r="O69" s="347">
        <f>Economics!AT86/1000</f>
        <v>0</v>
      </c>
      <c r="P69" s="347">
        <f>Economics!AU86/1000</f>
        <v>0</v>
      </c>
      <c r="Q69" s="347">
        <f>Economics!AV86/1000</f>
        <v>2972.3291628125012</v>
      </c>
      <c r="R69" s="348">
        <f>Economics!AW86/1000</f>
        <v>17803.403297128414</v>
      </c>
      <c r="S69" s="317"/>
      <c r="T69" s="317"/>
      <c r="U69" s="317"/>
      <c r="V69" s="319"/>
      <c r="W69" s="131"/>
      <c r="X69" s="131"/>
      <c r="Y69" s="131"/>
      <c r="Z69" s="131"/>
      <c r="AA69" s="131"/>
      <c r="AB69" s="131"/>
      <c r="AC69" s="131"/>
      <c r="AD69" s="131"/>
      <c r="AE69" s="131"/>
      <c r="AF69" s="131"/>
      <c r="AG69" s="131"/>
      <c r="AH69" s="131"/>
      <c r="AI69" s="131"/>
      <c r="AJ69" s="131"/>
      <c r="AK69" s="131"/>
      <c r="AL69" s="131"/>
      <c r="AM69" s="131"/>
      <c r="AN69" s="131"/>
      <c r="AO69" s="131"/>
      <c r="AP69" s="131"/>
      <c r="AQ69" s="131"/>
    </row>
    <row r="70" spans="1:43" ht="21" customHeight="1" x14ac:dyDescent="0.3">
      <c r="A70" s="323"/>
      <c r="B70" s="317"/>
      <c r="C70" s="317"/>
      <c r="D70" s="317"/>
      <c r="E70" s="362" t="s">
        <v>184</v>
      </c>
      <c r="F70" s="362"/>
      <c r="G70" s="362"/>
      <c r="H70" s="362"/>
      <c r="I70" s="362"/>
      <c r="J70" s="362"/>
      <c r="K70" s="362"/>
      <c r="L70" s="362"/>
      <c r="M70" s="317"/>
      <c r="N70" s="317"/>
      <c r="O70" s="317"/>
      <c r="P70" s="317"/>
      <c r="Q70" s="317"/>
      <c r="R70" s="317"/>
      <c r="S70" s="317"/>
      <c r="T70" s="317"/>
      <c r="U70" s="317"/>
      <c r="V70" s="319"/>
      <c r="W70" s="131"/>
      <c r="X70" s="131"/>
      <c r="Y70" s="131"/>
      <c r="Z70" s="131"/>
      <c r="AA70" s="131"/>
      <c r="AB70" s="131"/>
      <c r="AC70" s="131"/>
      <c r="AD70" s="131"/>
      <c r="AE70" s="131"/>
      <c r="AF70" s="131"/>
      <c r="AG70" s="131"/>
      <c r="AH70" s="131"/>
      <c r="AI70" s="131"/>
      <c r="AJ70" s="131"/>
      <c r="AK70" s="131"/>
      <c r="AL70" s="131"/>
      <c r="AM70" s="131"/>
      <c r="AN70" s="131"/>
      <c r="AO70" s="131"/>
      <c r="AP70" s="131"/>
      <c r="AQ70" s="131"/>
    </row>
    <row r="71" spans="1:43" ht="42.75" customHeight="1" x14ac:dyDescent="0.3">
      <c r="A71" s="323"/>
      <c r="B71" s="317"/>
      <c r="C71" s="317"/>
      <c r="D71" s="317"/>
      <c r="E71" s="363"/>
      <c r="F71" s="363"/>
      <c r="G71" s="363"/>
      <c r="H71" s="363"/>
      <c r="I71" s="363"/>
      <c r="J71" s="363"/>
      <c r="K71" s="363"/>
      <c r="L71" s="363"/>
      <c r="M71" s="317"/>
      <c r="N71" s="317"/>
      <c r="O71" s="317"/>
      <c r="P71" s="317"/>
      <c r="Q71" s="317"/>
      <c r="R71" s="317"/>
      <c r="S71" s="317"/>
      <c r="T71" s="317"/>
      <c r="U71" s="317"/>
      <c r="V71" s="319"/>
      <c r="W71" s="131"/>
      <c r="X71" s="131"/>
      <c r="Y71" s="131"/>
      <c r="Z71" s="131"/>
      <c r="AA71" s="131"/>
      <c r="AB71" s="131"/>
      <c r="AC71" s="131"/>
      <c r="AD71" s="131"/>
      <c r="AE71" s="131"/>
      <c r="AF71" s="131"/>
      <c r="AG71" s="131"/>
      <c r="AH71" s="131"/>
      <c r="AI71" s="131"/>
      <c r="AJ71" s="131"/>
      <c r="AK71" s="131"/>
      <c r="AL71" s="131"/>
      <c r="AM71" s="131"/>
      <c r="AN71" s="131"/>
      <c r="AO71" s="131"/>
      <c r="AP71" s="131"/>
      <c r="AQ71" s="131"/>
    </row>
    <row r="72" spans="1:43" ht="19.5" thickBot="1" x14ac:dyDescent="0.35">
      <c r="A72" s="324"/>
      <c r="B72" s="320"/>
      <c r="C72" s="320"/>
      <c r="D72" s="320"/>
      <c r="E72" s="352" t="s">
        <v>185</v>
      </c>
      <c r="F72" s="320"/>
      <c r="G72" s="320"/>
      <c r="H72" s="320"/>
      <c r="I72" s="320"/>
      <c r="J72" s="320"/>
      <c r="K72" s="320"/>
      <c r="L72" s="320"/>
      <c r="M72" s="320"/>
      <c r="N72" s="320"/>
      <c r="O72" s="320"/>
      <c r="P72" s="320"/>
      <c r="Q72" s="320"/>
      <c r="R72" s="320"/>
      <c r="S72" s="320"/>
      <c r="T72" s="320"/>
      <c r="U72" s="320"/>
      <c r="V72" s="321"/>
      <c r="W72" s="131"/>
      <c r="X72" s="131"/>
      <c r="Y72" s="131"/>
      <c r="Z72" s="131"/>
      <c r="AA72" s="131"/>
      <c r="AB72" s="131"/>
      <c r="AC72" s="131"/>
      <c r="AD72" s="131"/>
      <c r="AE72" s="131"/>
      <c r="AF72" s="131"/>
      <c r="AG72" s="131"/>
      <c r="AH72" s="131"/>
      <c r="AI72" s="131"/>
      <c r="AJ72" s="131"/>
      <c r="AK72" s="131"/>
      <c r="AL72" s="131"/>
      <c r="AM72" s="131"/>
      <c r="AN72" s="131"/>
      <c r="AO72" s="131"/>
      <c r="AP72" s="131"/>
      <c r="AQ72" s="131"/>
    </row>
    <row r="73" spans="1:43" ht="19.5" thickTop="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row>
    <row r="74" spans="1:43" ht="18.75" x14ac:dyDescent="0.3">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271"/>
      <c r="Z74" s="271"/>
      <c r="AA74" s="131"/>
      <c r="AB74" s="131"/>
      <c r="AC74" s="131"/>
      <c r="AD74" s="131"/>
      <c r="AE74" s="131"/>
      <c r="AF74" s="131"/>
      <c r="AG74" s="131"/>
      <c r="AH74" s="131"/>
      <c r="AI74" s="131"/>
      <c r="AJ74" s="131"/>
      <c r="AK74" s="131"/>
      <c r="AL74" s="131"/>
      <c r="AM74" s="131"/>
      <c r="AN74" s="131"/>
      <c r="AO74" s="131"/>
      <c r="AP74" s="131"/>
      <c r="AQ74" s="131"/>
    </row>
    <row r="75" spans="1:43" ht="18.75" x14ac:dyDescent="0.3">
      <c r="A75" s="131"/>
      <c r="B75" s="131"/>
      <c r="C75" s="271"/>
      <c r="D75" s="27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row>
    <row r="76" spans="1:43" ht="18.75" x14ac:dyDescent="0.3">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row>
    <row r="77" spans="1:43" ht="18.75" x14ac:dyDescent="0.3">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row>
    <row r="78" spans="1:43" ht="18.75" x14ac:dyDescent="0.3">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row>
    <row r="79" spans="1:43" ht="18.75" x14ac:dyDescent="0.3">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row>
    <row r="80" spans="1:43" ht="18.75" x14ac:dyDescent="0.3">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row>
    <row r="81" spans="1:43" ht="18.75" x14ac:dyDescent="0.3">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271"/>
      <c r="Y81" s="271"/>
      <c r="Z81" s="131"/>
      <c r="AA81" s="131"/>
      <c r="AB81" s="131"/>
      <c r="AC81" s="131"/>
      <c r="AD81" s="131"/>
      <c r="AE81" s="131"/>
      <c r="AF81" s="131"/>
      <c r="AG81" s="131"/>
      <c r="AH81" s="131"/>
      <c r="AI81" s="131"/>
      <c r="AJ81" s="131"/>
      <c r="AK81" s="131"/>
      <c r="AL81" s="131"/>
      <c r="AM81" s="131"/>
      <c r="AN81" s="131"/>
      <c r="AO81" s="131"/>
      <c r="AP81" s="131"/>
      <c r="AQ81" s="131"/>
    </row>
    <row r="82" spans="1:43" ht="18.75" x14ac:dyDescent="0.3">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row>
    <row r="83" spans="1:43" ht="18.75" x14ac:dyDescent="0.3">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row>
    <row r="84" spans="1:43" ht="18.75" x14ac:dyDescent="0.3">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row>
    <row r="85" spans="1:43" ht="18.75" x14ac:dyDescent="0.3">
      <c r="W85" s="131"/>
      <c r="X85" s="131"/>
      <c r="Y85" s="131"/>
      <c r="Z85" s="131"/>
      <c r="AA85" s="131"/>
      <c r="AB85" s="131"/>
      <c r="AC85" s="131"/>
      <c r="AD85" s="131"/>
      <c r="AE85" s="131"/>
      <c r="AF85" s="131"/>
      <c r="AG85" s="131"/>
      <c r="AH85" s="131"/>
      <c r="AI85" s="131"/>
      <c r="AJ85" s="131"/>
      <c r="AK85" s="131"/>
      <c r="AL85" s="131"/>
      <c r="AM85" s="131"/>
      <c r="AN85" s="131"/>
      <c r="AO85" s="131"/>
      <c r="AP85" s="131"/>
      <c r="AQ85" s="131"/>
    </row>
    <row r="86" spans="1:43" ht="18.75" x14ac:dyDescent="0.3">
      <c r="W86" s="131"/>
      <c r="X86" s="131"/>
      <c r="Y86" s="131"/>
      <c r="Z86" s="131"/>
      <c r="AA86" s="131"/>
      <c r="AB86" s="131"/>
      <c r="AC86" s="131"/>
      <c r="AD86" s="131"/>
      <c r="AE86" s="131"/>
      <c r="AF86" s="131"/>
      <c r="AG86" s="131"/>
      <c r="AH86" s="131"/>
      <c r="AI86" s="131"/>
      <c r="AJ86" s="131"/>
      <c r="AK86" s="131"/>
      <c r="AL86" s="131"/>
      <c r="AM86" s="131"/>
      <c r="AN86" s="131"/>
      <c r="AO86" s="131"/>
      <c r="AP86" s="131"/>
      <c r="AQ86" s="131"/>
    </row>
    <row r="87" spans="1:43" ht="18.75" x14ac:dyDescent="0.3">
      <c r="W87" s="131"/>
      <c r="X87" s="131"/>
      <c r="Y87" s="131"/>
      <c r="Z87" s="131"/>
      <c r="AA87" s="131"/>
      <c r="AB87" s="131"/>
      <c r="AC87" s="131"/>
      <c r="AD87" s="131"/>
      <c r="AE87" s="131"/>
      <c r="AF87" s="131"/>
      <c r="AG87" s="131"/>
      <c r="AH87" s="131"/>
      <c r="AI87" s="131"/>
      <c r="AJ87" s="131"/>
      <c r="AK87" s="131"/>
      <c r="AL87" s="131"/>
      <c r="AM87" s="131"/>
      <c r="AN87" s="131"/>
      <c r="AO87" s="131"/>
      <c r="AP87" s="131"/>
      <c r="AQ87" s="131"/>
    </row>
    <row r="88" spans="1:43" ht="18.75" x14ac:dyDescent="0.3">
      <c r="W88" s="131"/>
      <c r="X88" s="131"/>
      <c r="Y88" s="131"/>
      <c r="Z88" s="131"/>
      <c r="AA88" s="131"/>
      <c r="AB88" s="131"/>
      <c r="AC88" s="131"/>
      <c r="AD88" s="131"/>
      <c r="AE88" s="131"/>
      <c r="AF88" s="131"/>
      <c r="AG88" s="131"/>
      <c r="AH88" s="131"/>
      <c r="AI88" s="131"/>
      <c r="AJ88" s="131"/>
      <c r="AK88" s="131"/>
      <c r="AL88" s="131"/>
      <c r="AM88" s="131"/>
      <c r="AN88" s="131"/>
      <c r="AO88" s="131"/>
      <c r="AP88" s="131"/>
      <c r="AQ88" s="131"/>
    </row>
    <row r="89" spans="1:43" ht="18.75" x14ac:dyDescent="0.3">
      <c r="W89" s="131"/>
      <c r="X89" s="131"/>
      <c r="Y89" s="131"/>
      <c r="Z89" s="131"/>
      <c r="AA89" s="131"/>
      <c r="AB89" s="131"/>
      <c r="AC89" s="131"/>
      <c r="AD89" s="131"/>
      <c r="AE89" s="131"/>
      <c r="AF89" s="131"/>
      <c r="AG89" s="131"/>
      <c r="AH89" s="131"/>
      <c r="AI89" s="131"/>
      <c r="AJ89" s="131"/>
      <c r="AK89" s="131"/>
      <c r="AL89" s="131"/>
      <c r="AM89" s="131"/>
      <c r="AN89" s="131"/>
      <c r="AO89" s="131"/>
      <c r="AP89" s="131"/>
      <c r="AQ89" s="131"/>
    </row>
    <row r="90" spans="1:43" ht="18.75" x14ac:dyDescent="0.3">
      <c r="W90" s="131"/>
      <c r="X90" s="131"/>
      <c r="Y90" s="131"/>
      <c r="Z90" s="131"/>
      <c r="AA90" s="131"/>
      <c r="AB90" s="131"/>
      <c r="AC90" s="131"/>
      <c r="AD90" s="131"/>
      <c r="AE90" s="131"/>
      <c r="AF90" s="131"/>
      <c r="AG90" s="131"/>
      <c r="AH90" s="131"/>
      <c r="AI90" s="131"/>
      <c r="AJ90" s="131"/>
      <c r="AK90" s="131"/>
      <c r="AL90" s="131"/>
      <c r="AM90" s="131"/>
      <c r="AN90" s="131"/>
      <c r="AO90" s="131"/>
      <c r="AP90" s="131"/>
      <c r="AQ90" s="131"/>
    </row>
  </sheetData>
  <sheetCalcPr fullCalcOnLoad="1"/>
  <sheetProtection password="EE40" sheet="1" objects="1" scenarios="1"/>
  <mergeCells count="10">
    <mergeCell ref="E63:R63"/>
    <mergeCell ref="E70:L71"/>
    <mergeCell ref="B3:M5"/>
    <mergeCell ref="B6:I6"/>
    <mergeCell ref="F28:I28"/>
    <mergeCell ref="F34:I34"/>
    <mergeCell ref="P46:S46"/>
    <mergeCell ref="I21:J21"/>
    <mergeCell ref="O29:S39"/>
    <mergeCell ref="Q51:U53"/>
  </mergeCells>
  <conditionalFormatting sqref="G12:R12">
    <cfRule type="cellIs" dxfId="6" priority="14" operator="equal">
      <formula>1</formula>
    </cfRule>
    <cfRule type="cellIs" dxfId="5" priority="15" operator="between">
      <formula>0.00001</formula>
      <formula>0.99999</formula>
    </cfRule>
    <cfRule type="cellIs" dxfId="4" priority="16" operator="equal">
      <formula>0</formula>
    </cfRule>
  </conditionalFormatting>
  <conditionalFormatting sqref="F32:H32 F38:I38">
    <cfRule type="cellIs" dxfId="3" priority="10" operator="greaterThan">
      <formula>0</formula>
    </cfRule>
  </conditionalFormatting>
  <conditionalFormatting sqref="J38">
    <cfRule type="cellIs" dxfId="2" priority="3" operator="greaterThan">
      <formula>0</formula>
    </cfRule>
  </conditionalFormatting>
  <conditionalFormatting sqref="I32">
    <cfRule type="cellIs" dxfId="1" priority="2" operator="greaterThan">
      <formula>0</formula>
    </cfRule>
  </conditionalFormatting>
  <conditionalFormatting sqref="J32">
    <cfRule type="cellIs" dxfId="0" priority="1" operator="greaterThan">
      <formula>0</formula>
    </cfRule>
  </conditionalFormatting>
  <pageMargins left="0.7" right="0.7" top="0.75" bottom="0.75" header="0.3" footer="0.3"/>
  <pageSetup orientation="portrait" r:id="rId1"/>
  <drawing r:id="rId2"/>
  <legacyDrawing r:id="rId3"/>
  <controls>
    <mc:AlternateContent xmlns:mc="http://schemas.openxmlformats.org/markup-compatibility/2006">
      <mc:Choice Requires="x14">
        <control shapeId="1040" r:id="rId4" name="ComboBox1">
          <controlPr defaultSize="0" autoLine="0" linkedCell="inputs!O4" listFillRange="Closure" r:id="rId5">
            <anchor moveWithCells="1">
              <from>
                <xdr:col>6</xdr:col>
                <xdr:colOff>28575</xdr:colOff>
                <xdr:row>12</xdr:row>
                <xdr:rowOff>228600</xdr:rowOff>
              </from>
              <to>
                <xdr:col>9</xdr:col>
                <xdr:colOff>57150</xdr:colOff>
                <xdr:row>14</xdr:row>
                <xdr:rowOff>47625</xdr:rowOff>
              </to>
            </anchor>
          </controlPr>
        </control>
      </mc:Choice>
      <mc:Fallback>
        <control shapeId="1040" r:id="rId4" name="ComboBox1"/>
      </mc:Fallback>
    </mc:AlternateContent>
    <mc:AlternateContent xmlns:mc="http://schemas.openxmlformats.org/markup-compatibility/2006">
      <mc:Choice Requires="x14">
        <control shapeId="1025" r:id="rId6" name="Drop Down 1">
          <controlPr locked="0" defaultSize="0" autoLine="0" autoPict="0">
            <anchor moveWithCells="1">
              <from>
                <xdr:col>6</xdr:col>
                <xdr:colOff>19050</xdr:colOff>
                <xdr:row>9</xdr:row>
                <xdr:rowOff>228600</xdr:rowOff>
              </from>
              <to>
                <xdr:col>6</xdr:col>
                <xdr:colOff>1009650</xdr:colOff>
                <xdr:row>11</xdr:row>
                <xdr:rowOff>0</xdr:rowOff>
              </to>
            </anchor>
          </controlPr>
        </control>
      </mc:Choice>
    </mc:AlternateContent>
    <mc:AlternateContent xmlns:mc="http://schemas.openxmlformats.org/markup-compatibility/2006">
      <mc:Choice Requires="x14">
        <control shapeId="1026" r:id="rId7" name="Drop Down 2">
          <controlPr locked="0" defaultSize="0" autoLine="0" autoPict="0">
            <anchor moveWithCells="1">
              <from>
                <xdr:col>7</xdr:col>
                <xdr:colOff>0</xdr:colOff>
                <xdr:row>9</xdr:row>
                <xdr:rowOff>228600</xdr:rowOff>
              </from>
              <to>
                <xdr:col>7</xdr:col>
                <xdr:colOff>971550</xdr:colOff>
                <xdr:row>11</xdr:row>
                <xdr:rowOff>9525</xdr:rowOff>
              </to>
            </anchor>
          </controlPr>
        </control>
      </mc:Choice>
    </mc:AlternateContent>
    <mc:AlternateContent xmlns:mc="http://schemas.openxmlformats.org/markup-compatibility/2006">
      <mc:Choice Requires="x14">
        <control shapeId="1027" r:id="rId8" name="Drop Down 3">
          <controlPr locked="0" defaultSize="0" autoLine="0" autoPict="0">
            <anchor moveWithCells="1">
              <from>
                <xdr:col>8</xdr:col>
                <xdr:colOff>0</xdr:colOff>
                <xdr:row>9</xdr:row>
                <xdr:rowOff>228600</xdr:rowOff>
              </from>
              <to>
                <xdr:col>8</xdr:col>
                <xdr:colOff>1009650</xdr:colOff>
                <xdr:row>10</xdr:row>
                <xdr:rowOff>219075</xdr:rowOff>
              </to>
            </anchor>
          </controlPr>
        </control>
      </mc:Choice>
    </mc:AlternateContent>
    <mc:AlternateContent xmlns:mc="http://schemas.openxmlformats.org/markup-compatibility/2006">
      <mc:Choice Requires="x14">
        <control shapeId="1028" r:id="rId9" name="Drop Down 4">
          <controlPr locked="0" defaultSize="0" autoLine="0" autoPict="0">
            <anchor moveWithCells="1">
              <from>
                <xdr:col>9</xdr:col>
                <xdr:colOff>9525</xdr:colOff>
                <xdr:row>9</xdr:row>
                <xdr:rowOff>238125</xdr:rowOff>
              </from>
              <to>
                <xdr:col>9</xdr:col>
                <xdr:colOff>1009650</xdr:colOff>
                <xdr:row>10</xdr:row>
                <xdr:rowOff>219075</xdr:rowOff>
              </to>
            </anchor>
          </controlPr>
        </control>
      </mc:Choice>
    </mc:AlternateContent>
    <mc:AlternateContent xmlns:mc="http://schemas.openxmlformats.org/markup-compatibility/2006">
      <mc:Choice Requires="x14">
        <control shapeId="1029" r:id="rId10" name="Drop Down 5">
          <controlPr locked="0" defaultSize="0" autoLine="0" autoPict="0">
            <anchor moveWithCells="1">
              <from>
                <xdr:col>10</xdr:col>
                <xdr:colOff>9525</xdr:colOff>
                <xdr:row>10</xdr:row>
                <xdr:rowOff>0</xdr:rowOff>
              </from>
              <to>
                <xdr:col>10</xdr:col>
                <xdr:colOff>1009650</xdr:colOff>
                <xdr:row>10</xdr:row>
                <xdr:rowOff>228600</xdr:rowOff>
              </to>
            </anchor>
          </controlPr>
        </control>
      </mc:Choice>
    </mc:AlternateContent>
    <mc:AlternateContent xmlns:mc="http://schemas.openxmlformats.org/markup-compatibility/2006">
      <mc:Choice Requires="x14">
        <control shapeId="1030" r:id="rId11" name="Drop Down 6">
          <controlPr locked="0" defaultSize="0" autoLine="0" autoPict="0">
            <anchor moveWithCells="1">
              <from>
                <xdr:col>11</xdr:col>
                <xdr:colOff>9525</xdr:colOff>
                <xdr:row>9</xdr:row>
                <xdr:rowOff>228600</xdr:rowOff>
              </from>
              <to>
                <xdr:col>12</xdr:col>
                <xdr:colOff>0</xdr:colOff>
                <xdr:row>10</xdr:row>
                <xdr:rowOff>219075</xdr:rowOff>
              </to>
            </anchor>
          </controlPr>
        </control>
      </mc:Choice>
    </mc:AlternateContent>
    <mc:AlternateContent xmlns:mc="http://schemas.openxmlformats.org/markup-compatibility/2006">
      <mc:Choice Requires="x14">
        <control shapeId="1031" r:id="rId12" name="Drop Down 7">
          <controlPr locked="0" defaultSize="0" autoLine="0" autoPict="0">
            <anchor moveWithCells="1">
              <from>
                <xdr:col>12</xdr:col>
                <xdr:colOff>0</xdr:colOff>
                <xdr:row>9</xdr:row>
                <xdr:rowOff>238125</xdr:rowOff>
              </from>
              <to>
                <xdr:col>12</xdr:col>
                <xdr:colOff>1009650</xdr:colOff>
                <xdr:row>10</xdr:row>
                <xdr:rowOff>219075</xdr:rowOff>
              </to>
            </anchor>
          </controlPr>
        </control>
      </mc:Choice>
    </mc:AlternateContent>
    <mc:AlternateContent xmlns:mc="http://schemas.openxmlformats.org/markup-compatibility/2006">
      <mc:Choice Requires="x14">
        <control shapeId="1032" r:id="rId13" name="Drop Down 8">
          <controlPr locked="0" defaultSize="0" autoLine="0" autoPict="0">
            <anchor moveWithCells="1">
              <from>
                <xdr:col>13</xdr:col>
                <xdr:colOff>0</xdr:colOff>
                <xdr:row>9</xdr:row>
                <xdr:rowOff>238125</xdr:rowOff>
              </from>
              <to>
                <xdr:col>14</xdr:col>
                <xdr:colOff>0</xdr:colOff>
                <xdr:row>10</xdr:row>
                <xdr:rowOff>219075</xdr:rowOff>
              </to>
            </anchor>
          </controlPr>
        </control>
      </mc:Choice>
    </mc:AlternateContent>
    <mc:AlternateContent xmlns:mc="http://schemas.openxmlformats.org/markup-compatibility/2006">
      <mc:Choice Requires="x14">
        <control shapeId="1033" r:id="rId14" name="Drop Down 9">
          <controlPr locked="0" defaultSize="0" autoLine="0" autoPict="0">
            <anchor moveWithCells="1">
              <from>
                <xdr:col>14</xdr:col>
                <xdr:colOff>0</xdr:colOff>
                <xdr:row>9</xdr:row>
                <xdr:rowOff>247650</xdr:rowOff>
              </from>
              <to>
                <xdr:col>14</xdr:col>
                <xdr:colOff>1009650</xdr:colOff>
                <xdr:row>10</xdr:row>
                <xdr:rowOff>219075</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15</xdr:col>
                <xdr:colOff>0</xdr:colOff>
                <xdr:row>9</xdr:row>
                <xdr:rowOff>247650</xdr:rowOff>
              </from>
              <to>
                <xdr:col>16</xdr:col>
                <xdr:colOff>0</xdr:colOff>
                <xdr:row>10</xdr:row>
                <xdr:rowOff>219075</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16</xdr:col>
                <xdr:colOff>9525</xdr:colOff>
                <xdr:row>9</xdr:row>
                <xdr:rowOff>238125</xdr:rowOff>
              </from>
              <to>
                <xdr:col>16</xdr:col>
                <xdr:colOff>1000125</xdr:colOff>
                <xdr:row>10</xdr:row>
                <xdr:rowOff>219075</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17</xdr:col>
                <xdr:colOff>9525</xdr:colOff>
                <xdr:row>9</xdr:row>
                <xdr:rowOff>238125</xdr:rowOff>
              </from>
              <to>
                <xdr:col>17</xdr:col>
                <xdr:colOff>1009650</xdr:colOff>
                <xdr:row>11</xdr:row>
                <xdr:rowOff>0</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5" x14ac:dyDescent="0.25"/>
  <sheetData>
    <row r="1" spans="1:17" x14ac:dyDescent="0.25">
      <c r="A1" t="s">
        <v>63</v>
      </c>
      <c r="B1" t="s">
        <v>64</v>
      </c>
    </row>
    <row r="3" spans="1:17" x14ac:dyDescent="0.25">
      <c r="A3" t="s">
        <v>25</v>
      </c>
      <c r="B3" t="s">
        <v>17</v>
      </c>
    </row>
    <row r="4" spans="1:17" x14ac:dyDescent="0.25">
      <c r="A4" t="s">
        <v>19</v>
      </c>
      <c r="B4">
        <v>1</v>
      </c>
      <c r="C4">
        <v>2</v>
      </c>
      <c r="D4">
        <v>3</v>
      </c>
      <c r="E4">
        <v>4</v>
      </c>
      <c r="F4">
        <v>5</v>
      </c>
      <c r="G4">
        <v>6</v>
      </c>
      <c r="H4" t="s">
        <v>26</v>
      </c>
      <c r="I4" t="s">
        <v>18</v>
      </c>
      <c r="K4" t="s">
        <v>19</v>
      </c>
      <c r="L4">
        <v>1</v>
      </c>
      <c r="M4">
        <v>2</v>
      </c>
      <c r="N4">
        <v>3</v>
      </c>
      <c r="O4">
        <v>4</v>
      </c>
      <c r="P4">
        <v>5</v>
      </c>
      <c r="Q4">
        <v>6</v>
      </c>
    </row>
    <row r="5" spans="1:17" x14ac:dyDescent="0.25">
      <c r="A5">
        <v>1986</v>
      </c>
      <c r="B5">
        <v>1027417</v>
      </c>
      <c r="C5">
        <v>42063</v>
      </c>
      <c r="D5">
        <v>399212</v>
      </c>
      <c r="E5">
        <v>788519</v>
      </c>
      <c r="F5">
        <v>2658160</v>
      </c>
      <c r="G5">
        <v>687005</v>
      </c>
      <c r="I5">
        <v>5602376</v>
      </c>
      <c r="K5">
        <v>1986</v>
      </c>
      <c r="L5" s="21">
        <f>B5/$I5</f>
        <v>0.18338951187853153</v>
      </c>
      <c r="M5" s="21">
        <f t="shared" ref="M5:Q20" si="0">C5/$I5</f>
        <v>7.5080644355180731E-3</v>
      </c>
      <c r="N5" s="21">
        <f t="shared" si="0"/>
        <v>7.1257623551150437E-2</v>
      </c>
      <c r="O5" s="21">
        <f t="shared" si="0"/>
        <v>0.14074724723938559</v>
      </c>
      <c r="P5" s="21">
        <f t="shared" si="0"/>
        <v>0.47447011767864206</v>
      </c>
      <c r="Q5" s="21">
        <f t="shared" si="0"/>
        <v>0.12262743521677232</v>
      </c>
    </row>
    <row r="6" spans="1:17" x14ac:dyDescent="0.25">
      <c r="A6">
        <v>1987</v>
      </c>
      <c r="B6">
        <v>18711</v>
      </c>
      <c r="C6">
        <v>1614724</v>
      </c>
      <c r="D6">
        <v>166861</v>
      </c>
      <c r="E6">
        <v>619422</v>
      </c>
      <c r="F6">
        <v>1055089</v>
      </c>
      <c r="G6">
        <v>100432</v>
      </c>
      <c r="I6">
        <v>3575239</v>
      </c>
      <c r="K6">
        <v>1987</v>
      </c>
      <c r="L6" s="21">
        <f t="shared" ref="L6:L29" si="1">B6/$I6</f>
        <v>5.2334962781509153E-3</v>
      </c>
      <c r="M6" s="21">
        <f t="shared" si="0"/>
        <v>0.45164085533862214</v>
      </c>
      <c r="N6" s="21">
        <f t="shared" si="0"/>
        <v>4.6671285472104106E-2</v>
      </c>
      <c r="O6" s="21">
        <f t="shared" si="0"/>
        <v>0.17325331257574669</v>
      </c>
      <c r="P6" s="21">
        <f t="shared" si="0"/>
        <v>0.29511006117353272</v>
      </c>
      <c r="Q6" s="21">
        <f t="shared" si="0"/>
        <v>2.8090989161843445E-2</v>
      </c>
    </row>
    <row r="7" spans="1:17" x14ac:dyDescent="0.25">
      <c r="A7">
        <v>1988</v>
      </c>
      <c r="B7">
        <v>72871</v>
      </c>
      <c r="C7">
        <v>113040</v>
      </c>
      <c r="D7">
        <v>1263068</v>
      </c>
      <c r="E7">
        <v>361460</v>
      </c>
      <c r="F7">
        <v>585691</v>
      </c>
      <c r="G7">
        <v>70134</v>
      </c>
      <c r="I7">
        <v>2466264</v>
      </c>
      <c r="K7">
        <v>1988</v>
      </c>
      <c r="L7" s="21">
        <f t="shared" si="1"/>
        <v>2.9547120665103167E-2</v>
      </c>
      <c r="M7" s="21">
        <f t="shared" si="0"/>
        <v>4.5834509200961451E-2</v>
      </c>
      <c r="N7" s="21">
        <f t="shared" si="0"/>
        <v>0.51213819769497504</v>
      </c>
      <c r="O7" s="21">
        <f t="shared" si="0"/>
        <v>0.14656176305537444</v>
      </c>
      <c r="P7" s="21">
        <f t="shared" si="0"/>
        <v>0.2374810644764713</v>
      </c>
      <c r="Q7" s="21">
        <f t="shared" si="0"/>
        <v>2.8437344907114567E-2</v>
      </c>
    </row>
    <row r="8" spans="1:17" x14ac:dyDescent="0.25">
      <c r="A8">
        <v>1989</v>
      </c>
      <c r="B8">
        <v>401599</v>
      </c>
      <c r="C8">
        <v>441775</v>
      </c>
      <c r="D8">
        <v>487708</v>
      </c>
      <c r="E8">
        <v>506837</v>
      </c>
      <c r="F8">
        <v>1782355</v>
      </c>
      <c r="G8">
        <v>384242</v>
      </c>
      <c r="I8">
        <v>4004516</v>
      </c>
      <c r="K8">
        <v>1989</v>
      </c>
      <c r="L8" s="21">
        <f t="shared" si="1"/>
        <v>0.10028652651156844</v>
      </c>
      <c r="M8" s="21">
        <f t="shared" si="0"/>
        <v>0.11031919962362492</v>
      </c>
      <c r="N8" s="21">
        <f t="shared" si="0"/>
        <v>0.12178949965488962</v>
      </c>
      <c r="O8" s="21">
        <f t="shared" si="0"/>
        <v>0.12656635658341733</v>
      </c>
      <c r="P8" s="21">
        <f t="shared" si="0"/>
        <v>0.44508624762642979</v>
      </c>
      <c r="Q8" s="21">
        <f t="shared" si="0"/>
        <v>9.595217000006992E-2</v>
      </c>
    </row>
    <row r="9" spans="1:17" x14ac:dyDescent="0.25">
      <c r="A9">
        <v>1990</v>
      </c>
      <c r="B9">
        <v>0</v>
      </c>
      <c r="C9">
        <v>31921</v>
      </c>
      <c r="D9">
        <v>153813</v>
      </c>
      <c r="E9">
        <v>7167</v>
      </c>
      <c r="F9">
        <v>173565</v>
      </c>
      <c r="G9">
        <v>646</v>
      </c>
      <c r="I9">
        <v>367112</v>
      </c>
      <c r="K9">
        <v>1990</v>
      </c>
      <c r="L9" s="21">
        <f t="shared" si="1"/>
        <v>0</v>
      </c>
      <c r="M9" s="21">
        <f t="shared" si="0"/>
        <v>8.6951665976595705E-2</v>
      </c>
      <c r="N9" s="21">
        <f t="shared" si="0"/>
        <v>0.41898112837499185</v>
      </c>
      <c r="O9" s="21">
        <f t="shared" si="0"/>
        <v>1.9522652487524245E-2</v>
      </c>
      <c r="P9" s="21">
        <f t="shared" si="0"/>
        <v>0.47278487219159276</v>
      </c>
      <c r="Q9" s="21">
        <f t="shared" si="0"/>
        <v>1.7596809692954738E-3</v>
      </c>
    </row>
    <row r="10" spans="1:17" x14ac:dyDescent="0.25">
      <c r="A10">
        <v>1991</v>
      </c>
      <c r="B10">
        <v>0</v>
      </c>
      <c r="C10">
        <v>73913</v>
      </c>
      <c r="D10">
        <v>657438</v>
      </c>
      <c r="E10">
        <v>532068</v>
      </c>
      <c r="F10">
        <v>254777</v>
      </c>
      <c r="G10">
        <v>1157722</v>
      </c>
      <c r="I10">
        <v>2675918</v>
      </c>
      <c r="K10">
        <v>1991</v>
      </c>
      <c r="L10" s="21">
        <f t="shared" si="1"/>
        <v>0</v>
      </c>
      <c r="M10" s="21">
        <f t="shared" si="0"/>
        <v>2.7621548941335273E-2</v>
      </c>
      <c r="N10" s="21">
        <f t="shared" si="0"/>
        <v>0.24568690071967825</v>
      </c>
      <c r="O10" s="21">
        <f t="shared" si="0"/>
        <v>0.19883568928494819</v>
      </c>
      <c r="P10" s="21">
        <f t="shared" si="0"/>
        <v>9.5211064016161931E-2</v>
      </c>
      <c r="Q10" s="21">
        <f t="shared" si="0"/>
        <v>0.43264479703787634</v>
      </c>
    </row>
    <row r="11" spans="1:17" x14ac:dyDescent="0.25">
      <c r="A11">
        <v>1992</v>
      </c>
      <c r="B11">
        <v>128813</v>
      </c>
      <c r="C11">
        <v>446387</v>
      </c>
      <c r="D11">
        <v>621310</v>
      </c>
      <c r="E11">
        <v>496310</v>
      </c>
      <c r="F11">
        <v>244410</v>
      </c>
      <c r="G11">
        <v>79404</v>
      </c>
      <c r="I11">
        <v>2016634</v>
      </c>
      <c r="K11">
        <v>1992</v>
      </c>
      <c r="L11" s="21">
        <f t="shared" si="1"/>
        <v>6.3875249549496832E-2</v>
      </c>
      <c r="M11" s="21">
        <f t="shared" si="0"/>
        <v>0.22135251116464366</v>
      </c>
      <c r="N11" s="21">
        <f t="shared" si="0"/>
        <v>0.30809259389656229</v>
      </c>
      <c r="O11" s="21">
        <f t="shared" si="0"/>
        <v>0.24610811877613886</v>
      </c>
      <c r="P11" s="21">
        <f t="shared" si="0"/>
        <v>0.12119700451346153</v>
      </c>
      <c r="Q11" s="21">
        <f t="shared" si="0"/>
        <v>3.9374522099696822E-2</v>
      </c>
    </row>
    <row r="12" spans="1:17" x14ac:dyDescent="0.25">
      <c r="A12">
        <v>1993</v>
      </c>
      <c r="C12">
        <v>68246</v>
      </c>
      <c r="D12">
        <v>663459</v>
      </c>
      <c r="E12">
        <v>664390</v>
      </c>
      <c r="F12">
        <v>438630</v>
      </c>
      <c r="G12">
        <v>167466</v>
      </c>
      <c r="I12">
        <v>2002191</v>
      </c>
      <c r="K12">
        <v>1993</v>
      </c>
      <c r="L12" s="21">
        <f t="shared" si="1"/>
        <v>0</v>
      </c>
      <c r="M12" s="21">
        <f t="shared" si="0"/>
        <v>3.4085659160389796E-2</v>
      </c>
      <c r="N12" s="21">
        <f t="shared" si="0"/>
        <v>0.33136648801238244</v>
      </c>
      <c r="O12" s="21">
        <f t="shared" si="0"/>
        <v>0.33183147861517709</v>
      </c>
      <c r="P12" s="21">
        <f t="shared" si="0"/>
        <v>0.21907500333384777</v>
      </c>
      <c r="Q12" s="21">
        <f t="shared" si="0"/>
        <v>8.3641370878202934E-2</v>
      </c>
    </row>
    <row r="13" spans="1:17" x14ac:dyDescent="0.25">
      <c r="A13">
        <v>1994</v>
      </c>
      <c r="B13">
        <v>24608</v>
      </c>
      <c r="C13">
        <v>131481</v>
      </c>
      <c r="D13">
        <v>491212</v>
      </c>
      <c r="E13">
        <v>485544</v>
      </c>
      <c r="F13">
        <v>35783</v>
      </c>
      <c r="G13">
        <v>208122</v>
      </c>
      <c r="I13">
        <v>1376750</v>
      </c>
      <c r="K13">
        <v>1994</v>
      </c>
      <c r="L13" s="21">
        <f t="shared" si="1"/>
        <v>1.7873978572725623E-2</v>
      </c>
      <c r="M13" s="21">
        <f t="shared" si="0"/>
        <v>9.5500998728890507E-2</v>
      </c>
      <c r="N13" s="21">
        <f t="shared" si="0"/>
        <v>0.35679099328127839</v>
      </c>
      <c r="O13" s="21">
        <f t="shared" si="0"/>
        <v>0.35267405120755402</v>
      </c>
      <c r="P13" s="21">
        <f t="shared" si="0"/>
        <v>2.5990920646449974E-2</v>
      </c>
      <c r="Q13" s="21">
        <f t="shared" si="0"/>
        <v>0.15116905756310151</v>
      </c>
    </row>
    <row r="14" spans="1:17" x14ac:dyDescent="0.25">
      <c r="A14">
        <v>1995</v>
      </c>
      <c r="B14">
        <v>72572</v>
      </c>
      <c r="C14">
        <v>199169</v>
      </c>
      <c r="D14">
        <v>8349</v>
      </c>
      <c r="E14">
        <v>6670</v>
      </c>
      <c r="F14">
        <v>12844</v>
      </c>
      <c r="G14">
        <v>127351</v>
      </c>
      <c r="I14">
        <v>426955</v>
      </c>
      <c r="K14">
        <v>1995</v>
      </c>
      <c r="L14" s="21">
        <f t="shared" si="1"/>
        <v>0.16997575856940428</v>
      </c>
      <c r="M14" s="21">
        <f t="shared" si="0"/>
        <v>0.46648710051410569</v>
      </c>
      <c r="N14" s="21">
        <f t="shared" si="0"/>
        <v>1.955475401388905E-2</v>
      </c>
      <c r="O14" s="21">
        <f t="shared" si="0"/>
        <v>1.5622255272803925E-2</v>
      </c>
      <c r="P14" s="21">
        <f t="shared" si="0"/>
        <v>3.0082795610778652E-2</v>
      </c>
      <c r="Q14" s="21">
        <f t="shared" si="0"/>
        <v>0.2982773360190184</v>
      </c>
    </row>
    <row r="15" spans="1:17" x14ac:dyDescent="0.25">
      <c r="A15">
        <v>1996</v>
      </c>
      <c r="B15">
        <v>47419</v>
      </c>
      <c r="C15">
        <v>135303</v>
      </c>
      <c r="D15">
        <v>376164</v>
      </c>
      <c r="E15">
        <v>225548</v>
      </c>
      <c r="F15">
        <v>58503</v>
      </c>
      <c r="G15">
        <v>0</v>
      </c>
      <c r="I15">
        <v>842937</v>
      </c>
      <c r="K15">
        <v>1996</v>
      </c>
      <c r="L15" s="21">
        <f t="shared" si="1"/>
        <v>5.6254500632906136E-2</v>
      </c>
      <c r="M15" s="21">
        <f t="shared" si="0"/>
        <v>0.1605137750508045</v>
      </c>
      <c r="N15" s="21">
        <f t="shared" si="0"/>
        <v>0.44625399051174641</v>
      </c>
      <c r="O15" s="21">
        <f t="shared" si="0"/>
        <v>0.26757397053397824</v>
      </c>
      <c r="P15" s="21">
        <f t="shared" si="0"/>
        <v>6.9403763270564703E-2</v>
      </c>
      <c r="Q15" s="21">
        <f t="shared" si="0"/>
        <v>0</v>
      </c>
    </row>
    <row r="16" spans="1:17" x14ac:dyDescent="0.25">
      <c r="A16">
        <v>1997</v>
      </c>
      <c r="B16">
        <v>0</v>
      </c>
      <c r="C16">
        <v>70740</v>
      </c>
      <c r="D16">
        <v>203153</v>
      </c>
      <c r="E16">
        <v>323447</v>
      </c>
      <c r="F16">
        <v>99317</v>
      </c>
      <c r="G16">
        <v>133021</v>
      </c>
      <c r="I16">
        <v>829678</v>
      </c>
      <c r="K16">
        <v>1997</v>
      </c>
      <c r="L16" s="21">
        <f t="shared" si="1"/>
        <v>0</v>
      </c>
      <c r="M16" s="21">
        <f t="shared" si="0"/>
        <v>8.5261993207003201E-2</v>
      </c>
      <c r="N16" s="21">
        <f t="shared" si="0"/>
        <v>0.24485764356774556</v>
      </c>
      <c r="O16" s="21">
        <f t="shared" si="0"/>
        <v>0.3898464223469828</v>
      </c>
      <c r="P16" s="21">
        <f t="shared" si="0"/>
        <v>0.11970547610036665</v>
      </c>
      <c r="Q16" s="21">
        <f t="shared" si="0"/>
        <v>0.16032846477790177</v>
      </c>
    </row>
    <row r="17" spans="1:17" x14ac:dyDescent="0.25">
      <c r="A17">
        <v>1998</v>
      </c>
      <c r="B17">
        <v>7325</v>
      </c>
      <c r="C17">
        <v>21733</v>
      </c>
      <c r="D17">
        <v>298058</v>
      </c>
      <c r="E17">
        <v>44292</v>
      </c>
      <c r="F17">
        <v>30501</v>
      </c>
      <c r="G17">
        <v>61011</v>
      </c>
      <c r="I17">
        <v>462920</v>
      </c>
      <c r="K17">
        <v>1998</v>
      </c>
      <c r="L17" s="21">
        <f t="shared" si="1"/>
        <v>1.5823468417869177E-2</v>
      </c>
      <c r="M17" s="21">
        <f t="shared" si="0"/>
        <v>4.6947636740689538E-2</v>
      </c>
      <c r="N17" s="21">
        <f t="shared" si="0"/>
        <v>0.64386503067484657</v>
      </c>
      <c r="O17" s="21">
        <f t="shared" si="0"/>
        <v>9.5679599066793394E-2</v>
      </c>
      <c r="P17" s="21">
        <f t="shared" si="0"/>
        <v>6.5888274431867275E-2</v>
      </c>
      <c r="Q17" s="21">
        <f t="shared" si="0"/>
        <v>0.13179599066793399</v>
      </c>
    </row>
    <row r="18" spans="1:17" x14ac:dyDescent="0.25">
      <c r="A18">
        <v>1999</v>
      </c>
      <c r="B18">
        <v>18248</v>
      </c>
      <c r="C18">
        <v>89393</v>
      </c>
      <c r="D18">
        <v>191947</v>
      </c>
      <c r="E18">
        <v>169319</v>
      </c>
      <c r="F18">
        <v>126106</v>
      </c>
      <c r="G18">
        <v>87269</v>
      </c>
      <c r="I18">
        <v>682282</v>
      </c>
      <c r="K18">
        <v>1999</v>
      </c>
      <c r="L18" s="21">
        <f t="shared" si="1"/>
        <v>2.674553923451007E-2</v>
      </c>
      <c r="M18" s="21">
        <f t="shared" si="0"/>
        <v>0.1310206043835247</v>
      </c>
      <c r="N18" s="21">
        <f t="shared" si="0"/>
        <v>0.2813308866421802</v>
      </c>
      <c r="O18" s="21">
        <f t="shared" si="0"/>
        <v>0.24816571446996991</v>
      </c>
      <c r="P18" s="21">
        <f t="shared" si="0"/>
        <v>0.18482973316018889</v>
      </c>
      <c r="Q18" s="21">
        <f t="shared" si="0"/>
        <v>0.12790752210962622</v>
      </c>
    </row>
    <row r="19" spans="1:17" x14ac:dyDescent="0.25">
      <c r="A19">
        <v>2000</v>
      </c>
      <c r="B19">
        <v>37080</v>
      </c>
      <c r="C19">
        <v>173968</v>
      </c>
      <c r="D19">
        <v>316363</v>
      </c>
      <c r="E19">
        <v>296654</v>
      </c>
      <c r="F19">
        <v>88831</v>
      </c>
      <c r="G19">
        <v>21106</v>
      </c>
      <c r="I19">
        <v>934002</v>
      </c>
      <c r="K19">
        <v>2000</v>
      </c>
      <c r="L19" s="21">
        <f t="shared" si="1"/>
        <v>3.9700129121779185E-2</v>
      </c>
      <c r="M19" s="21">
        <f t="shared" si="0"/>
        <v>0.18626084312453292</v>
      </c>
      <c r="N19" s="21">
        <f t="shared" si="0"/>
        <v>0.33871769011201258</v>
      </c>
      <c r="O19" s="21">
        <f t="shared" si="0"/>
        <v>0.31761602223549845</v>
      </c>
      <c r="P19" s="21">
        <f t="shared" si="0"/>
        <v>9.5107933387722943E-2</v>
      </c>
      <c r="Q19" s="21">
        <f t="shared" si="0"/>
        <v>2.2597382018453922E-2</v>
      </c>
    </row>
    <row r="20" spans="1:17" x14ac:dyDescent="0.25">
      <c r="A20">
        <v>2001</v>
      </c>
      <c r="B20">
        <v>7744</v>
      </c>
      <c r="C20">
        <v>125134</v>
      </c>
      <c r="D20">
        <v>473960</v>
      </c>
      <c r="E20">
        <v>252510</v>
      </c>
      <c r="F20">
        <v>110054</v>
      </c>
      <c r="G20">
        <v>111986</v>
      </c>
      <c r="I20">
        <v>1081388</v>
      </c>
      <c r="K20">
        <v>2001</v>
      </c>
      <c r="L20" s="21">
        <f t="shared" si="1"/>
        <v>7.1611669447043981E-3</v>
      </c>
      <c r="M20" s="21">
        <f t="shared" si="0"/>
        <v>0.1157160981997211</v>
      </c>
      <c r="N20" s="21">
        <f t="shared" si="0"/>
        <v>0.43828856987501247</v>
      </c>
      <c r="O20" s="21">
        <f t="shared" si="0"/>
        <v>0.23350545780053042</v>
      </c>
      <c r="P20" s="21">
        <f t="shared" si="0"/>
        <v>0.10177105719686182</v>
      </c>
      <c r="Q20" s="21">
        <f t="shared" si="0"/>
        <v>0.10355764998316978</v>
      </c>
    </row>
    <row r="21" spans="1:17" x14ac:dyDescent="0.25">
      <c r="A21">
        <v>2002</v>
      </c>
      <c r="B21">
        <v>150835</v>
      </c>
      <c r="C21">
        <v>351658</v>
      </c>
      <c r="D21">
        <v>645990</v>
      </c>
      <c r="E21">
        <v>345746</v>
      </c>
      <c r="F21">
        <v>113508</v>
      </c>
      <c r="G21">
        <v>139094</v>
      </c>
      <c r="I21">
        <v>1746831</v>
      </c>
      <c r="K21">
        <v>2002</v>
      </c>
      <c r="L21" s="21">
        <f t="shared" si="1"/>
        <v>8.6347792087500166E-2</v>
      </c>
      <c r="M21" s="21">
        <f t="shared" ref="M21:M29" si="2">C21/$I21</f>
        <v>0.20131197580075005</v>
      </c>
      <c r="N21" s="21">
        <f t="shared" ref="N21:N29" si="3">D21/$I21</f>
        <v>0.36980681016079975</v>
      </c>
      <c r="O21" s="21">
        <f t="shared" ref="O21:O29" si="4">E21/$I21</f>
        <v>0.19792756139546414</v>
      </c>
      <c r="P21" s="21">
        <f t="shared" ref="P21:P29" si="5">F21/$I21</f>
        <v>6.4979382664951554E-2</v>
      </c>
      <c r="Q21" s="21">
        <f t="shared" ref="Q21:Q29" si="6">G21/$I21</f>
        <v>7.9626477890534342E-2</v>
      </c>
    </row>
    <row r="22" spans="1:17" x14ac:dyDescent="0.25">
      <c r="A22">
        <v>2003</v>
      </c>
      <c r="B22">
        <v>325950</v>
      </c>
      <c r="C22">
        <v>438825</v>
      </c>
      <c r="D22">
        <v>689896</v>
      </c>
      <c r="E22">
        <v>451278</v>
      </c>
      <c r="F22">
        <v>384089</v>
      </c>
      <c r="G22">
        <v>52953</v>
      </c>
      <c r="I22">
        <v>2342991</v>
      </c>
      <c r="K22">
        <v>2003</v>
      </c>
      <c r="L22" s="21">
        <f t="shared" si="1"/>
        <v>0.13911705166601152</v>
      </c>
      <c r="M22" s="21">
        <f t="shared" si="2"/>
        <v>0.18729265285269983</v>
      </c>
      <c r="N22" s="21">
        <f t="shared" si="3"/>
        <v>0.2944509816725715</v>
      </c>
      <c r="O22" s="21">
        <f t="shared" si="4"/>
        <v>0.19260765406269167</v>
      </c>
      <c r="P22" s="21">
        <f t="shared" si="5"/>
        <v>0.16393106076805247</v>
      </c>
      <c r="Q22" s="21">
        <f t="shared" si="6"/>
        <v>2.2600598977973028E-2</v>
      </c>
    </row>
    <row r="23" spans="1:17" x14ac:dyDescent="0.25">
      <c r="A23">
        <v>2004</v>
      </c>
      <c r="B23">
        <v>314392</v>
      </c>
      <c r="C23">
        <v>386286</v>
      </c>
      <c r="D23">
        <v>783456</v>
      </c>
      <c r="E23">
        <v>489892</v>
      </c>
      <c r="F23">
        <v>60014</v>
      </c>
      <c r="G23">
        <v>53596</v>
      </c>
      <c r="I23">
        <v>2087636</v>
      </c>
      <c r="K23">
        <v>2004</v>
      </c>
      <c r="L23" s="21">
        <f t="shared" si="1"/>
        <v>0.15059713474954445</v>
      </c>
      <c r="M23" s="21">
        <f t="shared" si="2"/>
        <v>0.18503513064538071</v>
      </c>
      <c r="N23" s="21">
        <f t="shared" si="3"/>
        <v>0.3752838138449423</v>
      </c>
      <c r="O23" s="21">
        <f t="shared" si="4"/>
        <v>0.23466351413752207</v>
      </c>
      <c r="P23" s="21">
        <f t="shared" si="5"/>
        <v>2.8747348675726994E-2</v>
      </c>
      <c r="Q23" s="21">
        <f t="shared" si="6"/>
        <v>2.567305794688346E-2</v>
      </c>
    </row>
    <row r="24" spans="1:17" x14ac:dyDescent="0.25">
      <c r="A24">
        <v>2005</v>
      </c>
      <c r="B24">
        <v>248743</v>
      </c>
      <c r="C24">
        <v>164192</v>
      </c>
      <c r="D24">
        <v>534872</v>
      </c>
      <c r="E24">
        <v>296864</v>
      </c>
      <c r="F24">
        <v>62963</v>
      </c>
      <c r="G24">
        <v>4198</v>
      </c>
      <c r="I24">
        <v>1311832</v>
      </c>
      <c r="K24">
        <v>2005</v>
      </c>
      <c r="L24" s="21">
        <f t="shared" si="1"/>
        <v>0.18961498118661535</v>
      </c>
      <c r="M24" s="21">
        <f t="shared" si="2"/>
        <v>0.12516236835204508</v>
      </c>
      <c r="N24" s="21">
        <f t="shared" si="3"/>
        <v>0.40772903847443881</v>
      </c>
      <c r="O24" s="21">
        <f t="shared" si="4"/>
        <v>0.2262972697723489</v>
      </c>
      <c r="P24" s="21">
        <f t="shared" si="5"/>
        <v>4.7996237323071858E-2</v>
      </c>
      <c r="Q24" s="21">
        <f t="shared" si="6"/>
        <v>3.2001048914800066E-3</v>
      </c>
    </row>
    <row r="25" spans="1:17" x14ac:dyDescent="0.25">
      <c r="A25">
        <v>2006</v>
      </c>
      <c r="B25">
        <v>36142</v>
      </c>
      <c r="C25">
        <v>171750</v>
      </c>
      <c r="D25">
        <v>533108</v>
      </c>
      <c r="E25">
        <v>262520</v>
      </c>
      <c r="F25">
        <v>140666</v>
      </c>
      <c r="G25">
        <v>93592</v>
      </c>
      <c r="I25">
        <v>1237778</v>
      </c>
      <c r="K25">
        <v>2006</v>
      </c>
      <c r="L25" s="21">
        <f t="shared" si="1"/>
        <v>2.9199097091724042E-2</v>
      </c>
      <c r="M25" s="21">
        <f t="shared" si="2"/>
        <v>0.13875670758407405</v>
      </c>
      <c r="N25" s="21">
        <f t="shared" si="3"/>
        <v>0.4306975887437004</v>
      </c>
      <c r="O25" s="21">
        <f t="shared" si="4"/>
        <v>0.21208972852967173</v>
      </c>
      <c r="P25" s="21">
        <f t="shared" si="5"/>
        <v>0.11364396523447662</v>
      </c>
      <c r="Q25" s="21">
        <f t="shared" si="6"/>
        <v>7.561291281635317E-2</v>
      </c>
    </row>
    <row r="26" spans="1:17" x14ac:dyDescent="0.25">
      <c r="A26">
        <v>2007</v>
      </c>
      <c r="B26">
        <v>96438</v>
      </c>
      <c r="C26">
        <v>172080</v>
      </c>
      <c r="D26">
        <v>212571</v>
      </c>
      <c r="E26">
        <v>174417</v>
      </c>
      <c r="F26">
        <v>103494</v>
      </c>
      <c r="G26">
        <v>38343</v>
      </c>
      <c r="I26">
        <v>797343</v>
      </c>
      <c r="K26">
        <v>2007</v>
      </c>
      <c r="L26" s="21">
        <f t="shared" si="1"/>
        <v>0.12094920253893243</v>
      </c>
      <c r="M26" s="21">
        <f t="shared" si="2"/>
        <v>0.21581678148550876</v>
      </c>
      <c r="N26" s="21">
        <f t="shared" si="3"/>
        <v>0.26659919256831754</v>
      </c>
      <c r="O26" s="21">
        <f t="shared" si="4"/>
        <v>0.2187477660178869</v>
      </c>
      <c r="P26" s="21">
        <f t="shared" si="5"/>
        <v>0.12979859357892401</v>
      </c>
      <c r="Q26" s="21">
        <f t="shared" si="6"/>
        <v>4.8088463810430394E-2</v>
      </c>
    </row>
    <row r="27" spans="1:17" x14ac:dyDescent="0.25">
      <c r="A27">
        <v>2008</v>
      </c>
      <c r="B27">
        <v>67161</v>
      </c>
      <c r="C27">
        <v>130241</v>
      </c>
      <c r="D27">
        <v>260562</v>
      </c>
      <c r="E27">
        <v>372945</v>
      </c>
      <c r="F27">
        <v>134356</v>
      </c>
      <c r="G27">
        <v>137394</v>
      </c>
      <c r="I27">
        <v>1102659</v>
      </c>
      <c r="K27">
        <v>2008</v>
      </c>
      <c r="L27" s="21">
        <f t="shared" si="1"/>
        <v>6.0908222759710848E-2</v>
      </c>
      <c r="M27" s="21">
        <f t="shared" si="2"/>
        <v>0.11811539197521627</v>
      </c>
      <c r="N27" s="21">
        <f t="shared" si="3"/>
        <v>0.23630333584544269</v>
      </c>
      <c r="O27" s="21">
        <f t="shared" si="4"/>
        <v>0.33822333105701763</v>
      </c>
      <c r="P27" s="21">
        <f t="shared" si="5"/>
        <v>0.121847280074801</v>
      </c>
      <c r="Q27" s="21">
        <f t="shared" si="6"/>
        <v>0.12460243828781155</v>
      </c>
    </row>
    <row r="28" spans="1:17" x14ac:dyDescent="0.25">
      <c r="A28">
        <v>2009</v>
      </c>
      <c r="B28">
        <v>178353</v>
      </c>
      <c r="C28">
        <v>55761</v>
      </c>
      <c r="D28">
        <v>626120</v>
      </c>
      <c r="E28">
        <v>457227</v>
      </c>
      <c r="F28">
        <v>68534</v>
      </c>
      <c r="G28">
        <v>0</v>
      </c>
      <c r="I28">
        <v>1385995</v>
      </c>
      <c r="K28">
        <v>2009</v>
      </c>
      <c r="L28" s="21">
        <f t="shared" si="1"/>
        <v>0.12868228240361618</v>
      </c>
      <c r="M28" s="21">
        <f t="shared" si="2"/>
        <v>4.0231746867773692E-2</v>
      </c>
      <c r="N28" s="21">
        <f t="shared" si="3"/>
        <v>0.45174766142735001</v>
      </c>
      <c r="O28" s="21">
        <f t="shared" si="4"/>
        <v>0.3298908004718632</v>
      </c>
      <c r="P28" s="21">
        <f t="shared" si="5"/>
        <v>4.9447508829396934E-2</v>
      </c>
      <c r="Q28" s="21"/>
    </row>
    <row r="29" spans="1:17" x14ac:dyDescent="0.25">
      <c r="A29">
        <v>2010</v>
      </c>
      <c r="B29">
        <v>68535</v>
      </c>
      <c r="C29">
        <v>267144</v>
      </c>
      <c r="D29">
        <v>455328</v>
      </c>
      <c r="E29">
        <v>106834</v>
      </c>
      <c r="F29">
        <v>274871</v>
      </c>
      <c r="G29">
        <v>67199</v>
      </c>
      <c r="I29">
        <v>1239911</v>
      </c>
      <c r="K29">
        <v>2010</v>
      </c>
      <c r="L29" s="21">
        <f t="shared" si="1"/>
        <v>5.5274128546323083E-2</v>
      </c>
      <c r="M29" s="21">
        <f t="shared" si="2"/>
        <v>0.21545417372698525</v>
      </c>
      <c r="N29" s="21">
        <f t="shared" si="3"/>
        <v>0.36722635737565035</v>
      </c>
      <c r="O29" s="21">
        <f t="shared" si="4"/>
        <v>8.6162635866606552E-2</v>
      </c>
      <c r="P29" s="21">
        <f t="shared" si="5"/>
        <v>0.22168607262940646</v>
      </c>
      <c r="Q29" s="21">
        <f t="shared" si="6"/>
        <v>5.4196631855028307E-2</v>
      </c>
    </row>
    <row r="31" spans="1:17" x14ac:dyDescent="0.25">
      <c r="K31" t="s">
        <v>62</v>
      </c>
      <c r="L31" s="22">
        <f>AVERAGE(L28:L29)</f>
        <v>9.1978205474969627E-2</v>
      </c>
      <c r="M31" s="22">
        <f>AVERAGE(M28:M29)</f>
        <v>0.12784296029737946</v>
      </c>
      <c r="N31" s="22">
        <f>AVERAGE(N28:N29)</f>
        <v>0.40948700940150018</v>
      </c>
      <c r="O31" s="22">
        <f>AVERAGE(O28:O29)</f>
        <v>0.20802671816923488</v>
      </c>
      <c r="P31" s="22">
        <f>AVERAGE(P28:P29)</f>
        <v>0.1355667907294017</v>
      </c>
      <c r="Q3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9"/>
  <sheetViews>
    <sheetView topLeftCell="AB37" zoomScaleNormal="100" workbookViewId="0">
      <selection activeCell="C3" sqref="C3"/>
    </sheetView>
  </sheetViews>
  <sheetFormatPr defaultRowHeight="15" x14ac:dyDescent="0.25"/>
  <cols>
    <col min="1" max="1" width="20.7109375" customWidth="1"/>
    <col min="2" max="2" width="14.28515625" customWidth="1"/>
    <col min="3" max="3" width="10.7109375" bestFit="1" customWidth="1"/>
    <col min="4" max="4" width="9.5703125" bestFit="1" customWidth="1"/>
    <col min="5" max="10" width="10.5703125" bestFit="1" customWidth="1"/>
    <col min="11" max="14" width="9.28515625" bestFit="1" customWidth="1"/>
    <col min="15" max="15" width="11.5703125" bestFit="1" customWidth="1"/>
    <col min="18" max="18" width="12.28515625" customWidth="1"/>
    <col min="34" max="34" width="9.140625" style="260"/>
    <col min="36" max="36" width="11" customWidth="1"/>
    <col min="37" max="37" width="15.28515625" customWidth="1"/>
    <col min="38" max="38" width="13.28515625" customWidth="1"/>
    <col min="39" max="39" width="12" customWidth="1"/>
    <col min="40" max="40" width="13.42578125" customWidth="1"/>
    <col min="41" max="41" width="13.28515625" customWidth="1"/>
    <col min="42" max="42" width="14.28515625" bestFit="1" customWidth="1"/>
    <col min="43" max="43" width="13.7109375" customWidth="1"/>
    <col min="44" max="44" width="11.7109375" customWidth="1"/>
    <col min="45" max="46" width="12.42578125" customWidth="1"/>
    <col min="47" max="48" width="13.42578125" bestFit="1" customWidth="1"/>
    <col min="49" max="49" width="14.28515625" bestFit="1" customWidth="1"/>
  </cols>
  <sheetData>
    <row r="1" spans="2:28" x14ac:dyDescent="0.25">
      <c r="B1" t="s">
        <v>193</v>
      </c>
    </row>
    <row r="4" spans="2:28" x14ac:dyDescent="0.25">
      <c r="G4" t="s">
        <v>143</v>
      </c>
      <c r="U4" t="s">
        <v>169</v>
      </c>
    </row>
    <row r="6" spans="2:28" x14ac:dyDescent="0.25">
      <c r="C6" t="s">
        <v>0</v>
      </c>
      <c r="D6" t="s">
        <v>1</v>
      </c>
      <c r="E6" t="s">
        <v>2</v>
      </c>
      <c r="F6" t="s">
        <v>3</v>
      </c>
      <c r="G6" t="s">
        <v>4</v>
      </c>
      <c r="H6" t="s">
        <v>5</v>
      </c>
      <c r="I6" t="s">
        <v>6</v>
      </c>
      <c r="J6" t="s">
        <v>7</v>
      </c>
      <c r="K6" t="s">
        <v>8</v>
      </c>
      <c r="L6" t="s">
        <v>9</v>
      </c>
      <c r="M6" t="s">
        <v>10</v>
      </c>
      <c r="N6" t="s">
        <v>11</v>
      </c>
      <c r="P6" s="260"/>
      <c r="Q6" s="260" t="s">
        <v>0</v>
      </c>
      <c r="R6" s="260" t="s">
        <v>1</v>
      </c>
      <c r="S6" s="260" t="s">
        <v>2</v>
      </c>
      <c r="T6" s="260" t="s">
        <v>3</v>
      </c>
      <c r="U6" s="260" t="s">
        <v>4</v>
      </c>
      <c r="V6" s="260" t="s">
        <v>5</v>
      </c>
      <c r="W6" s="260" t="s">
        <v>6</v>
      </c>
      <c r="X6" s="260" t="s">
        <v>7</v>
      </c>
      <c r="Y6" s="260" t="s">
        <v>8</v>
      </c>
      <c r="Z6" s="260" t="s">
        <v>9</v>
      </c>
      <c r="AA6" s="260" t="s">
        <v>10</v>
      </c>
      <c r="AB6" s="260" t="s">
        <v>11</v>
      </c>
    </row>
    <row r="7" spans="2:28" x14ac:dyDescent="0.25">
      <c r="B7" t="s">
        <v>27</v>
      </c>
      <c r="C7">
        <v>1</v>
      </c>
      <c r="D7">
        <v>2</v>
      </c>
      <c r="E7">
        <v>3</v>
      </c>
      <c r="F7">
        <v>4</v>
      </c>
      <c r="G7">
        <v>5</v>
      </c>
      <c r="H7">
        <v>6</v>
      </c>
      <c r="I7">
        <v>7</v>
      </c>
      <c r="J7">
        <v>8</v>
      </c>
      <c r="K7">
        <v>9</v>
      </c>
      <c r="L7">
        <v>10</v>
      </c>
      <c r="M7">
        <v>11</v>
      </c>
      <c r="N7">
        <v>12</v>
      </c>
      <c r="P7" s="260" t="s">
        <v>27</v>
      </c>
      <c r="Q7" s="260">
        <v>1</v>
      </c>
      <c r="R7" s="260">
        <v>2</v>
      </c>
      <c r="S7" s="260">
        <v>3</v>
      </c>
      <c r="T7" s="260">
        <v>4</v>
      </c>
      <c r="U7" s="260">
        <v>5</v>
      </c>
      <c r="V7" s="260">
        <v>6</v>
      </c>
      <c r="W7" s="260">
        <v>7</v>
      </c>
      <c r="X7" s="260">
        <v>8</v>
      </c>
      <c r="Y7" s="260">
        <v>9</v>
      </c>
      <c r="Z7" s="260">
        <v>10</v>
      </c>
      <c r="AA7" s="260">
        <v>11</v>
      </c>
      <c r="AB7" s="260">
        <v>12</v>
      </c>
    </row>
    <row r="8" spans="2:28" x14ac:dyDescent="0.25">
      <c r="B8" t="s">
        <v>20</v>
      </c>
      <c r="C8" s="177">
        <v>7.4758311800172272</v>
      </c>
      <c r="D8" s="177">
        <v>7.4758311800172272</v>
      </c>
      <c r="E8" s="177">
        <v>7.5301646611779605</v>
      </c>
      <c r="F8" s="177">
        <v>7.5301646611779605</v>
      </c>
      <c r="G8" s="177">
        <v>10.410776075135937</v>
      </c>
      <c r="H8" s="177">
        <v>10.410776075135937</v>
      </c>
      <c r="I8" s="177">
        <v>6.4159211159211162</v>
      </c>
      <c r="J8" s="177">
        <v>6.4159211159211162</v>
      </c>
      <c r="K8" s="177">
        <v>6.2247865853658535</v>
      </c>
      <c r="L8" s="177">
        <v>6.2247865853658535</v>
      </c>
      <c r="M8" s="177">
        <v>6.7304979536152798</v>
      </c>
      <c r="N8" s="177">
        <v>6.7304979536152798</v>
      </c>
      <c r="P8" s="260" t="s">
        <v>20</v>
      </c>
      <c r="Q8" s="177">
        <f>Q15/Q$20</f>
        <v>6.131176941218424E-2</v>
      </c>
      <c r="R8" s="177">
        <f t="shared" ref="R8:AB8" si="0">R15/R$20</f>
        <v>6.1311707539705294E-2</v>
      </c>
      <c r="S8" s="177">
        <f t="shared" si="0"/>
        <v>8.2046712567700741E-2</v>
      </c>
      <c r="T8" s="177">
        <f t="shared" si="0"/>
        <v>8.2046712567700728E-2</v>
      </c>
      <c r="U8" s="177">
        <f t="shared" si="0"/>
        <v>4.2401221728977277E-2</v>
      </c>
      <c r="V8" s="177">
        <f t="shared" si="0"/>
        <v>4.2401260923292369E-2</v>
      </c>
      <c r="W8" s="177">
        <f t="shared" si="0"/>
        <v>1.3921811307735446E-2</v>
      </c>
      <c r="X8" s="177">
        <f t="shared" si="0"/>
        <v>1.3921811307735446E-2</v>
      </c>
      <c r="Y8" s="177">
        <f t="shared" si="0"/>
        <v>3.82218033866525E-2</v>
      </c>
      <c r="Z8" s="177">
        <f t="shared" si="0"/>
        <v>3.8221803386652493E-2</v>
      </c>
      <c r="AA8" s="177">
        <f t="shared" si="0"/>
        <v>4.7830899576202818E-2</v>
      </c>
      <c r="AB8" s="177">
        <f t="shared" si="0"/>
        <v>4.7830899576202832E-2</v>
      </c>
    </row>
    <row r="9" spans="2:28" x14ac:dyDescent="0.25">
      <c r="B9" t="s">
        <v>65</v>
      </c>
      <c r="C9" s="177">
        <v>7.4151045822596044</v>
      </c>
      <c r="D9" s="177">
        <v>7.4151045822596044</v>
      </c>
      <c r="E9" s="177">
        <v>6.2231611334024421</v>
      </c>
      <c r="F9" s="177">
        <v>6.2231611334024421</v>
      </c>
      <c r="G9" s="177">
        <v>9.5338990817714802</v>
      </c>
      <c r="H9" s="177">
        <v>9.5338990817714802</v>
      </c>
      <c r="I9" s="177">
        <v>6.9857067257159438</v>
      </c>
      <c r="J9" s="177">
        <v>6.9857067257159438</v>
      </c>
      <c r="K9" s="177">
        <v>6.7822702276260527</v>
      </c>
      <c r="L9" s="177">
        <v>6.7822702276260527</v>
      </c>
      <c r="M9" s="177">
        <v>6.1835987317333814</v>
      </c>
      <c r="N9" s="177">
        <v>6.1835987317333814</v>
      </c>
      <c r="P9" s="260" t="s">
        <v>65</v>
      </c>
      <c r="Q9" s="177">
        <f t="shared" ref="Q9:AB9" si="1">Q16/Q$20</f>
        <v>8.0086602104316132E-2</v>
      </c>
      <c r="R9" s="177">
        <f t="shared" si="1"/>
        <v>8.0086521285304538E-2</v>
      </c>
      <c r="S9" s="177">
        <f t="shared" si="1"/>
        <v>0.29784501041719641</v>
      </c>
      <c r="T9" s="177">
        <f t="shared" si="1"/>
        <v>0.29784501041719647</v>
      </c>
      <c r="U9" s="177">
        <f t="shared" si="1"/>
        <v>0.24294055906593834</v>
      </c>
      <c r="V9" s="177">
        <f t="shared" si="1"/>
        <v>0.24294078363231716</v>
      </c>
      <c r="W9" s="177">
        <f t="shared" si="1"/>
        <v>0.11958936840658013</v>
      </c>
      <c r="X9" s="177">
        <f t="shared" si="1"/>
        <v>0.11958936840658013</v>
      </c>
      <c r="Y9" s="177">
        <f t="shared" si="1"/>
        <v>6.5662322433249959E-2</v>
      </c>
      <c r="Z9" s="177">
        <f t="shared" si="1"/>
        <v>6.5662322433249945E-2</v>
      </c>
      <c r="AA9" s="177">
        <f t="shared" si="1"/>
        <v>0.11893200824325832</v>
      </c>
      <c r="AB9" s="177">
        <f t="shared" si="1"/>
        <v>0.11893200824325832</v>
      </c>
    </row>
    <row r="10" spans="2:28" x14ac:dyDescent="0.25">
      <c r="B10" t="s">
        <v>104</v>
      </c>
      <c r="C10" s="177">
        <v>6.393983821696728</v>
      </c>
      <c r="D10" s="177">
        <v>6.393983821696728</v>
      </c>
      <c r="E10" s="177">
        <v>6.6080092768252907</v>
      </c>
      <c r="F10" s="177">
        <v>6.6080092768252907</v>
      </c>
      <c r="G10" s="177">
        <v>6.6820636981713983</v>
      </c>
      <c r="H10" s="177">
        <v>6.6820636981713983</v>
      </c>
      <c r="I10" s="177">
        <v>6.9645173735813044</v>
      </c>
      <c r="J10" s="177">
        <v>6.9645173735813044</v>
      </c>
      <c r="K10" s="177">
        <v>7.612102993180879</v>
      </c>
      <c r="L10" s="177">
        <v>7.612102993180879</v>
      </c>
      <c r="M10" s="177">
        <v>6.5085733348328105</v>
      </c>
      <c r="N10" s="177">
        <v>6.5085733348328105</v>
      </c>
      <c r="P10" s="260" t="s">
        <v>104</v>
      </c>
      <c r="Q10" s="177">
        <f t="shared" ref="Q10:AB10" si="2">Q17/Q$20</f>
        <v>0.85860162848349963</v>
      </c>
      <c r="R10" s="177">
        <f t="shared" si="2"/>
        <v>0.85860177117499015</v>
      </c>
      <c r="S10" s="177">
        <f t="shared" si="2"/>
        <v>0.62010827701510296</v>
      </c>
      <c r="T10" s="177">
        <f t="shared" si="2"/>
        <v>0.62010827701510285</v>
      </c>
      <c r="U10" s="177">
        <f t="shared" si="2"/>
        <v>0.71465821920508432</v>
      </c>
      <c r="V10" s="177">
        <f t="shared" si="2"/>
        <v>0.71465795544439037</v>
      </c>
      <c r="W10" s="177">
        <f t="shared" si="2"/>
        <v>0.86648882028568441</v>
      </c>
      <c r="X10" s="177">
        <f t="shared" si="2"/>
        <v>0.86648882028568441</v>
      </c>
      <c r="Y10" s="177">
        <f t="shared" si="2"/>
        <v>0.89611587418009753</v>
      </c>
      <c r="Z10" s="177">
        <f t="shared" si="2"/>
        <v>0.89611587418009753</v>
      </c>
      <c r="AA10" s="177">
        <f t="shared" si="2"/>
        <v>0.83323709218053876</v>
      </c>
      <c r="AB10" s="177">
        <f t="shared" si="2"/>
        <v>0.83323709218053876</v>
      </c>
    </row>
    <row r="11" spans="2:28" x14ac:dyDescent="0.25">
      <c r="B11" t="s">
        <v>105</v>
      </c>
      <c r="C11" s="177">
        <v>0</v>
      </c>
      <c r="D11" s="177">
        <v>0</v>
      </c>
      <c r="E11" s="177">
        <v>0</v>
      </c>
      <c r="F11" s="177">
        <v>0</v>
      </c>
      <c r="G11" s="177">
        <v>0</v>
      </c>
      <c r="H11" s="177">
        <v>0</v>
      </c>
      <c r="I11" s="177">
        <v>0</v>
      </c>
      <c r="J11" s="177">
        <v>0</v>
      </c>
      <c r="K11" s="177">
        <v>0</v>
      </c>
      <c r="L11" s="177">
        <v>0</v>
      </c>
      <c r="M11" s="177">
        <v>0</v>
      </c>
      <c r="N11" s="177">
        <v>0</v>
      </c>
      <c r="P11" s="260" t="s">
        <v>105</v>
      </c>
      <c r="Q11" s="177">
        <f t="shared" ref="Q11:AB11" si="3">Q18/Q$20</f>
        <v>0</v>
      </c>
      <c r="R11" s="177">
        <f t="shared" si="3"/>
        <v>0</v>
      </c>
      <c r="S11" s="177">
        <f t="shared" si="3"/>
        <v>0</v>
      </c>
      <c r="T11" s="177">
        <f t="shared" si="3"/>
        <v>0</v>
      </c>
      <c r="U11" s="177">
        <f t="shared" si="3"/>
        <v>0</v>
      </c>
      <c r="V11" s="177">
        <f t="shared" si="3"/>
        <v>0</v>
      </c>
      <c r="W11" s="177">
        <f t="shared" si="3"/>
        <v>0</v>
      </c>
      <c r="X11" s="177">
        <f t="shared" si="3"/>
        <v>0</v>
      </c>
      <c r="Y11" s="177">
        <f t="shared" si="3"/>
        <v>0</v>
      </c>
      <c r="Z11" s="177">
        <f t="shared" si="3"/>
        <v>0</v>
      </c>
      <c r="AA11" s="177">
        <f t="shared" si="3"/>
        <v>0</v>
      </c>
      <c r="AB11" s="177">
        <f t="shared" si="3"/>
        <v>0</v>
      </c>
    </row>
    <row r="14" spans="2:28" ht="15.75" thickBot="1" x14ac:dyDescent="0.3">
      <c r="G14" t="s">
        <v>144</v>
      </c>
      <c r="P14" t="s">
        <v>47</v>
      </c>
      <c r="Q14" t="s">
        <v>0</v>
      </c>
      <c r="R14" t="s">
        <v>1</v>
      </c>
      <c r="S14" t="s">
        <v>2</v>
      </c>
      <c r="T14" t="s">
        <v>3</v>
      </c>
      <c r="U14" t="s">
        <v>4</v>
      </c>
      <c r="V14" t="s">
        <v>5</v>
      </c>
      <c r="W14" t="s">
        <v>6</v>
      </c>
      <c r="X14" t="s">
        <v>7</v>
      </c>
      <c r="Y14" t="s">
        <v>8</v>
      </c>
      <c r="Z14" t="s">
        <v>9</v>
      </c>
      <c r="AA14" t="s">
        <v>10</v>
      </c>
      <c r="AB14" t="s">
        <v>11</v>
      </c>
    </row>
    <row r="15" spans="2:28" x14ac:dyDescent="0.25">
      <c r="B15" s="199"/>
      <c r="C15" s="200" t="s">
        <v>0</v>
      </c>
      <c r="D15" s="200" t="s">
        <v>1</v>
      </c>
      <c r="E15" s="200" t="s">
        <v>2</v>
      </c>
      <c r="F15" s="200" t="s">
        <v>3</v>
      </c>
      <c r="G15" s="200" t="s">
        <v>4</v>
      </c>
      <c r="H15" s="200" t="s">
        <v>5</v>
      </c>
      <c r="I15" s="200" t="s">
        <v>6</v>
      </c>
      <c r="J15" s="200" t="s">
        <v>7</v>
      </c>
      <c r="K15" s="200" t="s">
        <v>8</v>
      </c>
      <c r="L15" s="200" t="s">
        <v>9</v>
      </c>
      <c r="M15" s="200" t="s">
        <v>10</v>
      </c>
      <c r="N15" s="201" t="s">
        <v>11</v>
      </c>
      <c r="P15" t="s">
        <v>20</v>
      </c>
      <c r="Q15">
        <v>8679.4400000000023</v>
      </c>
      <c r="R15">
        <v>7839.4941935483885</v>
      </c>
      <c r="S15">
        <v>12286.467666666666</v>
      </c>
      <c r="T15">
        <v>11890.13</v>
      </c>
      <c r="U15">
        <v>10703.131147540984</v>
      </c>
      <c r="V15">
        <v>10357.868852459016</v>
      </c>
      <c r="W15">
        <v>6669.35</v>
      </c>
      <c r="X15">
        <v>6669.35</v>
      </c>
      <c r="Y15">
        <v>5020.6475409836066</v>
      </c>
      <c r="Z15">
        <v>5188.002459016393</v>
      </c>
      <c r="AA15">
        <v>9250.2281249999996</v>
      </c>
      <c r="AB15">
        <v>9558.5690625000007</v>
      </c>
    </row>
    <row r="16" spans="2:28" x14ac:dyDescent="0.25">
      <c r="B16" s="202"/>
      <c r="C16" s="75">
        <v>1</v>
      </c>
      <c r="D16" s="75">
        <v>2</v>
      </c>
      <c r="E16" s="75">
        <v>3</v>
      </c>
      <c r="F16" s="75">
        <v>4</v>
      </c>
      <c r="G16" s="75">
        <v>5</v>
      </c>
      <c r="H16" s="75">
        <v>6</v>
      </c>
      <c r="I16" s="75">
        <v>7</v>
      </c>
      <c r="J16" s="75">
        <v>8</v>
      </c>
      <c r="K16" s="75">
        <v>9</v>
      </c>
      <c r="L16" s="75">
        <v>10</v>
      </c>
      <c r="M16" s="75">
        <v>11</v>
      </c>
      <c r="N16" s="203">
        <v>12</v>
      </c>
      <c r="P16" t="s">
        <v>109</v>
      </c>
      <c r="Q16">
        <v>11337.25</v>
      </c>
      <c r="R16">
        <v>10240.096774193547</v>
      </c>
      <c r="S16">
        <v>44602.190333333332</v>
      </c>
      <c r="T16">
        <v>43163.41</v>
      </c>
      <c r="U16">
        <v>61324.28639344262</v>
      </c>
      <c r="V16">
        <v>59346.083606557375</v>
      </c>
      <c r="W16">
        <v>57290.2</v>
      </c>
      <c r="X16">
        <v>57290.2</v>
      </c>
      <c r="Y16">
        <v>8625.1131147540982</v>
      </c>
      <c r="Z16">
        <v>8912.6168852459014</v>
      </c>
      <c r="AA16">
        <v>23000.784374999999</v>
      </c>
      <c r="AB16">
        <v>23767.477187499997</v>
      </c>
    </row>
    <row r="17" spans="1:28" x14ac:dyDescent="0.25">
      <c r="B17" s="202" t="s">
        <v>20</v>
      </c>
      <c r="C17" s="291">
        <f>inputs!B44/Economics!C8</f>
        <v>1161.0000000000002</v>
      </c>
      <c r="D17" s="291">
        <f>inputs!C44/Economics!D8</f>
        <v>1020.5677966428409</v>
      </c>
      <c r="E17" s="291">
        <f>inputs!D44/Economics!E8</f>
        <v>1587.946521280898</v>
      </c>
      <c r="F17" s="291">
        <f>inputs!E44/Economics!F8</f>
        <v>1579</v>
      </c>
      <c r="G17" s="291">
        <f>inputs!F44/Economics!G8</f>
        <v>1028.0819672131147</v>
      </c>
      <c r="H17" s="291">
        <f>inputs!G44/Economics!H8</f>
        <v>994.91803278688519</v>
      </c>
      <c r="I17" s="291">
        <f>inputs!H44/Economics!I8</f>
        <v>1039.5</v>
      </c>
      <c r="J17" s="291">
        <f>inputs!I44/Economics!J8</f>
        <v>1039.5</v>
      </c>
      <c r="K17" s="291">
        <f>inputs!J44/Economics!K8</f>
        <v>806.55737704918033</v>
      </c>
      <c r="L17" s="291">
        <f>inputs!K44/Economics!L8</f>
        <v>833.44262295081967</v>
      </c>
      <c r="M17" s="291">
        <f>inputs!L44/Economics!M8</f>
        <v>1374.375</v>
      </c>
      <c r="N17" s="292">
        <f>inputs!M44/Economics!N8</f>
        <v>1420.1875</v>
      </c>
      <c r="P17" t="s">
        <v>110</v>
      </c>
      <c r="Q17">
        <v>121545.69</v>
      </c>
      <c r="R17">
        <v>109783.33290322599</v>
      </c>
      <c r="S17">
        <v>92861.006333333338</v>
      </c>
      <c r="T17">
        <v>89865.49</v>
      </c>
      <c r="U17">
        <v>180397.647377049</v>
      </c>
      <c r="V17">
        <v>174578.14262295101</v>
      </c>
      <c r="W17">
        <v>415098.08500000002</v>
      </c>
      <c r="X17">
        <v>415098.08500000002</v>
      </c>
      <c r="Y17">
        <v>117709.82950819672</v>
      </c>
      <c r="Z17">
        <v>121633.49049180328</v>
      </c>
      <c r="AA17">
        <v>161143.38750000001</v>
      </c>
      <c r="AB17">
        <v>166514.83374999999</v>
      </c>
    </row>
    <row r="18" spans="1:28" x14ac:dyDescent="0.25">
      <c r="B18" s="202" t="s">
        <v>65</v>
      </c>
      <c r="C18" s="291">
        <f>inputs!B45/Economics!C9</f>
        <v>1528.94</v>
      </c>
      <c r="D18" s="291">
        <f>inputs!C45/Economics!D9</f>
        <v>1030.4245242516117</v>
      </c>
      <c r="E18" s="291">
        <f>inputs!D45/Economics!E9</f>
        <v>5347.7924855839074</v>
      </c>
      <c r="F18" s="291">
        <f>inputs!E45/Economics!F9</f>
        <v>6935.93</v>
      </c>
      <c r="G18" s="291">
        <f>inputs!F45/Economics!G9</f>
        <v>6432.2357377049184</v>
      </c>
      <c r="H18" s="291">
        <f>inputs!G45/Economics!H9</f>
        <v>6224.7442622950821</v>
      </c>
      <c r="I18" s="291">
        <f>inputs!H45/Economics!I9</f>
        <v>8201.06</v>
      </c>
      <c r="J18" s="291">
        <f>inputs!I45/Economics!J9</f>
        <v>8201.06</v>
      </c>
      <c r="K18" s="291">
        <f>inputs!J45/Economics!K9</f>
        <v>1271.7147540983606</v>
      </c>
      <c r="L18" s="291">
        <f>inputs!K45/Economics!L9</f>
        <v>1314.1052459016394</v>
      </c>
      <c r="M18" s="291">
        <f>inputs!L45/Economics!M9</f>
        <v>3719.6437500000002</v>
      </c>
      <c r="N18" s="292">
        <f>inputs!M45/Economics!N9</f>
        <v>3843.6318749999996</v>
      </c>
      <c r="P18" t="s">
        <v>111</v>
      </c>
      <c r="Q18">
        <v>0</v>
      </c>
      <c r="R18">
        <v>0</v>
      </c>
      <c r="S18">
        <v>0</v>
      </c>
      <c r="T18">
        <v>0</v>
      </c>
      <c r="U18">
        <v>0</v>
      </c>
      <c r="V18">
        <v>0</v>
      </c>
      <c r="W18">
        <v>0</v>
      </c>
      <c r="X18">
        <v>0</v>
      </c>
      <c r="Y18">
        <v>0</v>
      </c>
      <c r="Z18">
        <v>0</v>
      </c>
      <c r="AA18">
        <v>0</v>
      </c>
      <c r="AB18">
        <v>0</v>
      </c>
    </row>
    <row r="19" spans="1:28" x14ac:dyDescent="0.25">
      <c r="B19" s="202" t="s">
        <v>104</v>
      </c>
      <c r="C19" s="291">
        <f>inputs!B46/Economics!C10</f>
        <v>19009.383412507017</v>
      </c>
      <c r="D19" s="291">
        <f>inputs!C46/Economics!D10</f>
        <v>12811.331956347514</v>
      </c>
      <c r="E19" s="291">
        <f>inputs!D46/Economics!E10</f>
        <v>10485.572511811486</v>
      </c>
      <c r="F19" s="291">
        <f>inputs!E46/Economics!F10</f>
        <v>13599.48</v>
      </c>
      <c r="G19" s="291">
        <f>inputs!F46/Economics!G10</f>
        <v>26997.295375441616</v>
      </c>
      <c r="H19" s="291">
        <f>inputs!G46/Economics!H10</f>
        <v>26126.381086538542</v>
      </c>
      <c r="I19" s="291">
        <f>inputs!H46/Economics!I10</f>
        <v>59601.845000000001</v>
      </c>
      <c r="J19" s="291">
        <f>inputs!I46/Economics!J10</f>
        <v>59601.845000000001</v>
      </c>
      <c r="K19" s="291">
        <f>inputs!J46/Economics!K10</f>
        <v>15463.509836065574</v>
      </c>
      <c r="L19" s="291">
        <f>inputs!K46/Economics!L10</f>
        <v>15978.960163934427</v>
      </c>
      <c r="M19" s="291">
        <f>inputs!L46/Economics!M10</f>
        <v>24758.634375000001</v>
      </c>
      <c r="N19" s="292">
        <f>inputs!M46/Economics!N10</f>
        <v>25583.922187499997</v>
      </c>
      <c r="Q19">
        <v>0</v>
      </c>
      <c r="R19">
        <v>0</v>
      </c>
      <c r="S19">
        <v>0</v>
      </c>
      <c r="T19">
        <v>0</v>
      </c>
      <c r="U19">
        <v>0</v>
      </c>
      <c r="V19">
        <v>0</v>
      </c>
      <c r="W19">
        <v>0</v>
      </c>
      <c r="X19">
        <v>0</v>
      </c>
      <c r="Y19">
        <v>0</v>
      </c>
      <c r="Z19">
        <v>0</v>
      </c>
      <c r="AA19">
        <v>0</v>
      </c>
      <c r="AB19">
        <v>0</v>
      </c>
    </row>
    <row r="20" spans="1:28" x14ac:dyDescent="0.25">
      <c r="B20" s="202" t="s">
        <v>105</v>
      </c>
      <c r="C20" s="291">
        <v>0</v>
      </c>
      <c r="D20" s="291">
        <v>0</v>
      </c>
      <c r="E20" s="291">
        <v>0</v>
      </c>
      <c r="F20" s="291">
        <v>0</v>
      </c>
      <c r="G20" s="291">
        <v>0</v>
      </c>
      <c r="H20" s="291">
        <v>0</v>
      </c>
      <c r="I20" s="291">
        <v>0</v>
      </c>
      <c r="J20" s="291">
        <v>0</v>
      </c>
      <c r="K20" s="291">
        <v>0</v>
      </c>
      <c r="L20" s="291">
        <v>0</v>
      </c>
      <c r="M20" s="291">
        <v>0</v>
      </c>
      <c r="N20" s="292">
        <v>0</v>
      </c>
      <c r="P20" t="s">
        <v>35</v>
      </c>
      <c r="Q20">
        <v>141562.38</v>
      </c>
      <c r="R20">
        <v>127862.92387096793</v>
      </c>
      <c r="S20">
        <v>149749.66433333332</v>
      </c>
      <c r="T20">
        <v>144919.03</v>
      </c>
      <c r="U20">
        <v>252425.06491803261</v>
      </c>
      <c r="V20">
        <v>244282.09508196742</v>
      </c>
      <c r="W20">
        <v>479057.63500000001</v>
      </c>
      <c r="X20">
        <v>479057.63500000001</v>
      </c>
      <c r="Y20">
        <v>131355.59016393442</v>
      </c>
      <c r="Z20">
        <v>135734.10983606559</v>
      </c>
      <c r="AA20">
        <v>193394.40000000002</v>
      </c>
      <c r="AB20">
        <v>199840.88</v>
      </c>
    </row>
    <row r="21" spans="1:28" x14ac:dyDescent="0.25">
      <c r="B21" s="202"/>
      <c r="C21" s="291"/>
      <c r="D21" s="291"/>
      <c r="E21" s="291"/>
      <c r="F21" s="291"/>
      <c r="G21" s="291"/>
      <c r="H21" s="291"/>
      <c r="I21" s="291"/>
      <c r="J21" s="291"/>
      <c r="K21" s="291"/>
      <c r="L21" s="291"/>
      <c r="M21" s="291"/>
      <c r="N21" s="292"/>
    </row>
    <row r="22" spans="1:28" ht="15.75" thickBot="1" x14ac:dyDescent="0.3">
      <c r="B22" s="204" t="s">
        <v>145</v>
      </c>
      <c r="C22" s="293">
        <f t="shared" ref="C22:N22" si="4">SUM(C17:C20)</f>
        <v>21699.323412507016</v>
      </c>
      <c r="D22" s="293">
        <f t="shared" si="4"/>
        <v>14862.324277241967</v>
      </c>
      <c r="E22" s="293">
        <f t="shared" si="4"/>
        <v>17421.311518676292</v>
      </c>
      <c r="F22" s="293">
        <f t="shared" si="4"/>
        <v>22114.41</v>
      </c>
      <c r="G22" s="293">
        <f t="shared" si="4"/>
        <v>34457.613080359646</v>
      </c>
      <c r="H22" s="293">
        <f t="shared" si="4"/>
        <v>33346.043381620511</v>
      </c>
      <c r="I22" s="293">
        <f t="shared" si="4"/>
        <v>68842.404999999999</v>
      </c>
      <c r="J22" s="293">
        <f t="shared" si="4"/>
        <v>68842.404999999999</v>
      </c>
      <c r="K22" s="293">
        <f t="shared" si="4"/>
        <v>17541.781967213115</v>
      </c>
      <c r="L22" s="293">
        <f t="shared" si="4"/>
        <v>18126.508032786885</v>
      </c>
      <c r="M22" s="293">
        <f t="shared" si="4"/>
        <v>29852.653125000001</v>
      </c>
      <c r="N22" s="294">
        <f t="shared" si="4"/>
        <v>30847.741562499996</v>
      </c>
    </row>
    <row r="23" spans="1:28" s="260" customFormat="1" x14ac:dyDescent="0.25">
      <c r="B23" s="75"/>
      <c r="C23" s="291"/>
      <c r="D23" s="291"/>
      <c r="E23" s="291"/>
      <c r="F23" s="291"/>
      <c r="G23" s="291"/>
      <c r="H23" s="291"/>
      <c r="I23" s="291"/>
      <c r="J23" s="291"/>
      <c r="K23" s="291"/>
      <c r="L23" s="291"/>
      <c r="M23" s="291"/>
      <c r="N23" s="291"/>
    </row>
    <row r="24" spans="1:28" s="260" customFormat="1" x14ac:dyDescent="0.25">
      <c r="A24" s="308"/>
      <c r="B24" s="309"/>
      <c r="C24" s="310"/>
      <c r="D24" s="310"/>
      <c r="E24" s="310"/>
      <c r="F24" s="310"/>
      <c r="G24" s="310"/>
      <c r="H24" s="310"/>
      <c r="I24" s="310"/>
      <c r="J24" s="310"/>
      <c r="K24" s="310"/>
      <c r="L24" s="310"/>
      <c r="M24" s="310"/>
      <c r="N24" s="310"/>
      <c r="O24" s="308"/>
      <c r="P24" s="308"/>
    </row>
    <row r="25" spans="1:28" s="260" customFormat="1" x14ac:dyDescent="0.25">
      <c r="A25" s="311" t="s">
        <v>172</v>
      </c>
      <c r="B25" s="309"/>
      <c r="C25" s="310"/>
      <c r="D25" s="310"/>
      <c r="E25" s="310"/>
      <c r="F25" s="310"/>
      <c r="G25" s="310"/>
      <c r="H25" s="310"/>
      <c r="I25" s="310"/>
      <c r="J25" s="310"/>
      <c r="K25" s="310"/>
      <c r="L25" s="310"/>
      <c r="M25" s="310"/>
      <c r="N25" s="310"/>
      <c r="O25" s="308"/>
      <c r="P25" s="308"/>
    </row>
    <row r="26" spans="1:28" s="260" customFormat="1" x14ac:dyDescent="0.25">
      <c r="A26" s="299"/>
      <c r="B26" s="300"/>
      <c r="C26" s="301" t="s">
        <v>0</v>
      </c>
      <c r="D26" s="301" t="s">
        <v>1</v>
      </c>
      <c r="E26" s="301" t="s">
        <v>2</v>
      </c>
      <c r="F26" s="301" t="s">
        <v>3</v>
      </c>
      <c r="G26" s="301" t="s">
        <v>4</v>
      </c>
      <c r="H26" s="301" t="s">
        <v>5</v>
      </c>
      <c r="I26" s="301" t="s">
        <v>6</v>
      </c>
      <c r="J26" s="301" t="s">
        <v>7</v>
      </c>
      <c r="K26" s="301" t="s">
        <v>8</v>
      </c>
      <c r="L26" s="301" t="s">
        <v>9</v>
      </c>
      <c r="M26" s="301" t="s">
        <v>10</v>
      </c>
      <c r="N26" s="301" t="s">
        <v>11</v>
      </c>
      <c r="O26" s="301" t="s">
        <v>145</v>
      </c>
      <c r="P26" s="308"/>
    </row>
    <row r="27" spans="1:28" s="260" customFormat="1" ht="30" x14ac:dyDescent="0.25">
      <c r="B27" s="304" t="s">
        <v>170</v>
      </c>
      <c r="C27" s="315">
        <v>0</v>
      </c>
      <c r="D27" s="315">
        <v>0</v>
      </c>
      <c r="E27" s="315">
        <v>0</v>
      </c>
      <c r="F27" s="315">
        <v>0</v>
      </c>
      <c r="G27" s="315">
        <v>0</v>
      </c>
      <c r="H27" s="315">
        <v>0</v>
      </c>
      <c r="I27" s="315">
        <v>479057.63500000018</v>
      </c>
      <c r="J27" s="315">
        <v>479057.63500000018</v>
      </c>
      <c r="K27" s="315">
        <v>131355.59016393451</v>
      </c>
      <c r="L27" s="315">
        <v>135734.10983606565</v>
      </c>
      <c r="M27" s="315">
        <v>193394.40000000008</v>
      </c>
      <c r="N27" s="315">
        <v>12892.96000000001</v>
      </c>
      <c r="O27" s="307">
        <v>1431492.3300000008</v>
      </c>
      <c r="P27" s="308"/>
    </row>
    <row r="28" spans="1:28" s="260" customFormat="1" x14ac:dyDescent="0.25">
      <c r="A28" s="302"/>
      <c r="B28" s="303"/>
      <c r="C28" s="316"/>
      <c r="D28" s="316"/>
      <c r="E28" s="316"/>
      <c r="F28" s="316"/>
      <c r="G28" s="316"/>
      <c r="H28" s="316"/>
      <c r="I28" s="316"/>
      <c r="J28" s="316"/>
      <c r="K28" s="316"/>
      <c r="L28" s="316"/>
      <c r="M28" s="316"/>
      <c r="N28" s="316"/>
      <c r="O28" s="303"/>
      <c r="P28" s="308"/>
    </row>
    <row r="29" spans="1:28" s="260" customFormat="1" ht="15" customHeight="1" x14ac:dyDescent="0.25">
      <c r="A29" s="371" t="s">
        <v>171</v>
      </c>
      <c r="B29" s="300" t="s">
        <v>20</v>
      </c>
      <c r="C29" s="305">
        <v>0</v>
      </c>
      <c r="D29" s="305">
        <v>0</v>
      </c>
      <c r="E29" s="305">
        <v>0</v>
      </c>
      <c r="F29" s="305">
        <v>0</v>
      </c>
      <c r="G29" s="305">
        <v>0</v>
      </c>
      <c r="H29" s="305">
        <v>0</v>
      </c>
      <c r="I29" s="305">
        <v>1039.5000000000002</v>
      </c>
      <c r="J29" s="305">
        <v>1039.5000000000002</v>
      </c>
      <c r="K29" s="305">
        <v>806.5573770491809</v>
      </c>
      <c r="L29" s="305">
        <v>833.44262295082001</v>
      </c>
      <c r="M29" s="305">
        <v>1374.3750000000002</v>
      </c>
      <c r="N29" s="305">
        <v>91.625000000000085</v>
      </c>
      <c r="O29" s="307">
        <v>5185.0000000000018</v>
      </c>
      <c r="P29" s="308"/>
    </row>
    <row r="30" spans="1:28" s="260" customFormat="1" x14ac:dyDescent="0.25">
      <c r="A30" s="371"/>
      <c r="B30" s="300" t="s">
        <v>65</v>
      </c>
      <c r="C30" s="305">
        <v>0</v>
      </c>
      <c r="D30" s="305">
        <v>0</v>
      </c>
      <c r="E30" s="305">
        <v>0</v>
      </c>
      <c r="F30" s="305">
        <v>0</v>
      </c>
      <c r="G30" s="305">
        <v>0</v>
      </c>
      <c r="H30" s="305">
        <v>0</v>
      </c>
      <c r="I30" s="305">
        <v>8201.0600000000031</v>
      </c>
      <c r="J30" s="305">
        <v>8201.0600000000031</v>
      </c>
      <c r="K30" s="305">
        <v>1271.7147540983617</v>
      </c>
      <c r="L30" s="305">
        <v>1314.1052459016398</v>
      </c>
      <c r="M30" s="305">
        <v>3719.6437500000011</v>
      </c>
      <c r="N30" s="305">
        <v>247.97625000000019</v>
      </c>
      <c r="O30" s="307">
        <v>22955.560000000005</v>
      </c>
      <c r="P30" s="308"/>
    </row>
    <row r="31" spans="1:28" s="260" customFormat="1" x14ac:dyDescent="0.25">
      <c r="A31" s="371"/>
      <c r="B31" s="300" t="s">
        <v>104</v>
      </c>
      <c r="C31" s="305">
        <v>0</v>
      </c>
      <c r="D31" s="305">
        <v>0</v>
      </c>
      <c r="E31" s="305">
        <v>0</v>
      </c>
      <c r="F31" s="305">
        <v>0</v>
      </c>
      <c r="G31" s="305">
        <v>0</v>
      </c>
      <c r="H31" s="305">
        <v>0</v>
      </c>
      <c r="I31" s="305">
        <v>59601.845000000023</v>
      </c>
      <c r="J31" s="305">
        <v>59601.845000000023</v>
      </c>
      <c r="K31" s="305">
        <v>15463.509836065585</v>
      </c>
      <c r="L31" s="305">
        <v>15978.960163934435</v>
      </c>
      <c r="M31" s="305">
        <v>24758.634375000005</v>
      </c>
      <c r="N31" s="305">
        <v>1650.5756250000011</v>
      </c>
      <c r="O31" s="307">
        <v>177055.37000000008</v>
      </c>
      <c r="P31" s="308"/>
    </row>
    <row r="32" spans="1:28" s="260" customFormat="1" x14ac:dyDescent="0.25">
      <c r="A32" s="371"/>
      <c r="B32" s="300" t="s">
        <v>105</v>
      </c>
      <c r="C32" s="305">
        <v>0</v>
      </c>
      <c r="D32" s="305">
        <v>0</v>
      </c>
      <c r="E32" s="305">
        <v>0</v>
      </c>
      <c r="F32" s="305">
        <v>0</v>
      </c>
      <c r="G32" s="305">
        <v>0</v>
      </c>
      <c r="H32" s="305">
        <v>0</v>
      </c>
      <c r="I32" s="305">
        <v>0</v>
      </c>
      <c r="J32" s="305">
        <v>0</v>
      </c>
      <c r="K32" s="305">
        <v>0</v>
      </c>
      <c r="L32" s="305">
        <v>0</v>
      </c>
      <c r="M32" s="305">
        <v>0</v>
      </c>
      <c r="N32" s="305">
        <v>0</v>
      </c>
      <c r="O32" s="315">
        <v>0</v>
      </c>
      <c r="P32" s="308"/>
    </row>
    <row r="33" spans="1:50" s="260" customFormat="1" x14ac:dyDescent="0.25">
      <c r="A33" s="304"/>
      <c r="B33" s="300" t="s">
        <v>145</v>
      </c>
      <c r="C33" s="307">
        <v>0</v>
      </c>
      <c r="D33" s="307">
        <v>0</v>
      </c>
      <c r="E33" s="307">
        <v>0</v>
      </c>
      <c r="F33" s="307">
        <v>0</v>
      </c>
      <c r="G33" s="307">
        <v>0</v>
      </c>
      <c r="H33" s="307">
        <v>0</v>
      </c>
      <c r="I33" s="307">
        <v>68842.405000000028</v>
      </c>
      <c r="J33" s="307">
        <v>68842.405000000028</v>
      </c>
      <c r="K33" s="307">
        <v>17541.781967213126</v>
      </c>
      <c r="L33" s="307">
        <v>18126.508032786893</v>
      </c>
      <c r="M33" s="307">
        <v>29852.653125000004</v>
      </c>
      <c r="N33" s="307">
        <v>1990.1768750000015</v>
      </c>
      <c r="O33" s="307">
        <v>205195.93000000008</v>
      </c>
      <c r="P33" s="308"/>
    </row>
    <row r="34" spans="1:50" s="260" customFormat="1" x14ac:dyDescent="0.25">
      <c r="A34" s="308"/>
      <c r="B34" s="309"/>
      <c r="C34" s="310"/>
      <c r="D34" s="310"/>
      <c r="E34" s="310"/>
      <c r="F34" s="310"/>
      <c r="G34" s="310"/>
      <c r="H34" s="310"/>
      <c r="I34" s="310"/>
      <c r="J34" s="310"/>
      <c r="K34" s="310"/>
      <c r="L34" s="310"/>
      <c r="M34" s="310"/>
      <c r="N34" s="310"/>
      <c r="O34" s="308"/>
      <c r="P34" s="308"/>
    </row>
    <row r="35" spans="1:50" s="260" customFormat="1" x14ac:dyDescent="0.25">
      <c r="A35" s="308"/>
      <c r="B35" s="309"/>
      <c r="C35" s="310"/>
      <c r="D35" s="310"/>
      <c r="E35" s="310"/>
      <c r="F35" s="310"/>
      <c r="G35" s="310"/>
      <c r="H35" s="310"/>
      <c r="I35" s="310"/>
      <c r="J35" s="310"/>
      <c r="K35" s="310"/>
      <c r="L35" s="310"/>
      <c r="M35" s="310"/>
      <c r="N35" s="310"/>
      <c r="O35" s="308"/>
      <c r="P35" s="308"/>
    </row>
    <row r="36" spans="1:50" x14ac:dyDescent="0.25">
      <c r="A36" s="308"/>
      <c r="B36" s="308"/>
      <c r="C36" s="308"/>
      <c r="D36" s="308"/>
      <c r="E36" s="308"/>
      <c r="F36" s="308"/>
      <c r="G36" s="308"/>
      <c r="H36" s="308"/>
      <c r="I36" s="308"/>
      <c r="J36" s="308"/>
      <c r="K36" s="308"/>
      <c r="L36" s="308"/>
      <c r="M36" s="308"/>
      <c r="N36" s="308"/>
      <c r="O36" s="308"/>
      <c r="P36" s="308"/>
    </row>
    <row r="37" spans="1:50" x14ac:dyDescent="0.25">
      <c r="A37" s="314" t="s">
        <v>173</v>
      </c>
      <c r="B37" s="313"/>
      <c r="C37" s="313"/>
      <c r="D37" s="313"/>
      <c r="E37" s="313"/>
      <c r="F37" s="313"/>
      <c r="G37" s="313"/>
      <c r="H37" s="313"/>
      <c r="I37" s="313"/>
      <c r="J37" s="313"/>
      <c r="K37" s="313"/>
      <c r="L37" s="313"/>
      <c r="M37" s="313"/>
      <c r="N37" s="313"/>
      <c r="O37" s="313"/>
      <c r="P37" s="313"/>
      <c r="Q37" s="313"/>
      <c r="R37" s="313"/>
      <c r="S37" s="313"/>
      <c r="T37" s="313"/>
      <c r="U37" s="313"/>
      <c r="V37" s="313"/>
      <c r="W37" s="313"/>
      <c r="X37" s="312" t="s">
        <v>178</v>
      </c>
      <c r="Y37" s="313"/>
      <c r="Z37" s="313"/>
      <c r="AA37" s="313"/>
      <c r="AB37" s="313"/>
      <c r="AC37" s="313"/>
      <c r="AD37" s="313"/>
      <c r="AE37" s="313"/>
      <c r="AF37" s="313"/>
      <c r="AG37" s="313"/>
      <c r="AH37" s="317"/>
      <c r="AI37" s="317"/>
      <c r="AJ37" s="317"/>
      <c r="AK37" s="317"/>
      <c r="AL37" s="317"/>
      <c r="AM37" s="317"/>
      <c r="AN37" s="317"/>
      <c r="AO37" s="330" t="s">
        <v>179</v>
      </c>
      <c r="AP37" s="317"/>
      <c r="AQ37" s="317"/>
      <c r="AR37" s="317"/>
      <c r="AS37" s="317"/>
      <c r="AT37" s="317"/>
      <c r="AU37" s="317"/>
      <c r="AV37" s="317"/>
      <c r="AW37" s="317"/>
      <c r="AX37" s="317"/>
    </row>
    <row r="38" spans="1:50" ht="16.5" customHeight="1" x14ac:dyDescent="0.25">
      <c r="A38" s="312" t="s">
        <v>164</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7"/>
      <c r="AI38" s="339" t="s">
        <v>174</v>
      </c>
      <c r="AJ38" s="317"/>
      <c r="AK38" s="317"/>
      <c r="AL38" s="317"/>
      <c r="AM38" s="317"/>
      <c r="AN38" s="317"/>
      <c r="AO38" s="317"/>
      <c r="AP38" s="317"/>
      <c r="AQ38" s="317"/>
      <c r="AR38" s="317"/>
      <c r="AS38" s="317"/>
      <c r="AT38" s="317"/>
      <c r="AU38" s="317"/>
      <c r="AV38" s="317"/>
      <c r="AW38" s="317"/>
      <c r="AX38" s="317"/>
    </row>
    <row r="39" spans="1:50" ht="38.25" customHeight="1" x14ac:dyDescent="0.25">
      <c r="A39" s="299"/>
      <c r="B39" s="300"/>
      <c r="C39" s="301" t="s">
        <v>0</v>
      </c>
      <c r="D39" s="301" t="s">
        <v>1</v>
      </c>
      <c r="E39" s="301" t="s">
        <v>2</v>
      </c>
      <c r="F39" s="301" t="s">
        <v>3</v>
      </c>
      <c r="G39" s="301" t="s">
        <v>4</v>
      </c>
      <c r="H39" s="301" t="s">
        <v>5</v>
      </c>
      <c r="I39" s="301" t="s">
        <v>6</v>
      </c>
      <c r="J39" s="301" t="s">
        <v>7</v>
      </c>
      <c r="K39" s="301" t="s">
        <v>8</v>
      </c>
      <c r="L39" s="301" t="s">
        <v>9</v>
      </c>
      <c r="M39" s="301" t="s">
        <v>10</v>
      </c>
      <c r="N39" s="301" t="s">
        <v>11</v>
      </c>
      <c r="O39" s="301" t="s">
        <v>145</v>
      </c>
      <c r="P39" s="313"/>
      <c r="Q39" s="313"/>
      <c r="R39" s="313"/>
      <c r="S39" s="313"/>
      <c r="T39" s="313"/>
      <c r="U39" s="313"/>
      <c r="V39" s="313"/>
      <c r="W39" s="313"/>
      <c r="X39" s="313"/>
      <c r="Y39" s="313"/>
      <c r="Z39" s="313"/>
      <c r="AA39" s="313"/>
      <c r="AB39" s="313"/>
      <c r="AC39" s="313"/>
      <c r="AD39" s="313"/>
      <c r="AE39" s="313"/>
      <c r="AF39" s="313"/>
      <c r="AG39" s="313"/>
      <c r="AH39" s="317"/>
      <c r="AI39" s="374" t="s">
        <v>186</v>
      </c>
      <c r="AJ39" s="374"/>
      <c r="AK39" s="374"/>
      <c r="AL39" s="374"/>
      <c r="AM39" s="317"/>
      <c r="AN39" s="341">
        <v>103</v>
      </c>
      <c r="AO39" s="340" t="s">
        <v>175</v>
      </c>
      <c r="AP39" s="317"/>
      <c r="AQ39" s="317"/>
      <c r="AR39" s="317"/>
      <c r="AS39" s="317"/>
      <c r="AT39" s="317"/>
      <c r="AU39" s="317"/>
      <c r="AV39" s="317"/>
      <c r="AW39" s="317"/>
      <c r="AX39" s="317"/>
    </row>
    <row r="40" spans="1:50" s="260" customFormat="1" ht="30.75" customHeight="1" x14ac:dyDescent="0.25">
      <c r="B40" s="304" t="s">
        <v>170</v>
      </c>
      <c r="C40" s="306">
        <f>SUMIF(Daily!$B$2:$B$366,COLUMN(A$1),Daily!$E$2:$E$366)</f>
        <v>141562.37999999995</v>
      </c>
      <c r="D40" s="306">
        <f>SUMIF(Daily!$B$2:$B$366,COLUMN(B$1),Daily!$E$2:$E$366)</f>
        <v>97185.747430187155</v>
      </c>
      <c r="E40" s="306">
        <f>SUMIF(Daily!$B$2:$B$366,COLUMN(C$1),Daily!$E$2:$E$366)</f>
        <v>114526.43355505186</v>
      </c>
      <c r="F40" s="306">
        <f>SUMIF(Daily!$B$2:$B$366,COLUMN(D$1),Daily!$E$2:$E$366)</f>
        <v>144919.03</v>
      </c>
      <c r="G40" s="306">
        <f>SUMIF(Daily!$B$2:$B$366,COLUMN(E$1),Daily!$E$2:$E$366)</f>
        <v>252425.06491803279</v>
      </c>
      <c r="H40" s="306">
        <f>SUMIF(Daily!$B$2:$B$366,COLUMN(F$1),Daily!$E$2:$E$366)</f>
        <v>244282.09508196733</v>
      </c>
      <c r="I40" s="306">
        <f>SUMIF(Daily!$B$2:$B$366,COLUMN(G$1),Daily!$E$2:$E$366)</f>
        <v>479057.63500000018</v>
      </c>
      <c r="J40" s="306">
        <f>SUMIF(Daily!$B$2:$B$366,COLUMN(H$1),Daily!$E$2:$E$366)</f>
        <v>231802.08145161296</v>
      </c>
      <c r="K40" s="306">
        <f>SUMIF(Daily!$B$2:$B$366,COLUMN(I$1),Daily!$E$2:$E$366)</f>
        <v>0</v>
      </c>
      <c r="L40" s="306">
        <f>SUMIF(Daily!$B$2:$B$366,COLUMN(J$1),Daily!$E$2:$E$366)</f>
        <v>0</v>
      </c>
      <c r="M40" s="306">
        <f>SUMIF(Daily!$B$2:$B$366,COLUMN(K$1),Daily!$E$2:$E$366)</f>
        <v>0</v>
      </c>
      <c r="N40" s="306">
        <f>SUMIF(Daily!$B$2:$B$366,COLUMN(L$1),Daily!$E$2:$E$366)</f>
        <v>0</v>
      </c>
      <c r="O40" s="307">
        <f>SUM(C40:N40)</f>
        <v>1705760.4674368524</v>
      </c>
      <c r="P40" s="313"/>
      <c r="Q40" s="313"/>
      <c r="R40" s="312" t="s">
        <v>164</v>
      </c>
      <c r="S40" s="313"/>
      <c r="T40" s="313"/>
      <c r="U40" s="313"/>
      <c r="V40" s="313"/>
      <c r="W40" s="313"/>
      <c r="X40" s="313"/>
      <c r="Y40" s="313"/>
      <c r="Z40" s="313"/>
      <c r="AA40" s="313"/>
      <c r="AB40" s="313"/>
      <c r="AC40" s="313"/>
      <c r="AD40" s="313"/>
      <c r="AE40" s="313"/>
      <c r="AF40" s="313"/>
      <c r="AG40" s="313"/>
      <c r="AH40" s="317"/>
      <c r="AI40" s="330" t="s">
        <v>164</v>
      </c>
      <c r="AJ40" s="317"/>
      <c r="AK40" s="317"/>
      <c r="AL40" s="317"/>
      <c r="AM40" s="317"/>
      <c r="AN40" s="317"/>
      <c r="AO40" s="317"/>
      <c r="AP40" s="317"/>
      <c r="AQ40" s="317"/>
      <c r="AR40" s="317"/>
      <c r="AS40" s="317"/>
      <c r="AT40" s="317"/>
      <c r="AU40" s="317"/>
      <c r="AV40" s="317"/>
      <c r="AW40" s="317"/>
      <c r="AX40" s="317"/>
    </row>
    <row r="41" spans="1:50" s="260" customFormat="1" ht="18" customHeight="1" x14ac:dyDescent="0.25">
      <c r="A41" s="302"/>
      <c r="B41" s="303"/>
      <c r="C41" s="303"/>
      <c r="D41" s="303"/>
      <c r="E41" s="303"/>
      <c r="F41" s="303"/>
      <c r="G41" s="303"/>
      <c r="H41" s="303"/>
      <c r="I41" s="303"/>
      <c r="J41" s="303"/>
      <c r="K41" s="303"/>
      <c r="L41" s="303"/>
      <c r="M41" s="303"/>
      <c r="N41" s="303"/>
      <c r="O41" s="303"/>
      <c r="P41" s="313"/>
      <c r="Q41" s="313"/>
      <c r="R41" s="325"/>
      <c r="S41" s="325"/>
      <c r="T41" s="326" t="s">
        <v>0</v>
      </c>
      <c r="U41" s="326" t="s">
        <v>1</v>
      </c>
      <c r="V41" s="326" t="s">
        <v>2</v>
      </c>
      <c r="W41" s="326" t="s">
        <v>3</v>
      </c>
      <c r="X41" s="326" t="s">
        <v>4</v>
      </c>
      <c r="Y41" s="326" t="s">
        <v>5</v>
      </c>
      <c r="Z41" s="326" t="s">
        <v>6</v>
      </c>
      <c r="AA41" s="326" t="s">
        <v>7</v>
      </c>
      <c r="AB41" s="326" t="s">
        <v>8</v>
      </c>
      <c r="AC41" s="326" t="s">
        <v>9</v>
      </c>
      <c r="AD41" s="326" t="s">
        <v>10</v>
      </c>
      <c r="AE41" s="326" t="s">
        <v>11</v>
      </c>
      <c r="AF41" s="326" t="s">
        <v>145</v>
      </c>
      <c r="AG41" s="313"/>
      <c r="AH41" s="317"/>
      <c r="AI41" s="331"/>
      <c r="AJ41" s="331"/>
      <c r="AK41" s="332" t="s">
        <v>0</v>
      </c>
      <c r="AL41" s="332" t="s">
        <v>1</v>
      </c>
      <c r="AM41" s="332" t="s">
        <v>2</v>
      </c>
      <c r="AN41" s="332" t="s">
        <v>3</v>
      </c>
      <c r="AO41" s="332" t="s">
        <v>4</v>
      </c>
      <c r="AP41" s="332" t="s">
        <v>5</v>
      </c>
      <c r="AQ41" s="332" t="s">
        <v>6</v>
      </c>
      <c r="AR41" s="332" t="s">
        <v>7</v>
      </c>
      <c r="AS41" s="332" t="s">
        <v>8</v>
      </c>
      <c r="AT41" s="332" t="s">
        <v>9</v>
      </c>
      <c r="AU41" s="332" t="s">
        <v>10</v>
      </c>
      <c r="AV41" s="332" t="s">
        <v>11</v>
      </c>
      <c r="AW41" s="332" t="s">
        <v>145</v>
      </c>
      <c r="AX41" s="317"/>
    </row>
    <row r="42" spans="1:50" s="260" customFormat="1" ht="18" customHeight="1" x14ac:dyDescent="0.25">
      <c r="A42" s="371" t="s">
        <v>171</v>
      </c>
      <c r="B42" s="300" t="s">
        <v>20</v>
      </c>
      <c r="C42" s="305">
        <f>C$40*Q8/C8</f>
        <v>1160.9999999999998</v>
      </c>
      <c r="D42" s="305">
        <f t="shared" ref="D42:N42" si="5">D$40*R8/D8</f>
        <v>797.05172307724172</v>
      </c>
      <c r="E42" s="305">
        <f t="shared" si="5"/>
        <v>1247.85018629663</v>
      </c>
      <c r="F42" s="305">
        <f t="shared" si="5"/>
        <v>1579</v>
      </c>
      <c r="G42" s="305">
        <f t="shared" si="5"/>
        <v>1028.0819672131154</v>
      </c>
      <c r="H42" s="305">
        <f t="shared" si="5"/>
        <v>994.91803278688485</v>
      </c>
      <c r="I42" s="305">
        <f t="shared" si="5"/>
        <v>1039.5000000000002</v>
      </c>
      <c r="J42" s="305">
        <f t="shared" si="5"/>
        <v>502.98387096774201</v>
      </c>
      <c r="K42" s="305">
        <f t="shared" si="5"/>
        <v>0</v>
      </c>
      <c r="L42" s="305">
        <f t="shared" si="5"/>
        <v>0</v>
      </c>
      <c r="M42" s="305">
        <f t="shared" si="5"/>
        <v>0</v>
      </c>
      <c r="N42" s="305">
        <f t="shared" si="5"/>
        <v>0</v>
      </c>
      <c r="O42" s="307">
        <f>SUM(C42:N42)</f>
        <v>8350.385780341614</v>
      </c>
      <c r="P42" s="313"/>
      <c r="Q42" s="313"/>
      <c r="R42" s="373" t="s">
        <v>176</v>
      </c>
      <c r="S42" s="327" t="s">
        <v>20</v>
      </c>
      <c r="T42" s="328">
        <f>C42-C29</f>
        <v>1160.9999999999998</v>
      </c>
      <c r="U42" s="328">
        <f t="shared" ref="U42:AE42" si="6">D42-D29</f>
        <v>797.05172307724172</v>
      </c>
      <c r="V42" s="328">
        <f t="shared" si="6"/>
        <v>1247.85018629663</v>
      </c>
      <c r="W42" s="328">
        <f t="shared" si="6"/>
        <v>1579</v>
      </c>
      <c r="X42" s="328">
        <f t="shared" si="6"/>
        <v>1028.0819672131154</v>
      </c>
      <c r="Y42" s="328">
        <f t="shared" si="6"/>
        <v>994.91803278688485</v>
      </c>
      <c r="Z42" s="328">
        <f t="shared" si="6"/>
        <v>0</v>
      </c>
      <c r="AA42" s="328">
        <f t="shared" si="6"/>
        <v>-536.51612903225828</v>
      </c>
      <c r="AB42" s="328">
        <f t="shared" si="6"/>
        <v>-806.5573770491809</v>
      </c>
      <c r="AC42" s="328">
        <f t="shared" si="6"/>
        <v>-833.44262295082001</v>
      </c>
      <c r="AD42" s="328">
        <f t="shared" si="6"/>
        <v>-1374.3750000000002</v>
      </c>
      <c r="AE42" s="328">
        <f t="shared" si="6"/>
        <v>-91.625000000000085</v>
      </c>
      <c r="AF42" s="328">
        <f>O42-O29</f>
        <v>3165.3857803416122</v>
      </c>
      <c r="AG42" s="313"/>
      <c r="AH42" s="317"/>
      <c r="AI42" s="372" t="s">
        <v>180</v>
      </c>
      <c r="AJ42" s="333" t="s">
        <v>20</v>
      </c>
      <c r="AK42" s="343">
        <f t="shared" ref="AK42:AW46" si="7">$AN$39*T42</f>
        <v>119582.99999999997</v>
      </c>
      <c r="AL42" s="343">
        <f t="shared" si="7"/>
        <v>82096.327476955892</v>
      </c>
      <c r="AM42" s="343">
        <f t="shared" si="7"/>
        <v>128528.56918855289</v>
      </c>
      <c r="AN42" s="343">
        <f t="shared" si="7"/>
        <v>162637</v>
      </c>
      <c r="AO42" s="343">
        <f t="shared" si="7"/>
        <v>105892.44262295088</v>
      </c>
      <c r="AP42" s="343">
        <f t="shared" si="7"/>
        <v>102476.55737704915</v>
      </c>
      <c r="AQ42" s="343">
        <f t="shared" si="7"/>
        <v>0</v>
      </c>
      <c r="AR42" s="343">
        <f t="shared" si="7"/>
        <v>-55261.161290322605</v>
      </c>
      <c r="AS42" s="343">
        <f t="shared" si="7"/>
        <v>-83075.409836065635</v>
      </c>
      <c r="AT42" s="343">
        <f t="shared" si="7"/>
        <v>-85844.590163934467</v>
      </c>
      <c r="AU42" s="343">
        <f t="shared" si="7"/>
        <v>-141560.62500000003</v>
      </c>
      <c r="AV42" s="343">
        <f t="shared" si="7"/>
        <v>-9437.3750000000091</v>
      </c>
      <c r="AW42" s="343">
        <f t="shared" si="7"/>
        <v>326034.73537518608</v>
      </c>
      <c r="AX42" s="317"/>
    </row>
    <row r="43" spans="1:50" s="260" customFormat="1" ht="18" customHeight="1" x14ac:dyDescent="0.25">
      <c r="A43" s="371"/>
      <c r="B43" s="300" t="s">
        <v>65</v>
      </c>
      <c r="C43" s="305">
        <f>C$40*Q9/C9</f>
        <v>1528.9399999999996</v>
      </c>
      <c r="D43" s="305">
        <f t="shared" ref="D43:N44" si="8">D$40*R9/D9</f>
        <v>1049.6505266853726</v>
      </c>
      <c r="E43" s="305">
        <f t="shared" si="8"/>
        <v>5481.3182663966963</v>
      </c>
      <c r="F43" s="305">
        <f t="shared" si="8"/>
        <v>6935.93</v>
      </c>
      <c r="G43" s="305">
        <f t="shared" si="8"/>
        <v>6432.2357377049229</v>
      </c>
      <c r="H43" s="305">
        <f t="shared" si="8"/>
        <v>6224.7442622950803</v>
      </c>
      <c r="I43" s="305">
        <f t="shared" si="8"/>
        <v>8201.0600000000031</v>
      </c>
      <c r="J43" s="305">
        <f t="shared" si="8"/>
        <v>3968.2548387096786</v>
      </c>
      <c r="K43" s="305">
        <f t="shared" si="8"/>
        <v>0</v>
      </c>
      <c r="L43" s="305">
        <f t="shared" si="8"/>
        <v>0</v>
      </c>
      <c r="M43" s="305">
        <f t="shared" si="8"/>
        <v>0</v>
      </c>
      <c r="N43" s="305">
        <f t="shared" si="8"/>
        <v>0</v>
      </c>
      <c r="O43" s="307">
        <f>SUM(C43:N43)</f>
        <v>39822.133631791752</v>
      </c>
      <c r="P43" s="313"/>
      <c r="Q43" s="313"/>
      <c r="R43" s="373"/>
      <c r="S43" s="327" t="s">
        <v>65</v>
      </c>
      <c r="T43" s="328">
        <f>C43-C30</f>
        <v>1528.9399999999996</v>
      </c>
      <c r="U43" s="328">
        <f t="shared" ref="U43:AD46" si="9">D43-D30</f>
        <v>1049.6505266853726</v>
      </c>
      <c r="V43" s="328">
        <f t="shared" si="9"/>
        <v>5481.3182663966963</v>
      </c>
      <c r="W43" s="328">
        <f t="shared" si="9"/>
        <v>6935.93</v>
      </c>
      <c r="X43" s="328">
        <f t="shared" si="9"/>
        <v>6432.2357377049229</v>
      </c>
      <c r="Y43" s="328">
        <f t="shared" si="9"/>
        <v>6224.7442622950803</v>
      </c>
      <c r="Z43" s="328">
        <f t="shared" si="9"/>
        <v>0</v>
      </c>
      <c r="AA43" s="328">
        <f t="shared" si="9"/>
        <v>-4232.8051612903246</v>
      </c>
      <c r="AB43" s="328">
        <f t="shared" si="9"/>
        <v>-1271.7147540983617</v>
      </c>
      <c r="AC43" s="328">
        <f t="shared" si="9"/>
        <v>-1314.1052459016398</v>
      </c>
      <c r="AD43" s="328">
        <f t="shared" si="9"/>
        <v>-3719.6437500000011</v>
      </c>
      <c r="AE43" s="328">
        <f t="shared" ref="AE43:AF46" si="10">N43-N30</f>
        <v>-247.97625000000019</v>
      </c>
      <c r="AF43" s="328">
        <f t="shared" si="10"/>
        <v>16866.573631791747</v>
      </c>
      <c r="AG43" s="313"/>
      <c r="AH43" s="317"/>
      <c r="AI43" s="372"/>
      <c r="AJ43" s="333" t="s">
        <v>65</v>
      </c>
      <c r="AK43" s="343">
        <f t="shared" si="7"/>
        <v>157480.81999999995</v>
      </c>
      <c r="AL43" s="343">
        <f t="shared" si="7"/>
        <v>108114.00424859338</v>
      </c>
      <c r="AM43" s="343">
        <f t="shared" si="7"/>
        <v>564575.78143885976</v>
      </c>
      <c r="AN43" s="343">
        <f t="shared" si="7"/>
        <v>714400.79</v>
      </c>
      <c r="AO43" s="343">
        <f t="shared" si="7"/>
        <v>662520.28098360705</v>
      </c>
      <c r="AP43" s="343">
        <f t="shared" si="7"/>
        <v>641148.65901639324</v>
      </c>
      <c r="AQ43" s="343">
        <f t="shared" si="7"/>
        <v>0</v>
      </c>
      <c r="AR43" s="343">
        <f t="shared" si="7"/>
        <v>-435978.93161290343</v>
      </c>
      <c r="AS43" s="343">
        <f t="shared" si="7"/>
        <v>-130986.61967213126</v>
      </c>
      <c r="AT43" s="343">
        <f t="shared" si="7"/>
        <v>-135352.84032786891</v>
      </c>
      <c r="AU43" s="343">
        <f t="shared" si="7"/>
        <v>-383123.30625000014</v>
      </c>
      <c r="AV43" s="343">
        <f t="shared" si="7"/>
        <v>-25541.553750000021</v>
      </c>
      <c r="AW43" s="343">
        <f t="shared" si="7"/>
        <v>1737257.0840745498</v>
      </c>
      <c r="AX43" s="317"/>
    </row>
    <row r="44" spans="1:50" x14ac:dyDescent="0.25">
      <c r="A44" s="371"/>
      <c r="B44" s="300" t="s">
        <v>104</v>
      </c>
      <c r="C44" s="305">
        <f>C$40*Q10/C10</f>
        <v>19009.38341250701</v>
      </c>
      <c r="D44" s="305">
        <f t="shared" si="8"/>
        <v>13050.370035872411</v>
      </c>
      <c r="E44" s="305">
        <f t="shared" si="8"/>
        <v>10747.380399960288</v>
      </c>
      <c r="F44" s="305">
        <f t="shared" si="8"/>
        <v>13599.48</v>
      </c>
      <c r="G44" s="305">
        <f t="shared" si="8"/>
        <v>26997.295375441634</v>
      </c>
      <c r="H44" s="305">
        <f t="shared" si="8"/>
        <v>26126.381086538535</v>
      </c>
      <c r="I44" s="305">
        <f t="shared" si="8"/>
        <v>59601.845000000023</v>
      </c>
      <c r="J44" s="305">
        <f t="shared" si="8"/>
        <v>28839.602419354844</v>
      </c>
      <c r="K44" s="305">
        <f t="shared" si="8"/>
        <v>0</v>
      </c>
      <c r="L44" s="305">
        <f t="shared" si="8"/>
        <v>0</v>
      </c>
      <c r="M44" s="305">
        <f t="shared" si="8"/>
        <v>0</v>
      </c>
      <c r="N44" s="305">
        <f t="shared" si="8"/>
        <v>0</v>
      </c>
      <c r="O44" s="307">
        <f>SUM(C44:N44)</f>
        <v>197971.73772967473</v>
      </c>
      <c r="P44" s="313"/>
      <c r="Q44" s="313"/>
      <c r="R44" s="373"/>
      <c r="S44" s="327" t="s">
        <v>104</v>
      </c>
      <c r="T44" s="328">
        <f>C44-C31</f>
        <v>19009.38341250701</v>
      </c>
      <c r="U44" s="328">
        <f t="shared" si="9"/>
        <v>13050.370035872411</v>
      </c>
      <c r="V44" s="328">
        <f t="shared" si="9"/>
        <v>10747.380399960288</v>
      </c>
      <c r="W44" s="328">
        <f t="shared" si="9"/>
        <v>13599.48</v>
      </c>
      <c r="X44" s="328">
        <f t="shared" si="9"/>
        <v>26997.295375441634</v>
      </c>
      <c r="Y44" s="328">
        <f t="shared" si="9"/>
        <v>26126.381086538535</v>
      </c>
      <c r="Z44" s="328">
        <f t="shared" si="9"/>
        <v>0</v>
      </c>
      <c r="AA44" s="328">
        <f t="shared" si="9"/>
        <v>-30762.242580645179</v>
      </c>
      <c r="AB44" s="328">
        <f t="shared" si="9"/>
        <v>-15463.509836065585</v>
      </c>
      <c r="AC44" s="328">
        <f t="shared" si="9"/>
        <v>-15978.960163934435</v>
      </c>
      <c r="AD44" s="328">
        <f t="shared" si="9"/>
        <v>-24758.634375000005</v>
      </c>
      <c r="AE44" s="328">
        <f t="shared" si="10"/>
        <v>-1650.5756250000011</v>
      </c>
      <c r="AF44" s="328">
        <f t="shared" si="10"/>
        <v>20916.367729674646</v>
      </c>
      <c r="AG44" s="313"/>
      <c r="AH44" s="317"/>
      <c r="AI44" s="372"/>
      <c r="AJ44" s="333" t="s">
        <v>104</v>
      </c>
      <c r="AK44" s="343">
        <f t="shared" si="7"/>
        <v>1957966.491488222</v>
      </c>
      <c r="AL44" s="343">
        <f t="shared" si="7"/>
        <v>1344188.1136948583</v>
      </c>
      <c r="AM44" s="343">
        <f t="shared" si="7"/>
        <v>1106980.1811959096</v>
      </c>
      <c r="AN44" s="343">
        <f t="shared" si="7"/>
        <v>1400746.44</v>
      </c>
      <c r="AO44" s="343">
        <f t="shared" si="7"/>
        <v>2780721.4236704884</v>
      </c>
      <c r="AP44" s="343">
        <f t="shared" si="7"/>
        <v>2691017.2519134693</v>
      </c>
      <c r="AQ44" s="343">
        <f t="shared" si="7"/>
        <v>0</v>
      </c>
      <c r="AR44" s="343">
        <f t="shared" si="7"/>
        <v>-3168510.9858064535</v>
      </c>
      <c r="AS44" s="343">
        <f t="shared" si="7"/>
        <v>-1592741.5131147553</v>
      </c>
      <c r="AT44" s="343">
        <f t="shared" si="7"/>
        <v>-1645832.8968852467</v>
      </c>
      <c r="AU44" s="343">
        <f t="shared" si="7"/>
        <v>-2550139.3406250007</v>
      </c>
      <c r="AV44" s="343">
        <f t="shared" si="7"/>
        <v>-170009.28937500011</v>
      </c>
      <c r="AW44" s="343">
        <f t="shared" si="7"/>
        <v>2154385.8761564884</v>
      </c>
      <c r="AX44" s="317"/>
    </row>
    <row r="45" spans="1:50" x14ac:dyDescent="0.25">
      <c r="A45" s="371"/>
      <c r="B45" s="300" t="s">
        <v>105</v>
      </c>
      <c r="C45" s="305">
        <v>0</v>
      </c>
      <c r="D45" s="305">
        <v>0</v>
      </c>
      <c r="E45" s="305">
        <v>0</v>
      </c>
      <c r="F45" s="305">
        <v>0</v>
      </c>
      <c r="G45" s="305">
        <v>0</v>
      </c>
      <c r="H45" s="305">
        <v>0</v>
      </c>
      <c r="I45" s="305">
        <v>0</v>
      </c>
      <c r="J45" s="305">
        <v>0</v>
      </c>
      <c r="K45" s="305">
        <v>0</v>
      </c>
      <c r="L45" s="305">
        <v>0</v>
      </c>
      <c r="M45" s="305">
        <v>0</v>
      </c>
      <c r="N45" s="305">
        <v>0</v>
      </c>
      <c r="O45" s="307">
        <f>SUM(C45:N45)</f>
        <v>0</v>
      </c>
      <c r="P45" s="313"/>
      <c r="Q45" s="313"/>
      <c r="R45" s="373"/>
      <c r="S45" s="327" t="s">
        <v>105</v>
      </c>
      <c r="T45" s="328">
        <f>C45-C32</f>
        <v>0</v>
      </c>
      <c r="U45" s="328">
        <f t="shared" si="9"/>
        <v>0</v>
      </c>
      <c r="V45" s="328">
        <f t="shared" si="9"/>
        <v>0</v>
      </c>
      <c r="W45" s="328">
        <f t="shared" si="9"/>
        <v>0</v>
      </c>
      <c r="X45" s="328">
        <f t="shared" si="9"/>
        <v>0</v>
      </c>
      <c r="Y45" s="328">
        <f t="shared" si="9"/>
        <v>0</v>
      </c>
      <c r="Z45" s="328">
        <f t="shared" si="9"/>
        <v>0</v>
      </c>
      <c r="AA45" s="328">
        <f t="shared" si="9"/>
        <v>0</v>
      </c>
      <c r="AB45" s="328">
        <f t="shared" si="9"/>
        <v>0</v>
      </c>
      <c r="AC45" s="328">
        <f t="shared" si="9"/>
        <v>0</v>
      </c>
      <c r="AD45" s="328">
        <f t="shared" si="9"/>
        <v>0</v>
      </c>
      <c r="AE45" s="328">
        <f t="shared" si="10"/>
        <v>0</v>
      </c>
      <c r="AF45" s="328">
        <f t="shared" si="10"/>
        <v>0</v>
      </c>
      <c r="AG45" s="313"/>
      <c r="AH45" s="317"/>
      <c r="AI45" s="372"/>
      <c r="AJ45" s="333" t="s">
        <v>105</v>
      </c>
      <c r="AK45" s="343">
        <f t="shared" si="7"/>
        <v>0</v>
      </c>
      <c r="AL45" s="343">
        <f t="shared" si="7"/>
        <v>0</v>
      </c>
      <c r="AM45" s="343">
        <f t="shared" si="7"/>
        <v>0</v>
      </c>
      <c r="AN45" s="343">
        <f t="shared" si="7"/>
        <v>0</v>
      </c>
      <c r="AO45" s="343">
        <f t="shared" si="7"/>
        <v>0</v>
      </c>
      <c r="AP45" s="343">
        <f t="shared" si="7"/>
        <v>0</v>
      </c>
      <c r="AQ45" s="343">
        <f t="shared" si="7"/>
        <v>0</v>
      </c>
      <c r="AR45" s="343">
        <f t="shared" si="7"/>
        <v>0</v>
      </c>
      <c r="AS45" s="343">
        <f t="shared" si="7"/>
        <v>0</v>
      </c>
      <c r="AT45" s="343">
        <f t="shared" si="7"/>
        <v>0</v>
      </c>
      <c r="AU45" s="343">
        <f t="shared" si="7"/>
        <v>0</v>
      </c>
      <c r="AV45" s="343">
        <f t="shared" si="7"/>
        <v>0</v>
      </c>
      <c r="AW45" s="343">
        <f t="shared" si="7"/>
        <v>0</v>
      </c>
      <c r="AX45" s="317"/>
    </row>
    <row r="46" spans="1:50" s="260" customFormat="1" x14ac:dyDescent="0.25">
      <c r="A46" s="304"/>
      <c r="B46" s="300" t="s">
        <v>145</v>
      </c>
      <c r="C46" s="307">
        <f>SUM(C42:C45)</f>
        <v>21699.323412507008</v>
      </c>
      <c r="D46" s="307">
        <f t="shared" ref="D46:O46" si="11">SUM(D42:D45)</f>
        <v>14897.072285635026</v>
      </c>
      <c r="E46" s="307">
        <f t="shared" si="11"/>
        <v>17476.548852653614</v>
      </c>
      <c r="F46" s="307">
        <f t="shared" si="11"/>
        <v>22114.41</v>
      </c>
      <c r="G46" s="307">
        <f t="shared" si="11"/>
        <v>34457.613080359675</v>
      </c>
      <c r="H46" s="307">
        <f t="shared" si="11"/>
        <v>33346.043381620504</v>
      </c>
      <c r="I46" s="307">
        <f t="shared" si="11"/>
        <v>68842.405000000028</v>
      </c>
      <c r="J46" s="307">
        <f t="shared" si="11"/>
        <v>33310.841129032262</v>
      </c>
      <c r="K46" s="307">
        <f t="shared" si="11"/>
        <v>0</v>
      </c>
      <c r="L46" s="307">
        <f t="shared" si="11"/>
        <v>0</v>
      </c>
      <c r="M46" s="307">
        <f t="shared" si="11"/>
        <v>0</v>
      </c>
      <c r="N46" s="307">
        <f t="shared" si="11"/>
        <v>0</v>
      </c>
      <c r="O46" s="307">
        <f t="shared" si="11"/>
        <v>246144.25714180811</v>
      </c>
      <c r="P46" s="313"/>
      <c r="Q46" s="313"/>
      <c r="R46" s="329"/>
      <c r="S46" s="327" t="s">
        <v>145</v>
      </c>
      <c r="T46" s="328">
        <f>C46-C33</f>
        <v>21699.323412507008</v>
      </c>
      <c r="U46" s="328">
        <f t="shared" si="9"/>
        <v>14897.072285635026</v>
      </c>
      <c r="V46" s="328">
        <f t="shared" si="9"/>
        <v>17476.548852653614</v>
      </c>
      <c r="W46" s="328">
        <f t="shared" si="9"/>
        <v>22114.41</v>
      </c>
      <c r="X46" s="328">
        <f t="shared" si="9"/>
        <v>34457.613080359675</v>
      </c>
      <c r="Y46" s="328">
        <f t="shared" si="9"/>
        <v>33346.043381620504</v>
      </c>
      <c r="Z46" s="328">
        <f t="shared" si="9"/>
        <v>0</v>
      </c>
      <c r="AA46" s="328">
        <f t="shared" si="9"/>
        <v>-35531.563870967766</v>
      </c>
      <c r="AB46" s="328">
        <f t="shared" si="9"/>
        <v>-17541.781967213126</v>
      </c>
      <c r="AC46" s="328">
        <f t="shared" si="9"/>
        <v>-18126.508032786893</v>
      </c>
      <c r="AD46" s="328">
        <f t="shared" si="9"/>
        <v>-29852.653125000004</v>
      </c>
      <c r="AE46" s="328">
        <f t="shared" si="10"/>
        <v>-1990.1768750000015</v>
      </c>
      <c r="AF46" s="328">
        <f t="shared" si="10"/>
        <v>40948.327141808026</v>
      </c>
      <c r="AG46" s="313"/>
      <c r="AH46" s="317"/>
      <c r="AI46" s="334"/>
      <c r="AJ46" s="333" t="s">
        <v>145</v>
      </c>
      <c r="AK46" s="343">
        <f t="shared" si="7"/>
        <v>2235030.3114882219</v>
      </c>
      <c r="AL46" s="343">
        <f t="shared" si="7"/>
        <v>1534398.4454204077</v>
      </c>
      <c r="AM46" s="343">
        <f t="shared" si="7"/>
        <v>1800084.5318233222</v>
      </c>
      <c r="AN46" s="343">
        <f t="shared" si="7"/>
        <v>2277784.23</v>
      </c>
      <c r="AO46" s="343">
        <f t="shared" si="7"/>
        <v>3549134.1472770465</v>
      </c>
      <c r="AP46" s="343">
        <f t="shared" si="7"/>
        <v>3434642.4683069121</v>
      </c>
      <c r="AQ46" s="343">
        <f t="shared" si="7"/>
        <v>0</v>
      </c>
      <c r="AR46" s="343">
        <f t="shared" si="7"/>
        <v>-3659751.0787096801</v>
      </c>
      <c r="AS46" s="343">
        <f t="shared" si="7"/>
        <v>-1806803.542622952</v>
      </c>
      <c r="AT46" s="343">
        <f t="shared" si="7"/>
        <v>-1867030.32737705</v>
      </c>
      <c r="AU46" s="343">
        <f t="shared" si="7"/>
        <v>-3074823.2718750006</v>
      </c>
      <c r="AV46" s="343">
        <f t="shared" si="7"/>
        <v>-204988.21812500016</v>
      </c>
      <c r="AW46" s="343">
        <f t="shared" si="7"/>
        <v>4217677.695606227</v>
      </c>
      <c r="AX46" s="317"/>
    </row>
    <row r="47" spans="1:50" x14ac:dyDescent="0.25">
      <c r="A47" s="313"/>
      <c r="B47" s="312"/>
      <c r="C47" s="312"/>
      <c r="D47" s="312"/>
      <c r="E47" s="312"/>
      <c r="F47" s="312"/>
      <c r="G47" s="312"/>
      <c r="H47" s="312"/>
      <c r="I47" s="312"/>
      <c r="J47" s="312"/>
      <c r="K47" s="312"/>
      <c r="L47" s="312"/>
      <c r="M47" s="312"/>
      <c r="N47" s="312"/>
      <c r="O47" s="313"/>
      <c r="P47" s="313"/>
      <c r="Q47" s="313"/>
      <c r="R47" s="313"/>
      <c r="S47" s="313"/>
      <c r="T47" s="313"/>
      <c r="U47" s="313"/>
      <c r="V47" s="313"/>
      <c r="W47" s="313"/>
      <c r="X47" s="313"/>
      <c r="Y47" s="313"/>
      <c r="Z47" s="313"/>
      <c r="AA47" s="313"/>
      <c r="AB47" s="313"/>
      <c r="AC47" s="313"/>
      <c r="AD47" s="313"/>
      <c r="AE47" s="313"/>
      <c r="AF47" s="313"/>
      <c r="AG47" s="313"/>
      <c r="AH47" s="317"/>
      <c r="AI47" s="317"/>
      <c r="AJ47" s="317"/>
      <c r="AK47" s="317"/>
      <c r="AL47" s="317"/>
      <c r="AM47" s="317"/>
      <c r="AN47" s="317"/>
      <c r="AO47" s="317"/>
      <c r="AP47" s="317"/>
      <c r="AQ47" s="317"/>
      <c r="AR47" s="317"/>
      <c r="AS47" s="317"/>
      <c r="AT47" s="317"/>
      <c r="AU47" s="317"/>
      <c r="AV47" s="317"/>
      <c r="AW47" s="317"/>
      <c r="AX47" s="317"/>
    </row>
    <row r="48" spans="1:50" x14ac:dyDescent="0.25">
      <c r="A48" s="312" t="s">
        <v>165</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7"/>
      <c r="AI48" s="317"/>
      <c r="AJ48" s="317"/>
      <c r="AK48" s="317"/>
      <c r="AL48" s="317"/>
      <c r="AM48" s="317"/>
      <c r="AN48" s="317"/>
      <c r="AO48" s="317"/>
      <c r="AP48" s="317"/>
      <c r="AQ48" s="317"/>
      <c r="AR48" s="317"/>
      <c r="AS48" s="317"/>
      <c r="AT48" s="317"/>
      <c r="AU48" s="317"/>
      <c r="AV48" s="317"/>
      <c r="AW48" s="317"/>
      <c r="AX48" s="317"/>
    </row>
    <row r="49" spans="1:50" x14ac:dyDescent="0.25">
      <c r="A49" s="299"/>
      <c r="B49" s="300"/>
      <c r="C49" s="301" t="s">
        <v>0</v>
      </c>
      <c r="D49" s="301" t="s">
        <v>1</v>
      </c>
      <c r="E49" s="301" t="s">
        <v>2</v>
      </c>
      <c r="F49" s="301" t="s">
        <v>3</v>
      </c>
      <c r="G49" s="301" t="s">
        <v>4</v>
      </c>
      <c r="H49" s="301" t="s">
        <v>5</v>
      </c>
      <c r="I49" s="301" t="s">
        <v>6</v>
      </c>
      <c r="J49" s="301" t="s">
        <v>7</v>
      </c>
      <c r="K49" s="301" t="s">
        <v>8</v>
      </c>
      <c r="L49" s="301" t="s">
        <v>9</v>
      </c>
      <c r="M49" s="301" t="s">
        <v>10</v>
      </c>
      <c r="N49" s="301" t="s">
        <v>11</v>
      </c>
      <c r="O49" s="301" t="s">
        <v>145</v>
      </c>
      <c r="P49" s="313"/>
      <c r="Q49" s="313"/>
      <c r="R49" s="313"/>
      <c r="S49" s="313"/>
      <c r="T49" s="313"/>
      <c r="U49" s="313"/>
      <c r="V49" s="313"/>
      <c r="W49" s="313"/>
      <c r="X49" s="313"/>
      <c r="Y49" s="313"/>
      <c r="Z49" s="313"/>
      <c r="AA49" s="313"/>
      <c r="AB49" s="313"/>
      <c r="AC49" s="313"/>
      <c r="AD49" s="313"/>
      <c r="AE49" s="313"/>
      <c r="AF49" s="313"/>
      <c r="AG49" s="313"/>
      <c r="AH49" s="317"/>
      <c r="AI49" s="317"/>
      <c r="AJ49" s="317"/>
      <c r="AK49" s="317"/>
      <c r="AL49" s="317"/>
      <c r="AM49" s="317"/>
      <c r="AN49" s="317"/>
      <c r="AO49" s="317"/>
      <c r="AP49" s="317"/>
      <c r="AQ49" s="317"/>
      <c r="AR49" s="317"/>
      <c r="AS49" s="317"/>
      <c r="AT49" s="317"/>
      <c r="AU49" s="317"/>
      <c r="AV49" s="317"/>
      <c r="AW49" s="317"/>
      <c r="AX49" s="317"/>
    </row>
    <row r="50" spans="1:50" ht="30" x14ac:dyDescent="0.25">
      <c r="A50" s="260"/>
      <c r="B50" s="304" t="s">
        <v>170</v>
      </c>
      <c r="C50" s="306">
        <f>SUMIF(Daily!$B$2:$B$366,COLUMN(A$1),Daily!$F$2:$F$366)</f>
        <v>141562.37999999995</v>
      </c>
      <c r="D50" s="306">
        <f>SUMIF(Daily!$B$2:$B$366,COLUMN(B$1),Daily!$F$2:$F$366)</f>
        <v>97185.747430187155</v>
      </c>
      <c r="E50" s="306">
        <f>SUMIF(Daily!$B$2:$B$366,COLUMN(C$1),Daily!$F$2:$F$366)</f>
        <v>114526.43355505186</v>
      </c>
      <c r="F50" s="306">
        <f>SUMIF(Daily!$B$2:$B$366,COLUMN(D$1),Daily!$F$2:$F$366)</f>
        <v>144919.03</v>
      </c>
      <c r="G50" s="306">
        <f>SUMIF(Daily!$B$2:$B$366,COLUMN(E$1),Daily!$F$2:$F$366)</f>
        <v>252425.06491803279</v>
      </c>
      <c r="H50" s="306">
        <f>SUMIF(Daily!$B$2:$B$366,COLUMN(F$1),Daily!$F$2:$F$366)</f>
        <v>244282.09508196733</v>
      </c>
      <c r="I50" s="306">
        <f>SUMIF(Daily!$B$2:$B$366,COLUMN(G$1),Daily!$F$2:$F$366)</f>
        <v>479057.63500000018</v>
      </c>
      <c r="J50" s="306">
        <f>SUMIF(Daily!$B$2:$B$366,COLUMN(H$1),Daily!$F$2:$F$366)</f>
        <v>479057.63500000018</v>
      </c>
      <c r="K50" s="306">
        <f>SUMIF(Daily!$B$2:$B$366,COLUMN(I$1),Daily!$F$2:$F$366)</f>
        <v>131355.59016393451</v>
      </c>
      <c r="L50" s="306">
        <f>SUMIF(Daily!$B$2:$B$366,COLUMN(J$1),Daily!$F$2:$F$366)</f>
        <v>43785.196721311484</v>
      </c>
      <c r="M50" s="306">
        <f>SUMIF(Daily!$B$2:$B$366,COLUMN(K$1),Daily!$F$2:$F$366)</f>
        <v>0</v>
      </c>
      <c r="N50" s="306">
        <f>SUMIF(Daily!$B$2:$B$366,COLUMN(L$1),Daily!$F$2:$F$366)</f>
        <v>0</v>
      </c>
      <c r="O50" s="307">
        <f>SUM(C50:N50)</f>
        <v>2128156.8078704858</v>
      </c>
      <c r="P50" s="313"/>
      <c r="Q50" s="313"/>
      <c r="R50" s="312" t="s">
        <v>165</v>
      </c>
      <c r="S50" s="313"/>
      <c r="T50" s="313"/>
      <c r="U50" s="313"/>
      <c r="V50" s="313"/>
      <c r="W50" s="313"/>
      <c r="X50" s="313"/>
      <c r="Y50" s="313"/>
      <c r="Z50" s="313"/>
      <c r="AA50" s="313"/>
      <c r="AB50" s="313"/>
      <c r="AC50" s="313"/>
      <c r="AD50" s="313"/>
      <c r="AE50" s="313"/>
      <c r="AF50" s="313"/>
      <c r="AG50" s="313"/>
      <c r="AH50" s="317"/>
      <c r="AI50" s="330" t="s">
        <v>165</v>
      </c>
      <c r="AJ50" s="317"/>
      <c r="AK50" s="317"/>
      <c r="AL50" s="317"/>
      <c r="AM50" s="317"/>
      <c r="AN50" s="317"/>
      <c r="AO50" s="317"/>
      <c r="AP50" s="317"/>
      <c r="AQ50" s="317"/>
      <c r="AR50" s="317"/>
      <c r="AS50" s="317"/>
      <c r="AT50" s="317"/>
      <c r="AU50" s="317"/>
      <c r="AV50" s="317"/>
      <c r="AW50" s="317"/>
      <c r="AX50" s="317"/>
    </row>
    <row r="51" spans="1:50" x14ac:dyDescent="0.25">
      <c r="A51" s="302"/>
      <c r="B51" s="303"/>
      <c r="C51" s="303"/>
      <c r="D51" s="303"/>
      <c r="E51" s="303"/>
      <c r="F51" s="303"/>
      <c r="G51" s="303"/>
      <c r="H51" s="303"/>
      <c r="I51" s="303"/>
      <c r="J51" s="303"/>
      <c r="K51" s="303"/>
      <c r="L51" s="303"/>
      <c r="M51" s="303"/>
      <c r="N51" s="303"/>
      <c r="O51" s="303"/>
      <c r="P51" s="313"/>
      <c r="Q51" s="313"/>
      <c r="R51" s="299"/>
      <c r="S51" s="299"/>
      <c r="T51" s="301" t="s">
        <v>0</v>
      </c>
      <c r="U51" s="301" t="s">
        <v>1</v>
      </c>
      <c r="V51" s="301" t="s">
        <v>2</v>
      </c>
      <c r="W51" s="301" t="s">
        <v>3</v>
      </c>
      <c r="X51" s="301" t="s">
        <v>4</v>
      </c>
      <c r="Y51" s="301" t="s">
        <v>5</v>
      </c>
      <c r="Z51" s="301" t="s">
        <v>6</v>
      </c>
      <c r="AA51" s="301" t="s">
        <v>7</v>
      </c>
      <c r="AB51" s="301" t="s">
        <v>8</v>
      </c>
      <c r="AC51" s="301" t="s">
        <v>9</v>
      </c>
      <c r="AD51" s="301" t="s">
        <v>10</v>
      </c>
      <c r="AE51" s="301" t="s">
        <v>11</v>
      </c>
      <c r="AF51" s="301" t="s">
        <v>145</v>
      </c>
      <c r="AG51" s="313"/>
      <c r="AH51" s="317"/>
      <c r="AI51" s="335"/>
      <c r="AJ51" s="335"/>
      <c r="AK51" s="336" t="s">
        <v>0</v>
      </c>
      <c r="AL51" s="336" t="s">
        <v>1</v>
      </c>
      <c r="AM51" s="336" t="s">
        <v>2</v>
      </c>
      <c r="AN51" s="336" t="s">
        <v>3</v>
      </c>
      <c r="AO51" s="336" t="s">
        <v>4</v>
      </c>
      <c r="AP51" s="336" t="s">
        <v>5</v>
      </c>
      <c r="AQ51" s="336" t="s">
        <v>6</v>
      </c>
      <c r="AR51" s="336" t="s">
        <v>7</v>
      </c>
      <c r="AS51" s="336" t="s">
        <v>8</v>
      </c>
      <c r="AT51" s="336" t="s">
        <v>9</v>
      </c>
      <c r="AU51" s="336" t="s">
        <v>10</v>
      </c>
      <c r="AV51" s="336" t="s">
        <v>11</v>
      </c>
      <c r="AW51" s="336" t="s">
        <v>145</v>
      </c>
      <c r="AX51" s="317"/>
    </row>
    <row r="52" spans="1:50" ht="15" customHeight="1" x14ac:dyDescent="0.25">
      <c r="A52" s="371" t="s">
        <v>171</v>
      </c>
      <c r="B52" s="300" t="s">
        <v>20</v>
      </c>
      <c r="C52" s="305">
        <f>C$50*Q8/C8</f>
        <v>1160.9999999999998</v>
      </c>
      <c r="D52" s="305">
        <f t="shared" ref="D52:N52" si="12">D$50*R8/D8</f>
        <v>797.05172307724172</v>
      </c>
      <c r="E52" s="305">
        <f t="shared" si="12"/>
        <v>1247.85018629663</v>
      </c>
      <c r="F52" s="305">
        <f t="shared" si="12"/>
        <v>1579</v>
      </c>
      <c r="G52" s="305">
        <f t="shared" si="12"/>
        <v>1028.0819672131154</v>
      </c>
      <c r="H52" s="305">
        <f t="shared" si="12"/>
        <v>994.91803278688485</v>
      </c>
      <c r="I52" s="305">
        <f t="shared" si="12"/>
        <v>1039.5000000000002</v>
      </c>
      <c r="J52" s="305">
        <f t="shared" si="12"/>
        <v>1039.5000000000002</v>
      </c>
      <c r="K52" s="305">
        <f t="shared" si="12"/>
        <v>806.5573770491809</v>
      </c>
      <c r="L52" s="305">
        <f t="shared" si="12"/>
        <v>268.85245901639348</v>
      </c>
      <c r="M52" s="305">
        <f t="shared" si="12"/>
        <v>0</v>
      </c>
      <c r="N52" s="305">
        <f t="shared" si="12"/>
        <v>0</v>
      </c>
      <c r="O52" s="307">
        <f>SUM(C52:N52)</f>
        <v>9962.3117454394469</v>
      </c>
      <c r="P52" s="313"/>
      <c r="Q52" s="313"/>
      <c r="R52" s="371" t="s">
        <v>176</v>
      </c>
      <c r="S52" s="300" t="s">
        <v>20</v>
      </c>
      <c r="T52" s="342">
        <f>C52-C29</f>
        <v>1160.9999999999998</v>
      </c>
      <c r="U52" s="342">
        <f t="shared" ref="U52:AF52" si="13">D52-D29</f>
        <v>797.05172307724172</v>
      </c>
      <c r="V52" s="342">
        <f t="shared" si="13"/>
        <v>1247.85018629663</v>
      </c>
      <c r="W52" s="342">
        <f t="shared" si="13"/>
        <v>1579</v>
      </c>
      <c r="X52" s="342">
        <f t="shared" si="13"/>
        <v>1028.0819672131154</v>
      </c>
      <c r="Y52" s="342">
        <f t="shared" si="13"/>
        <v>994.91803278688485</v>
      </c>
      <c r="Z52" s="342">
        <f t="shared" si="13"/>
        <v>0</v>
      </c>
      <c r="AA52" s="342">
        <f t="shared" si="13"/>
        <v>0</v>
      </c>
      <c r="AB52" s="342">
        <f t="shared" si="13"/>
        <v>0</v>
      </c>
      <c r="AC52" s="342">
        <f t="shared" si="13"/>
        <v>-564.59016393442653</v>
      </c>
      <c r="AD52" s="342">
        <f t="shared" si="13"/>
        <v>-1374.3750000000002</v>
      </c>
      <c r="AE52" s="342">
        <f t="shared" si="13"/>
        <v>-91.625000000000085</v>
      </c>
      <c r="AF52" s="342">
        <f t="shared" si="13"/>
        <v>4777.3117454394451</v>
      </c>
      <c r="AG52" s="313"/>
      <c r="AH52" s="317"/>
      <c r="AI52" s="372" t="s">
        <v>180</v>
      </c>
      <c r="AJ52" s="337" t="s">
        <v>20</v>
      </c>
      <c r="AK52" s="343">
        <f t="shared" ref="AK52:AW56" si="14">$AN$39*T52</f>
        <v>119582.99999999997</v>
      </c>
      <c r="AL52" s="343">
        <f t="shared" si="14"/>
        <v>82096.327476955892</v>
      </c>
      <c r="AM52" s="343">
        <f t="shared" si="14"/>
        <v>128528.56918855289</v>
      </c>
      <c r="AN52" s="343">
        <f t="shared" si="14"/>
        <v>162637</v>
      </c>
      <c r="AO52" s="343">
        <f t="shared" si="14"/>
        <v>105892.44262295088</v>
      </c>
      <c r="AP52" s="343">
        <f t="shared" si="14"/>
        <v>102476.55737704915</v>
      </c>
      <c r="AQ52" s="343">
        <f t="shared" si="14"/>
        <v>0</v>
      </c>
      <c r="AR52" s="343">
        <f t="shared" si="14"/>
        <v>0</v>
      </c>
      <c r="AS52" s="343">
        <f t="shared" si="14"/>
        <v>0</v>
      </c>
      <c r="AT52" s="343">
        <f t="shared" si="14"/>
        <v>-58152.786885245936</v>
      </c>
      <c r="AU52" s="343">
        <f t="shared" si="14"/>
        <v>-141560.62500000003</v>
      </c>
      <c r="AV52" s="343">
        <f t="shared" si="14"/>
        <v>-9437.3750000000091</v>
      </c>
      <c r="AW52" s="343">
        <f t="shared" si="14"/>
        <v>492063.10978026286</v>
      </c>
      <c r="AX52" s="317"/>
    </row>
    <row r="53" spans="1:50" x14ac:dyDescent="0.25">
      <c r="A53" s="371"/>
      <c r="B53" s="300" t="s">
        <v>65</v>
      </c>
      <c r="C53" s="305">
        <f>C$50*Q9/C9</f>
        <v>1528.9399999999996</v>
      </c>
      <c r="D53" s="305">
        <f t="shared" ref="D53:N54" si="15">D$50*R9/D9</f>
        <v>1049.6505266853726</v>
      </c>
      <c r="E53" s="305">
        <f t="shared" si="15"/>
        <v>5481.3182663966963</v>
      </c>
      <c r="F53" s="305">
        <f t="shared" si="15"/>
        <v>6935.93</v>
      </c>
      <c r="G53" s="305">
        <f t="shared" si="15"/>
        <v>6432.2357377049229</v>
      </c>
      <c r="H53" s="305">
        <f t="shared" si="15"/>
        <v>6224.7442622950803</v>
      </c>
      <c r="I53" s="305">
        <f t="shared" si="15"/>
        <v>8201.0600000000031</v>
      </c>
      <c r="J53" s="305">
        <f t="shared" si="15"/>
        <v>8201.0600000000031</v>
      </c>
      <c r="K53" s="305">
        <f t="shared" si="15"/>
        <v>1271.7147540983617</v>
      </c>
      <c r="L53" s="305">
        <f t="shared" si="15"/>
        <v>423.9049180327869</v>
      </c>
      <c r="M53" s="305">
        <f t="shared" si="15"/>
        <v>0</v>
      </c>
      <c r="N53" s="305">
        <f t="shared" si="15"/>
        <v>0</v>
      </c>
      <c r="O53" s="307">
        <f>SUM(C53:N53)</f>
        <v>45750.558465213231</v>
      </c>
      <c r="P53" s="313"/>
      <c r="Q53" s="313"/>
      <c r="R53" s="371"/>
      <c r="S53" s="300" t="s">
        <v>65</v>
      </c>
      <c r="T53" s="342">
        <f>C53-C30</f>
        <v>1528.9399999999996</v>
      </c>
      <c r="U53" s="342">
        <f t="shared" ref="U53:AF56" si="16">D53-D30</f>
        <v>1049.6505266853726</v>
      </c>
      <c r="V53" s="342">
        <f t="shared" si="16"/>
        <v>5481.3182663966963</v>
      </c>
      <c r="W53" s="342">
        <f t="shared" si="16"/>
        <v>6935.93</v>
      </c>
      <c r="X53" s="342">
        <f t="shared" si="16"/>
        <v>6432.2357377049229</v>
      </c>
      <c r="Y53" s="342">
        <f t="shared" si="16"/>
        <v>6224.7442622950803</v>
      </c>
      <c r="Z53" s="342">
        <f t="shared" si="16"/>
        <v>0</v>
      </c>
      <c r="AA53" s="342">
        <f t="shared" si="16"/>
        <v>0</v>
      </c>
      <c r="AB53" s="342">
        <f t="shared" si="16"/>
        <v>0</v>
      </c>
      <c r="AC53" s="342">
        <f t="shared" si="16"/>
        <v>-890.20032786885292</v>
      </c>
      <c r="AD53" s="342">
        <f t="shared" si="16"/>
        <v>-3719.6437500000011</v>
      </c>
      <c r="AE53" s="342">
        <f t="shared" si="16"/>
        <v>-247.97625000000019</v>
      </c>
      <c r="AF53" s="342">
        <f t="shared" si="16"/>
        <v>22794.998465213226</v>
      </c>
      <c r="AG53" s="313"/>
      <c r="AH53" s="317"/>
      <c r="AI53" s="372"/>
      <c r="AJ53" s="337" t="s">
        <v>65</v>
      </c>
      <c r="AK53" s="343">
        <f t="shared" si="14"/>
        <v>157480.81999999995</v>
      </c>
      <c r="AL53" s="343">
        <f t="shared" si="14"/>
        <v>108114.00424859338</v>
      </c>
      <c r="AM53" s="343">
        <f t="shared" si="14"/>
        <v>564575.78143885976</v>
      </c>
      <c r="AN53" s="343">
        <f t="shared" si="14"/>
        <v>714400.79</v>
      </c>
      <c r="AO53" s="343">
        <f t="shared" si="14"/>
        <v>662520.28098360705</v>
      </c>
      <c r="AP53" s="343">
        <f t="shared" si="14"/>
        <v>641148.65901639324</v>
      </c>
      <c r="AQ53" s="343">
        <f t="shared" si="14"/>
        <v>0</v>
      </c>
      <c r="AR53" s="343">
        <f t="shared" si="14"/>
        <v>0</v>
      </c>
      <c r="AS53" s="343">
        <f t="shared" si="14"/>
        <v>0</v>
      </c>
      <c r="AT53" s="343">
        <f t="shared" si="14"/>
        <v>-91690.633770491855</v>
      </c>
      <c r="AU53" s="343">
        <f t="shared" si="14"/>
        <v>-383123.30625000014</v>
      </c>
      <c r="AV53" s="343">
        <f t="shared" si="14"/>
        <v>-25541.553750000021</v>
      </c>
      <c r="AW53" s="343">
        <f t="shared" si="14"/>
        <v>2347884.8419169625</v>
      </c>
      <c r="AX53" s="317"/>
    </row>
    <row r="54" spans="1:50" x14ac:dyDescent="0.25">
      <c r="A54" s="371"/>
      <c r="B54" s="300" t="s">
        <v>104</v>
      </c>
      <c r="C54" s="305">
        <f>C$50*Q10/C10</f>
        <v>19009.38341250701</v>
      </c>
      <c r="D54" s="305">
        <f t="shared" si="15"/>
        <v>13050.370035872411</v>
      </c>
      <c r="E54" s="305">
        <f t="shared" si="15"/>
        <v>10747.380399960288</v>
      </c>
      <c r="F54" s="305">
        <f t="shared" si="15"/>
        <v>13599.48</v>
      </c>
      <c r="G54" s="305">
        <f t="shared" si="15"/>
        <v>26997.295375441634</v>
      </c>
      <c r="H54" s="305">
        <f t="shared" si="15"/>
        <v>26126.381086538535</v>
      </c>
      <c r="I54" s="305">
        <f t="shared" si="15"/>
        <v>59601.845000000023</v>
      </c>
      <c r="J54" s="305">
        <f t="shared" si="15"/>
        <v>59601.845000000023</v>
      </c>
      <c r="K54" s="305">
        <f t="shared" si="15"/>
        <v>15463.509836065585</v>
      </c>
      <c r="L54" s="305">
        <f t="shared" si="15"/>
        <v>5154.5032786885258</v>
      </c>
      <c r="M54" s="305">
        <f t="shared" si="15"/>
        <v>0</v>
      </c>
      <c r="N54" s="305">
        <f t="shared" si="15"/>
        <v>0</v>
      </c>
      <c r="O54" s="307">
        <f>SUM(C54:N54)</f>
        <v>249351.99342507403</v>
      </c>
      <c r="P54" s="313"/>
      <c r="Q54" s="313"/>
      <c r="R54" s="371"/>
      <c r="S54" s="300" t="s">
        <v>104</v>
      </c>
      <c r="T54" s="342">
        <f>C54-C31</f>
        <v>19009.38341250701</v>
      </c>
      <c r="U54" s="342">
        <f t="shared" si="16"/>
        <v>13050.370035872411</v>
      </c>
      <c r="V54" s="342">
        <f t="shared" si="16"/>
        <v>10747.380399960288</v>
      </c>
      <c r="W54" s="342">
        <f t="shared" si="16"/>
        <v>13599.48</v>
      </c>
      <c r="X54" s="342">
        <f t="shared" si="16"/>
        <v>26997.295375441634</v>
      </c>
      <c r="Y54" s="342">
        <f t="shared" si="16"/>
        <v>26126.381086538535</v>
      </c>
      <c r="Z54" s="342">
        <f t="shared" si="16"/>
        <v>0</v>
      </c>
      <c r="AA54" s="342">
        <f t="shared" si="16"/>
        <v>0</v>
      </c>
      <c r="AB54" s="342">
        <f t="shared" si="16"/>
        <v>0</v>
      </c>
      <c r="AC54" s="342">
        <f t="shared" si="16"/>
        <v>-10824.456885245909</v>
      </c>
      <c r="AD54" s="342">
        <f t="shared" si="16"/>
        <v>-24758.634375000005</v>
      </c>
      <c r="AE54" s="342">
        <f t="shared" si="16"/>
        <v>-1650.5756250000011</v>
      </c>
      <c r="AF54" s="342">
        <f t="shared" si="16"/>
        <v>72296.623425073951</v>
      </c>
      <c r="AG54" s="313"/>
      <c r="AH54" s="317"/>
      <c r="AI54" s="372"/>
      <c r="AJ54" s="337" t="s">
        <v>104</v>
      </c>
      <c r="AK54" s="343">
        <f t="shared" si="14"/>
        <v>1957966.491488222</v>
      </c>
      <c r="AL54" s="343">
        <f t="shared" si="14"/>
        <v>1344188.1136948583</v>
      </c>
      <c r="AM54" s="343">
        <f t="shared" si="14"/>
        <v>1106980.1811959096</v>
      </c>
      <c r="AN54" s="343">
        <f t="shared" si="14"/>
        <v>1400746.44</v>
      </c>
      <c r="AO54" s="343">
        <f t="shared" si="14"/>
        <v>2780721.4236704884</v>
      </c>
      <c r="AP54" s="343">
        <f t="shared" si="14"/>
        <v>2691017.2519134693</v>
      </c>
      <c r="AQ54" s="343">
        <f t="shared" si="14"/>
        <v>0</v>
      </c>
      <c r="AR54" s="343">
        <f t="shared" si="14"/>
        <v>0</v>
      </c>
      <c r="AS54" s="343">
        <f t="shared" si="14"/>
        <v>0</v>
      </c>
      <c r="AT54" s="343">
        <f t="shared" si="14"/>
        <v>-1114919.0591803286</v>
      </c>
      <c r="AU54" s="343">
        <f t="shared" si="14"/>
        <v>-2550139.3406250007</v>
      </c>
      <c r="AV54" s="343">
        <f t="shared" si="14"/>
        <v>-170009.28937500011</v>
      </c>
      <c r="AW54" s="343">
        <f t="shared" si="14"/>
        <v>7446552.2127826167</v>
      </c>
      <c r="AX54" s="317"/>
    </row>
    <row r="55" spans="1:50" x14ac:dyDescent="0.25">
      <c r="A55" s="371"/>
      <c r="B55" s="300" t="s">
        <v>105</v>
      </c>
      <c r="C55" s="305">
        <v>0</v>
      </c>
      <c r="D55" s="305">
        <v>0</v>
      </c>
      <c r="E55" s="305">
        <v>0</v>
      </c>
      <c r="F55" s="305">
        <v>0</v>
      </c>
      <c r="G55" s="305">
        <v>0</v>
      </c>
      <c r="H55" s="305">
        <v>0</v>
      </c>
      <c r="I55" s="305">
        <v>0</v>
      </c>
      <c r="J55" s="305">
        <v>0</v>
      </c>
      <c r="K55" s="305">
        <v>0</v>
      </c>
      <c r="L55" s="305">
        <v>0</v>
      </c>
      <c r="M55" s="305">
        <v>0</v>
      </c>
      <c r="N55" s="305">
        <v>0</v>
      </c>
      <c r="O55" s="307">
        <f>SUM(C55:N55)</f>
        <v>0</v>
      </c>
      <c r="P55" s="313"/>
      <c r="Q55" s="313"/>
      <c r="R55" s="371"/>
      <c r="S55" s="300" t="s">
        <v>105</v>
      </c>
      <c r="T55" s="342">
        <f>C55-C32</f>
        <v>0</v>
      </c>
      <c r="U55" s="342">
        <f t="shared" si="16"/>
        <v>0</v>
      </c>
      <c r="V55" s="342">
        <f t="shared" si="16"/>
        <v>0</v>
      </c>
      <c r="W55" s="342">
        <f t="shared" si="16"/>
        <v>0</v>
      </c>
      <c r="X55" s="342">
        <f t="shared" si="16"/>
        <v>0</v>
      </c>
      <c r="Y55" s="342">
        <f t="shared" si="16"/>
        <v>0</v>
      </c>
      <c r="Z55" s="342">
        <f t="shared" si="16"/>
        <v>0</v>
      </c>
      <c r="AA55" s="342">
        <f t="shared" si="16"/>
        <v>0</v>
      </c>
      <c r="AB55" s="342">
        <f t="shared" si="16"/>
        <v>0</v>
      </c>
      <c r="AC55" s="342">
        <f t="shared" si="16"/>
        <v>0</v>
      </c>
      <c r="AD55" s="342">
        <f t="shared" si="16"/>
        <v>0</v>
      </c>
      <c r="AE55" s="342">
        <f t="shared" si="16"/>
        <v>0</v>
      </c>
      <c r="AF55" s="342">
        <f t="shared" si="16"/>
        <v>0</v>
      </c>
      <c r="AG55" s="313"/>
      <c r="AH55" s="317"/>
      <c r="AI55" s="372"/>
      <c r="AJ55" s="337" t="s">
        <v>105</v>
      </c>
      <c r="AK55" s="343">
        <f t="shared" si="14"/>
        <v>0</v>
      </c>
      <c r="AL55" s="343">
        <f t="shared" si="14"/>
        <v>0</v>
      </c>
      <c r="AM55" s="343">
        <f t="shared" si="14"/>
        <v>0</v>
      </c>
      <c r="AN55" s="343">
        <f t="shared" si="14"/>
        <v>0</v>
      </c>
      <c r="AO55" s="343">
        <f t="shared" si="14"/>
        <v>0</v>
      </c>
      <c r="AP55" s="343">
        <f t="shared" si="14"/>
        <v>0</v>
      </c>
      <c r="AQ55" s="343">
        <f t="shared" si="14"/>
        <v>0</v>
      </c>
      <c r="AR55" s="343">
        <f t="shared" si="14"/>
        <v>0</v>
      </c>
      <c r="AS55" s="343">
        <f t="shared" si="14"/>
        <v>0</v>
      </c>
      <c r="AT55" s="343">
        <f t="shared" si="14"/>
        <v>0</v>
      </c>
      <c r="AU55" s="343">
        <f t="shared" si="14"/>
        <v>0</v>
      </c>
      <c r="AV55" s="343">
        <f t="shared" si="14"/>
        <v>0</v>
      </c>
      <c r="AW55" s="343">
        <f t="shared" si="14"/>
        <v>0</v>
      </c>
      <c r="AX55" s="317"/>
    </row>
    <row r="56" spans="1:50" s="260" customFormat="1" x14ac:dyDescent="0.25">
      <c r="A56" s="304"/>
      <c r="B56" s="300" t="s">
        <v>145</v>
      </c>
      <c r="C56" s="307">
        <f t="shared" ref="C56:O56" si="17">SUM(C52:C55)</f>
        <v>21699.323412507008</v>
      </c>
      <c r="D56" s="307">
        <f t="shared" si="17"/>
        <v>14897.072285635026</v>
      </c>
      <c r="E56" s="307">
        <f t="shared" si="17"/>
        <v>17476.548852653614</v>
      </c>
      <c r="F56" s="307">
        <f t="shared" si="17"/>
        <v>22114.41</v>
      </c>
      <c r="G56" s="307">
        <f t="shared" si="17"/>
        <v>34457.613080359675</v>
      </c>
      <c r="H56" s="307">
        <f t="shared" si="17"/>
        <v>33346.043381620504</v>
      </c>
      <c r="I56" s="307">
        <f t="shared" si="17"/>
        <v>68842.405000000028</v>
      </c>
      <c r="J56" s="307">
        <f t="shared" si="17"/>
        <v>68842.405000000028</v>
      </c>
      <c r="K56" s="307">
        <f t="shared" si="17"/>
        <v>17541.781967213126</v>
      </c>
      <c r="L56" s="307">
        <f t="shared" si="17"/>
        <v>5847.2606557377057</v>
      </c>
      <c r="M56" s="307">
        <f t="shared" si="17"/>
        <v>0</v>
      </c>
      <c r="N56" s="307">
        <f t="shared" si="17"/>
        <v>0</v>
      </c>
      <c r="O56" s="307">
        <f t="shared" si="17"/>
        <v>305064.86363572674</v>
      </c>
      <c r="P56" s="313"/>
      <c r="Q56" s="313"/>
      <c r="R56" s="304"/>
      <c r="S56" s="300" t="s">
        <v>145</v>
      </c>
      <c r="T56" s="342">
        <f>C56-C33</f>
        <v>21699.323412507008</v>
      </c>
      <c r="U56" s="342">
        <f t="shared" si="16"/>
        <v>14897.072285635026</v>
      </c>
      <c r="V56" s="342">
        <f t="shared" si="16"/>
        <v>17476.548852653614</v>
      </c>
      <c r="W56" s="342">
        <f t="shared" si="16"/>
        <v>22114.41</v>
      </c>
      <c r="X56" s="342">
        <f t="shared" si="16"/>
        <v>34457.613080359675</v>
      </c>
      <c r="Y56" s="342">
        <f t="shared" si="16"/>
        <v>33346.043381620504</v>
      </c>
      <c r="Z56" s="342">
        <f t="shared" si="16"/>
        <v>0</v>
      </c>
      <c r="AA56" s="342">
        <f t="shared" si="16"/>
        <v>0</v>
      </c>
      <c r="AB56" s="342">
        <f t="shared" si="16"/>
        <v>0</v>
      </c>
      <c r="AC56" s="342">
        <f t="shared" si="16"/>
        <v>-12279.247377049187</v>
      </c>
      <c r="AD56" s="342">
        <f t="shared" si="16"/>
        <v>-29852.653125000004</v>
      </c>
      <c r="AE56" s="342">
        <f t="shared" si="16"/>
        <v>-1990.1768750000015</v>
      </c>
      <c r="AF56" s="342">
        <f t="shared" si="16"/>
        <v>99868.933635726658</v>
      </c>
      <c r="AG56" s="313"/>
      <c r="AH56" s="317"/>
      <c r="AI56" s="338"/>
      <c r="AJ56" s="337" t="s">
        <v>145</v>
      </c>
      <c r="AK56" s="343">
        <f t="shared" si="14"/>
        <v>2235030.3114882219</v>
      </c>
      <c r="AL56" s="343">
        <f t="shared" si="14"/>
        <v>1534398.4454204077</v>
      </c>
      <c r="AM56" s="343">
        <f t="shared" si="14"/>
        <v>1800084.5318233222</v>
      </c>
      <c r="AN56" s="343">
        <f t="shared" si="14"/>
        <v>2277784.23</v>
      </c>
      <c r="AO56" s="343">
        <f t="shared" si="14"/>
        <v>3549134.1472770465</v>
      </c>
      <c r="AP56" s="343">
        <f t="shared" si="14"/>
        <v>3434642.4683069121</v>
      </c>
      <c r="AQ56" s="343">
        <f t="shared" si="14"/>
        <v>0</v>
      </c>
      <c r="AR56" s="343">
        <f t="shared" si="14"/>
        <v>0</v>
      </c>
      <c r="AS56" s="343">
        <f t="shared" si="14"/>
        <v>0</v>
      </c>
      <c r="AT56" s="343">
        <f t="shared" si="14"/>
        <v>-1264762.4798360663</v>
      </c>
      <c r="AU56" s="343">
        <f t="shared" si="14"/>
        <v>-3074823.2718750006</v>
      </c>
      <c r="AV56" s="343">
        <f t="shared" si="14"/>
        <v>-204988.21812500016</v>
      </c>
      <c r="AW56" s="343">
        <f t="shared" si="14"/>
        <v>10286500.164479846</v>
      </c>
      <c r="AX56" s="317"/>
    </row>
    <row r="57" spans="1:50" x14ac:dyDescent="0.25">
      <c r="A57" s="313"/>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7"/>
      <c r="AI57" s="317"/>
      <c r="AJ57" s="317"/>
      <c r="AK57" s="317"/>
      <c r="AL57" s="317"/>
      <c r="AM57" s="317"/>
      <c r="AN57" s="317"/>
      <c r="AO57" s="317"/>
      <c r="AP57" s="317"/>
      <c r="AQ57" s="317"/>
      <c r="AR57" s="317"/>
      <c r="AS57" s="317"/>
      <c r="AT57" s="317"/>
      <c r="AU57" s="317"/>
      <c r="AV57" s="317"/>
      <c r="AW57" s="317"/>
      <c r="AX57" s="317"/>
    </row>
    <row r="58" spans="1:50" x14ac:dyDescent="0.25">
      <c r="A58" s="312" t="s">
        <v>166</v>
      </c>
      <c r="B58" s="313"/>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7"/>
      <c r="AI58" s="317"/>
      <c r="AJ58" s="317"/>
      <c r="AK58" s="317"/>
      <c r="AL58" s="317"/>
      <c r="AM58" s="317"/>
      <c r="AN58" s="317"/>
      <c r="AO58" s="317"/>
      <c r="AP58" s="317"/>
      <c r="AQ58" s="317"/>
      <c r="AR58" s="317"/>
      <c r="AS58" s="317"/>
      <c r="AT58" s="317"/>
      <c r="AU58" s="317"/>
      <c r="AV58" s="317"/>
      <c r="AW58" s="344"/>
      <c r="AX58" s="317"/>
    </row>
    <row r="59" spans="1:50" x14ac:dyDescent="0.25">
      <c r="A59" s="299"/>
      <c r="B59" s="300"/>
      <c r="C59" s="301" t="s">
        <v>0</v>
      </c>
      <c r="D59" s="301" t="s">
        <v>1</v>
      </c>
      <c r="E59" s="301" t="s">
        <v>2</v>
      </c>
      <c r="F59" s="301" t="s">
        <v>3</v>
      </c>
      <c r="G59" s="301" t="s">
        <v>4</v>
      </c>
      <c r="H59" s="301" t="s">
        <v>5</v>
      </c>
      <c r="I59" s="301" t="s">
        <v>6</v>
      </c>
      <c r="J59" s="301" t="s">
        <v>7</v>
      </c>
      <c r="K59" s="301" t="s">
        <v>8</v>
      </c>
      <c r="L59" s="301" t="s">
        <v>9</v>
      </c>
      <c r="M59" s="301" t="s">
        <v>10</v>
      </c>
      <c r="N59" s="301" t="s">
        <v>11</v>
      </c>
      <c r="O59" s="301" t="s">
        <v>145</v>
      </c>
      <c r="P59" s="313"/>
      <c r="Q59" s="313"/>
      <c r="R59" s="313"/>
      <c r="S59" s="313"/>
      <c r="T59" s="313"/>
      <c r="U59" s="313"/>
      <c r="V59" s="313"/>
      <c r="W59" s="313"/>
      <c r="X59" s="313"/>
      <c r="Y59" s="313"/>
      <c r="Z59" s="313"/>
      <c r="AA59" s="313"/>
      <c r="AB59" s="313"/>
      <c r="AC59" s="313"/>
      <c r="AD59" s="313"/>
      <c r="AE59" s="313"/>
      <c r="AF59" s="313"/>
      <c r="AG59" s="313"/>
      <c r="AH59" s="317"/>
      <c r="AI59" s="317"/>
      <c r="AJ59" s="317"/>
      <c r="AK59" s="317"/>
      <c r="AL59" s="317"/>
      <c r="AM59" s="317"/>
      <c r="AN59" s="317"/>
      <c r="AO59" s="317"/>
      <c r="AP59" s="317"/>
      <c r="AQ59" s="317"/>
      <c r="AR59" s="317"/>
      <c r="AS59" s="317"/>
      <c r="AT59" s="317"/>
      <c r="AU59" s="317"/>
      <c r="AV59" s="317"/>
      <c r="AW59" s="317"/>
      <c r="AX59" s="317"/>
    </row>
    <row r="60" spans="1:50" ht="30" x14ac:dyDescent="0.25">
      <c r="A60" s="260"/>
      <c r="B60" s="304" t="s">
        <v>170</v>
      </c>
      <c r="C60" s="306">
        <f>SUMIF(Daily!$B$2:$B$366,COLUMN(A$1),Daily!$G$2:$G$366)</f>
        <v>141562.37999999995</v>
      </c>
      <c r="D60" s="306">
        <f>SUMIF(Daily!$B$2:$B$366,COLUMN(B$1),Daily!$G$2:$G$366)</f>
        <v>97185.747430187155</v>
      </c>
      <c r="E60" s="306">
        <f>SUMIF(Daily!$B$2:$B$366,COLUMN(C$1),Daily!$G$2:$G$366)</f>
        <v>114526.43355505186</v>
      </c>
      <c r="F60" s="306">
        <f>SUMIF(Daily!$B$2:$B$366,COLUMN(D$1),Daily!$G$2:$G$366)</f>
        <v>144919.03</v>
      </c>
      <c r="G60" s="306">
        <f>SUMIF(Daily!$B$2:$B$366,COLUMN(E$1),Daily!$G$2:$G$366)</f>
        <v>252425.06491803279</v>
      </c>
      <c r="H60" s="306">
        <f>SUMIF(Daily!$B$2:$B$366,COLUMN(F$1),Daily!$G$2:$G$366)</f>
        <v>244282.09508196733</v>
      </c>
      <c r="I60" s="306">
        <f>SUMIF(Daily!$B$2:$B$366,COLUMN(G$1),Daily!$G$2:$G$366)</f>
        <v>479057.63500000018</v>
      </c>
      <c r="J60" s="306">
        <f>SUMIF(Daily!$B$2:$B$366,COLUMN(H$1),Daily!$G$2:$G$366)</f>
        <v>479057.63500000018</v>
      </c>
      <c r="K60" s="306">
        <f>SUMIF(Daily!$B$2:$B$366,COLUMN(I$1),Daily!$G$2:$G$366)</f>
        <v>131355.59016393451</v>
      </c>
      <c r="L60" s="306">
        <f>SUMIF(Daily!$B$2:$B$366,COLUMN(J$1),Daily!$G$2:$G$366)</f>
        <v>135734.10983606565</v>
      </c>
      <c r="M60" s="306">
        <f>SUMIF(Daily!$B$2:$B$366,COLUMN(K$1),Daily!$G$2:$G$366)</f>
        <v>193394.40000000008</v>
      </c>
      <c r="N60" s="306">
        <f>SUMIF(Daily!$B$2:$B$366,COLUMN(L$1),Daily!$G$2:$G$366)</f>
        <v>83804.240000000005</v>
      </c>
      <c r="O60" s="307">
        <f>SUM(C60:N60)</f>
        <v>2497304.36098524</v>
      </c>
      <c r="P60" s="313"/>
      <c r="Q60" s="313"/>
      <c r="R60" s="312" t="s">
        <v>166</v>
      </c>
      <c r="S60" s="313"/>
      <c r="T60" s="313"/>
      <c r="U60" s="313"/>
      <c r="V60" s="313"/>
      <c r="W60" s="313"/>
      <c r="X60" s="313"/>
      <c r="Y60" s="313"/>
      <c r="Z60" s="313"/>
      <c r="AA60" s="313"/>
      <c r="AB60" s="313"/>
      <c r="AC60" s="313"/>
      <c r="AD60" s="313"/>
      <c r="AE60" s="313"/>
      <c r="AF60" s="313"/>
      <c r="AG60" s="313"/>
      <c r="AH60" s="317"/>
      <c r="AI60" s="330" t="s">
        <v>166</v>
      </c>
      <c r="AJ60" s="317"/>
      <c r="AK60" s="317"/>
      <c r="AL60" s="317"/>
      <c r="AM60" s="317"/>
      <c r="AN60" s="317"/>
      <c r="AO60" s="317"/>
      <c r="AP60" s="317"/>
      <c r="AQ60" s="317"/>
      <c r="AR60" s="317"/>
      <c r="AS60" s="317"/>
      <c r="AT60" s="317"/>
      <c r="AU60" s="317"/>
      <c r="AV60" s="317"/>
      <c r="AW60" s="317"/>
      <c r="AX60" s="317"/>
    </row>
    <row r="61" spans="1:50" x14ac:dyDescent="0.25">
      <c r="A61" s="302"/>
      <c r="B61" s="303"/>
      <c r="C61" s="303"/>
      <c r="D61" s="303"/>
      <c r="E61" s="303"/>
      <c r="F61" s="303"/>
      <c r="G61" s="303"/>
      <c r="H61" s="303"/>
      <c r="I61" s="303"/>
      <c r="J61" s="303"/>
      <c r="K61" s="303"/>
      <c r="L61" s="303"/>
      <c r="M61" s="303"/>
      <c r="N61" s="303"/>
      <c r="O61" s="303"/>
      <c r="P61" s="313"/>
      <c r="Q61" s="313"/>
      <c r="R61" s="299"/>
      <c r="S61" s="299"/>
      <c r="T61" s="301" t="s">
        <v>0</v>
      </c>
      <c r="U61" s="301" t="s">
        <v>1</v>
      </c>
      <c r="V61" s="301" t="s">
        <v>2</v>
      </c>
      <c r="W61" s="301" t="s">
        <v>3</v>
      </c>
      <c r="X61" s="301" t="s">
        <v>4</v>
      </c>
      <c r="Y61" s="301" t="s">
        <v>5</v>
      </c>
      <c r="Z61" s="301" t="s">
        <v>6</v>
      </c>
      <c r="AA61" s="301" t="s">
        <v>7</v>
      </c>
      <c r="AB61" s="301" t="s">
        <v>8</v>
      </c>
      <c r="AC61" s="301" t="s">
        <v>9</v>
      </c>
      <c r="AD61" s="301" t="s">
        <v>10</v>
      </c>
      <c r="AE61" s="301" t="s">
        <v>11</v>
      </c>
      <c r="AF61" s="301" t="s">
        <v>145</v>
      </c>
      <c r="AG61" s="313"/>
      <c r="AH61" s="317"/>
      <c r="AI61" s="335"/>
      <c r="AJ61" s="335"/>
      <c r="AK61" s="336" t="s">
        <v>0</v>
      </c>
      <c r="AL61" s="336" t="s">
        <v>1</v>
      </c>
      <c r="AM61" s="336" t="s">
        <v>2</v>
      </c>
      <c r="AN61" s="336" t="s">
        <v>3</v>
      </c>
      <c r="AO61" s="336" t="s">
        <v>4</v>
      </c>
      <c r="AP61" s="336" t="s">
        <v>5</v>
      </c>
      <c r="AQ61" s="336" t="s">
        <v>6</v>
      </c>
      <c r="AR61" s="336" t="s">
        <v>7</v>
      </c>
      <c r="AS61" s="336" t="s">
        <v>8</v>
      </c>
      <c r="AT61" s="336" t="s">
        <v>9</v>
      </c>
      <c r="AU61" s="336" t="s">
        <v>10</v>
      </c>
      <c r="AV61" s="336" t="s">
        <v>11</v>
      </c>
      <c r="AW61" s="336" t="s">
        <v>145</v>
      </c>
      <c r="AX61" s="317"/>
    </row>
    <row r="62" spans="1:50" ht="15" customHeight="1" x14ac:dyDescent="0.25">
      <c r="A62" s="371" t="s">
        <v>171</v>
      </c>
      <c r="B62" s="300" t="s">
        <v>20</v>
      </c>
      <c r="C62" s="305">
        <f>C$60*Q8/C8</f>
        <v>1160.9999999999998</v>
      </c>
      <c r="D62" s="305">
        <f t="shared" ref="D62:N62" si="18">D$60*R8/D8</f>
        <v>797.05172307724172</v>
      </c>
      <c r="E62" s="305">
        <f t="shared" si="18"/>
        <v>1247.85018629663</v>
      </c>
      <c r="F62" s="305">
        <f t="shared" si="18"/>
        <v>1579</v>
      </c>
      <c r="G62" s="305">
        <f t="shared" si="18"/>
        <v>1028.0819672131154</v>
      </c>
      <c r="H62" s="305">
        <f t="shared" si="18"/>
        <v>994.91803278688485</v>
      </c>
      <c r="I62" s="305">
        <f t="shared" si="18"/>
        <v>1039.5000000000002</v>
      </c>
      <c r="J62" s="305">
        <f t="shared" si="18"/>
        <v>1039.5000000000002</v>
      </c>
      <c r="K62" s="305">
        <f t="shared" si="18"/>
        <v>806.5573770491809</v>
      </c>
      <c r="L62" s="305">
        <f t="shared" si="18"/>
        <v>833.44262295082001</v>
      </c>
      <c r="M62" s="305">
        <f t="shared" si="18"/>
        <v>1374.3750000000002</v>
      </c>
      <c r="N62" s="305">
        <f t="shared" si="18"/>
        <v>595.56250000000011</v>
      </c>
      <c r="O62" s="307">
        <f>SUM(C62:N62)</f>
        <v>12496.839409373873</v>
      </c>
      <c r="P62" s="313"/>
      <c r="Q62" s="313"/>
      <c r="R62" s="371" t="s">
        <v>176</v>
      </c>
      <c r="S62" s="300" t="s">
        <v>20</v>
      </c>
      <c r="T62" s="342">
        <f>C62-C29</f>
        <v>1160.9999999999998</v>
      </c>
      <c r="U62" s="342">
        <f t="shared" ref="U62:AF62" si="19">D62-D29</f>
        <v>797.05172307724172</v>
      </c>
      <c r="V62" s="342">
        <f t="shared" si="19"/>
        <v>1247.85018629663</v>
      </c>
      <c r="W62" s="342">
        <f t="shared" si="19"/>
        <v>1579</v>
      </c>
      <c r="X62" s="342">
        <f t="shared" si="19"/>
        <v>1028.0819672131154</v>
      </c>
      <c r="Y62" s="342">
        <f t="shared" si="19"/>
        <v>994.91803278688485</v>
      </c>
      <c r="Z62" s="342">
        <f t="shared" si="19"/>
        <v>0</v>
      </c>
      <c r="AA62" s="342">
        <f t="shared" si="19"/>
        <v>0</v>
      </c>
      <c r="AB62" s="342">
        <f t="shared" si="19"/>
        <v>0</v>
      </c>
      <c r="AC62" s="342">
        <f t="shared" si="19"/>
        <v>0</v>
      </c>
      <c r="AD62" s="342">
        <f t="shared" si="19"/>
        <v>0</v>
      </c>
      <c r="AE62" s="342">
        <f t="shared" si="19"/>
        <v>503.9375</v>
      </c>
      <c r="AF62" s="342">
        <f t="shared" si="19"/>
        <v>7311.8394093738716</v>
      </c>
      <c r="AG62" s="313"/>
      <c r="AH62" s="317"/>
      <c r="AI62" s="372" t="s">
        <v>180</v>
      </c>
      <c r="AJ62" s="337" t="s">
        <v>20</v>
      </c>
      <c r="AK62" s="343">
        <f t="shared" ref="AK62:AW66" si="20">$AN$39*T62</f>
        <v>119582.99999999997</v>
      </c>
      <c r="AL62" s="343">
        <f t="shared" si="20"/>
        <v>82096.327476955892</v>
      </c>
      <c r="AM62" s="343">
        <f t="shared" si="20"/>
        <v>128528.56918855289</v>
      </c>
      <c r="AN62" s="343">
        <f t="shared" si="20"/>
        <v>162637</v>
      </c>
      <c r="AO62" s="343">
        <f t="shared" si="20"/>
        <v>105892.44262295088</v>
      </c>
      <c r="AP62" s="343">
        <f t="shared" si="20"/>
        <v>102476.55737704915</v>
      </c>
      <c r="AQ62" s="343">
        <f t="shared" si="20"/>
        <v>0</v>
      </c>
      <c r="AR62" s="343">
        <f t="shared" si="20"/>
        <v>0</v>
      </c>
      <c r="AS62" s="343">
        <f t="shared" si="20"/>
        <v>0</v>
      </c>
      <c r="AT62" s="343">
        <f t="shared" si="20"/>
        <v>0</v>
      </c>
      <c r="AU62" s="343">
        <f t="shared" si="20"/>
        <v>0</v>
      </c>
      <c r="AV62" s="343">
        <f t="shared" si="20"/>
        <v>51905.5625</v>
      </c>
      <c r="AW62" s="343">
        <f t="shared" si="20"/>
        <v>753119.45916550874</v>
      </c>
      <c r="AX62" s="317"/>
    </row>
    <row r="63" spans="1:50" x14ac:dyDescent="0.25">
      <c r="A63" s="371"/>
      <c r="B63" s="300" t="s">
        <v>65</v>
      </c>
      <c r="C63" s="305">
        <f>C$60*Q9/C9</f>
        <v>1528.9399999999996</v>
      </c>
      <c r="D63" s="305">
        <f t="shared" ref="D63:N64" si="21">D$60*R9/D9</f>
        <v>1049.6505266853726</v>
      </c>
      <c r="E63" s="305">
        <f t="shared" si="21"/>
        <v>5481.3182663966963</v>
      </c>
      <c r="F63" s="305">
        <f t="shared" si="21"/>
        <v>6935.93</v>
      </c>
      <c r="G63" s="305">
        <f t="shared" si="21"/>
        <v>6432.2357377049229</v>
      </c>
      <c r="H63" s="305">
        <f t="shared" si="21"/>
        <v>6224.7442622950803</v>
      </c>
      <c r="I63" s="305">
        <f t="shared" si="21"/>
        <v>8201.0600000000031</v>
      </c>
      <c r="J63" s="305">
        <f t="shared" si="21"/>
        <v>8201.0600000000031</v>
      </c>
      <c r="K63" s="305">
        <f t="shared" si="21"/>
        <v>1271.7147540983617</v>
      </c>
      <c r="L63" s="305">
        <f t="shared" si="21"/>
        <v>1314.1052459016398</v>
      </c>
      <c r="M63" s="305">
        <f t="shared" si="21"/>
        <v>3719.6437500000011</v>
      </c>
      <c r="N63" s="305">
        <f t="shared" si="21"/>
        <v>1611.8456249999999</v>
      </c>
      <c r="O63" s="307">
        <f>SUM(C63:N63)</f>
        <v>51972.248168082093</v>
      </c>
      <c r="P63" s="313"/>
      <c r="Q63" s="313"/>
      <c r="R63" s="371"/>
      <c r="S63" s="300" t="s">
        <v>65</v>
      </c>
      <c r="T63" s="342">
        <f>C63-C30</f>
        <v>1528.9399999999996</v>
      </c>
      <c r="U63" s="342">
        <f t="shared" ref="U63:AF66" si="22">D63-D30</f>
        <v>1049.6505266853726</v>
      </c>
      <c r="V63" s="342">
        <f t="shared" si="22"/>
        <v>5481.3182663966963</v>
      </c>
      <c r="W63" s="342">
        <f t="shared" si="22"/>
        <v>6935.93</v>
      </c>
      <c r="X63" s="342">
        <f t="shared" si="22"/>
        <v>6432.2357377049229</v>
      </c>
      <c r="Y63" s="342">
        <f t="shared" si="22"/>
        <v>6224.7442622950803</v>
      </c>
      <c r="Z63" s="342">
        <f t="shared" si="22"/>
        <v>0</v>
      </c>
      <c r="AA63" s="342">
        <f t="shared" si="22"/>
        <v>0</v>
      </c>
      <c r="AB63" s="342">
        <f t="shared" si="22"/>
        <v>0</v>
      </c>
      <c r="AC63" s="342">
        <f t="shared" si="22"/>
        <v>0</v>
      </c>
      <c r="AD63" s="342">
        <f t="shared" si="22"/>
        <v>0</v>
      </c>
      <c r="AE63" s="342">
        <f t="shared" si="22"/>
        <v>1363.8693749999998</v>
      </c>
      <c r="AF63" s="342">
        <f t="shared" si="22"/>
        <v>29016.688168082088</v>
      </c>
      <c r="AG63" s="313"/>
      <c r="AH63" s="317"/>
      <c r="AI63" s="372"/>
      <c r="AJ63" s="337" t="s">
        <v>65</v>
      </c>
      <c r="AK63" s="343">
        <f t="shared" si="20"/>
        <v>157480.81999999995</v>
      </c>
      <c r="AL63" s="343">
        <f t="shared" si="20"/>
        <v>108114.00424859338</v>
      </c>
      <c r="AM63" s="343">
        <f t="shared" si="20"/>
        <v>564575.78143885976</v>
      </c>
      <c r="AN63" s="343">
        <f t="shared" si="20"/>
        <v>714400.79</v>
      </c>
      <c r="AO63" s="343">
        <f t="shared" si="20"/>
        <v>662520.28098360705</v>
      </c>
      <c r="AP63" s="343">
        <f t="shared" si="20"/>
        <v>641148.65901639324</v>
      </c>
      <c r="AQ63" s="343">
        <f t="shared" si="20"/>
        <v>0</v>
      </c>
      <c r="AR63" s="343">
        <f t="shared" si="20"/>
        <v>0</v>
      </c>
      <c r="AS63" s="343">
        <f t="shared" si="20"/>
        <v>0</v>
      </c>
      <c r="AT63" s="343">
        <f t="shared" si="20"/>
        <v>0</v>
      </c>
      <c r="AU63" s="343">
        <f t="shared" si="20"/>
        <v>0</v>
      </c>
      <c r="AV63" s="343">
        <f t="shared" si="20"/>
        <v>140478.54562499997</v>
      </c>
      <c r="AW63" s="343">
        <f t="shared" si="20"/>
        <v>2988718.8813124551</v>
      </c>
      <c r="AX63" s="317"/>
    </row>
    <row r="64" spans="1:50" x14ac:dyDescent="0.25">
      <c r="A64" s="371"/>
      <c r="B64" s="300" t="s">
        <v>104</v>
      </c>
      <c r="C64" s="305">
        <f>C$60*Q10/C10</f>
        <v>19009.38341250701</v>
      </c>
      <c r="D64" s="305">
        <f t="shared" si="21"/>
        <v>13050.370035872411</v>
      </c>
      <c r="E64" s="305">
        <f t="shared" si="21"/>
        <v>10747.380399960288</v>
      </c>
      <c r="F64" s="305">
        <f t="shared" si="21"/>
        <v>13599.48</v>
      </c>
      <c r="G64" s="305">
        <f t="shared" si="21"/>
        <v>26997.295375441634</v>
      </c>
      <c r="H64" s="305">
        <f t="shared" si="21"/>
        <v>26126.381086538535</v>
      </c>
      <c r="I64" s="305">
        <f t="shared" si="21"/>
        <v>59601.845000000023</v>
      </c>
      <c r="J64" s="305">
        <f t="shared" si="21"/>
        <v>59601.845000000023</v>
      </c>
      <c r="K64" s="305">
        <f t="shared" si="21"/>
        <v>15463.509836065585</v>
      </c>
      <c r="L64" s="305">
        <f t="shared" si="21"/>
        <v>15978.960163934435</v>
      </c>
      <c r="M64" s="305">
        <f t="shared" si="21"/>
        <v>24758.634375000005</v>
      </c>
      <c r="N64" s="305">
        <f t="shared" si="21"/>
        <v>10728.741562499999</v>
      </c>
      <c r="O64" s="307">
        <f>SUM(C64:N64)</f>
        <v>295663.82624781999</v>
      </c>
      <c r="P64" s="313"/>
      <c r="Q64" s="313"/>
      <c r="R64" s="371"/>
      <c r="S64" s="300" t="s">
        <v>104</v>
      </c>
      <c r="T64" s="342">
        <f>C64-C31</f>
        <v>19009.38341250701</v>
      </c>
      <c r="U64" s="342">
        <f t="shared" si="22"/>
        <v>13050.370035872411</v>
      </c>
      <c r="V64" s="342">
        <f t="shared" si="22"/>
        <v>10747.380399960288</v>
      </c>
      <c r="W64" s="342">
        <f t="shared" si="22"/>
        <v>13599.48</v>
      </c>
      <c r="X64" s="342">
        <f t="shared" si="22"/>
        <v>26997.295375441634</v>
      </c>
      <c r="Y64" s="342">
        <f t="shared" si="22"/>
        <v>26126.381086538535</v>
      </c>
      <c r="Z64" s="342">
        <f t="shared" si="22"/>
        <v>0</v>
      </c>
      <c r="AA64" s="342">
        <f t="shared" si="22"/>
        <v>0</v>
      </c>
      <c r="AB64" s="342">
        <f t="shared" si="22"/>
        <v>0</v>
      </c>
      <c r="AC64" s="342">
        <f t="shared" si="22"/>
        <v>0</v>
      </c>
      <c r="AD64" s="342">
        <f t="shared" si="22"/>
        <v>0</v>
      </c>
      <c r="AE64" s="342">
        <f t="shared" si="22"/>
        <v>9078.1659374999981</v>
      </c>
      <c r="AF64" s="342">
        <f t="shared" si="22"/>
        <v>118608.45624781991</v>
      </c>
      <c r="AG64" s="313"/>
      <c r="AH64" s="317"/>
      <c r="AI64" s="372"/>
      <c r="AJ64" s="337" t="s">
        <v>104</v>
      </c>
      <c r="AK64" s="343">
        <f t="shared" si="20"/>
        <v>1957966.491488222</v>
      </c>
      <c r="AL64" s="343">
        <f t="shared" si="20"/>
        <v>1344188.1136948583</v>
      </c>
      <c r="AM64" s="343">
        <f t="shared" si="20"/>
        <v>1106980.1811959096</v>
      </c>
      <c r="AN64" s="343">
        <f t="shared" si="20"/>
        <v>1400746.44</v>
      </c>
      <c r="AO64" s="343">
        <f t="shared" si="20"/>
        <v>2780721.4236704884</v>
      </c>
      <c r="AP64" s="343">
        <f t="shared" si="20"/>
        <v>2691017.2519134693</v>
      </c>
      <c r="AQ64" s="343">
        <f t="shared" si="20"/>
        <v>0</v>
      </c>
      <c r="AR64" s="343">
        <f t="shared" si="20"/>
        <v>0</v>
      </c>
      <c r="AS64" s="343">
        <f t="shared" si="20"/>
        <v>0</v>
      </c>
      <c r="AT64" s="343">
        <f t="shared" si="20"/>
        <v>0</v>
      </c>
      <c r="AU64" s="343">
        <f t="shared" si="20"/>
        <v>0</v>
      </c>
      <c r="AV64" s="343">
        <f t="shared" si="20"/>
        <v>935051.09156249976</v>
      </c>
      <c r="AW64" s="343">
        <f t="shared" si="20"/>
        <v>12216670.993525451</v>
      </c>
      <c r="AX64" s="317"/>
    </row>
    <row r="65" spans="1:50" x14ac:dyDescent="0.25">
      <c r="A65" s="371"/>
      <c r="B65" s="300" t="s">
        <v>105</v>
      </c>
      <c r="C65" s="305">
        <v>0</v>
      </c>
      <c r="D65" s="305">
        <v>0</v>
      </c>
      <c r="E65" s="305">
        <v>0</v>
      </c>
      <c r="F65" s="305">
        <v>0</v>
      </c>
      <c r="G65" s="305">
        <v>0</v>
      </c>
      <c r="H65" s="305">
        <v>0</v>
      </c>
      <c r="I65" s="305">
        <v>0</v>
      </c>
      <c r="J65" s="305">
        <v>0</v>
      </c>
      <c r="K65" s="305">
        <v>0</v>
      </c>
      <c r="L65" s="305">
        <v>0</v>
      </c>
      <c r="M65" s="305">
        <v>0</v>
      </c>
      <c r="N65" s="305">
        <v>0</v>
      </c>
      <c r="O65" s="307">
        <f>SUM(C65:N65)</f>
        <v>0</v>
      </c>
      <c r="P65" s="313"/>
      <c r="Q65" s="313"/>
      <c r="R65" s="371"/>
      <c r="S65" s="300" t="s">
        <v>105</v>
      </c>
      <c r="T65" s="342">
        <f>C65-C32</f>
        <v>0</v>
      </c>
      <c r="U65" s="342">
        <f t="shared" si="22"/>
        <v>0</v>
      </c>
      <c r="V65" s="342">
        <f t="shared" si="22"/>
        <v>0</v>
      </c>
      <c r="W65" s="342">
        <f t="shared" si="22"/>
        <v>0</v>
      </c>
      <c r="X65" s="342">
        <f t="shared" si="22"/>
        <v>0</v>
      </c>
      <c r="Y65" s="342">
        <f t="shared" si="22"/>
        <v>0</v>
      </c>
      <c r="Z65" s="342">
        <f t="shared" si="22"/>
        <v>0</v>
      </c>
      <c r="AA65" s="342">
        <f t="shared" si="22"/>
        <v>0</v>
      </c>
      <c r="AB65" s="342">
        <f t="shared" si="22"/>
        <v>0</v>
      </c>
      <c r="AC65" s="342">
        <f t="shared" si="22"/>
        <v>0</v>
      </c>
      <c r="AD65" s="342">
        <f t="shared" si="22"/>
        <v>0</v>
      </c>
      <c r="AE65" s="342">
        <f t="shared" si="22"/>
        <v>0</v>
      </c>
      <c r="AF65" s="342">
        <f t="shared" si="22"/>
        <v>0</v>
      </c>
      <c r="AG65" s="313"/>
      <c r="AH65" s="317"/>
      <c r="AI65" s="372"/>
      <c r="AJ65" s="337" t="s">
        <v>105</v>
      </c>
      <c r="AK65" s="343">
        <f t="shared" si="20"/>
        <v>0</v>
      </c>
      <c r="AL65" s="343">
        <f t="shared" si="20"/>
        <v>0</v>
      </c>
      <c r="AM65" s="343">
        <f t="shared" si="20"/>
        <v>0</v>
      </c>
      <c r="AN65" s="343">
        <f t="shared" si="20"/>
        <v>0</v>
      </c>
      <c r="AO65" s="343">
        <f t="shared" si="20"/>
        <v>0</v>
      </c>
      <c r="AP65" s="343">
        <f t="shared" si="20"/>
        <v>0</v>
      </c>
      <c r="AQ65" s="343">
        <f t="shared" si="20"/>
        <v>0</v>
      </c>
      <c r="AR65" s="343">
        <f t="shared" si="20"/>
        <v>0</v>
      </c>
      <c r="AS65" s="343">
        <f t="shared" si="20"/>
        <v>0</v>
      </c>
      <c r="AT65" s="343">
        <f t="shared" si="20"/>
        <v>0</v>
      </c>
      <c r="AU65" s="343">
        <f t="shared" si="20"/>
        <v>0</v>
      </c>
      <c r="AV65" s="343">
        <f t="shared" si="20"/>
        <v>0</v>
      </c>
      <c r="AW65" s="343">
        <f t="shared" si="20"/>
        <v>0</v>
      </c>
      <c r="AX65" s="317"/>
    </row>
    <row r="66" spans="1:50" s="260" customFormat="1" x14ac:dyDescent="0.25">
      <c r="A66" s="304"/>
      <c r="B66" s="300" t="s">
        <v>145</v>
      </c>
      <c r="C66" s="307">
        <f t="shared" ref="C66:O66" si="23">SUM(C62:C65)</f>
        <v>21699.323412507008</v>
      </c>
      <c r="D66" s="307">
        <f t="shared" si="23"/>
        <v>14897.072285635026</v>
      </c>
      <c r="E66" s="307">
        <f t="shared" si="23"/>
        <v>17476.548852653614</v>
      </c>
      <c r="F66" s="307">
        <f t="shared" si="23"/>
        <v>22114.41</v>
      </c>
      <c r="G66" s="307">
        <f t="shared" si="23"/>
        <v>34457.613080359675</v>
      </c>
      <c r="H66" s="307">
        <f t="shared" si="23"/>
        <v>33346.043381620504</v>
      </c>
      <c r="I66" s="307">
        <f t="shared" si="23"/>
        <v>68842.405000000028</v>
      </c>
      <c r="J66" s="307">
        <f t="shared" si="23"/>
        <v>68842.405000000028</v>
      </c>
      <c r="K66" s="307">
        <f t="shared" si="23"/>
        <v>17541.781967213126</v>
      </c>
      <c r="L66" s="307">
        <f t="shared" si="23"/>
        <v>18126.508032786893</v>
      </c>
      <c r="M66" s="307">
        <f t="shared" si="23"/>
        <v>29852.653125000004</v>
      </c>
      <c r="N66" s="307">
        <f t="shared" si="23"/>
        <v>12936.149687499999</v>
      </c>
      <c r="O66" s="307">
        <f t="shared" si="23"/>
        <v>360132.91382527596</v>
      </c>
      <c r="P66" s="313"/>
      <c r="Q66" s="313"/>
      <c r="R66" s="304"/>
      <c r="S66" s="300" t="s">
        <v>145</v>
      </c>
      <c r="T66" s="342">
        <f>C66-C33</f>
        <v>21699.323412507008</v>
      </c>
      <c r="U66" s="342">
        <f t="shared" si="22"/>
        <v>14897.072285635026</v>
      </c>
      <c r="V66" s="342">
        <f t="shared" si="22"/>
        <v>17476.548852653614</v>
      </c>
      <c r="W66" s="342">
        <f t="shared" si="22"/>
        <v>22114.41</v>
      </c>
      <c r="X66" s="342">
        <f t="shared" si="22"/>
        <v>34457.613080359675</v>
      </c>
      <c r="Y66" s="342">
        <f t="shared" si="22"/>
        <v>33346.043381620504</v>
      </c>
      <c r="Z66" s="342">
        <f t="shared" si="22"/>
        <v>0</v>
      </c>
      <c r="AA66" s="342">
        <f t="shared" si="22"/>
        <v>0</v>
      </c>
      <c r="AB66" s="342">
        <f t="shared" si="22"/>
        <v>0</v>
      </c>
      <c r="AC66" s="342">
        <f t="shared" si="22"/>
        <v>0</v>
      </c>
      <c r="AD66" s="342">
        <f t="shared" si="22"/>
        <v>0</v>
      </c>
      <c r="AE66" s="342">
        <f t="shared" si="22"/>
        <v>10945.972812499998</v>
      </c>
      <c r="AF66" s="342">
        <f t="shared" si="22"/>
        <v>154936.98382527588</v>
      </c>
      <c r="AG66" s="313"/>
      <c r="AH66" s="317"/>
      <c r="AI66" s="338"/>
      <c r="AJ66" s="337" t="s">
        <v>145</v>
      </c>
      <c r="AK66" s="343">
        <f t="shared" si="20"/>
        <v>2235030.3114882219</v>
      </c>
      <c r="AL66" s="343">
        <f t="shared" si="20"/>
        <v>1534398.4454204077</v>
      </c>
      <c r="AM66" s="343">
        <f t="shared" si="20"/>
        <v>1800084.5318233222</v>
      </c>
      <c r="AN66" s="343">
        <f t="shared" si="20"/>
        <v>2277784.23</v>
      </c>
      <c r="AO66" s="343">
        <f t="shared" si="20"/>
        <v>3549134.1472770465</v>
      </c>
      <c r="AP66" s="343">
        <f t="shared" si="20"/>
        <v>3434642.4683069121</v>
      </c>
      <c r="AQ66" s="343">
        <f t="shared" si="20"/>
        <v>0</v>
      </c>
      <c r="AR66" s="343">
        <f t="shared" si="20"/>
        <v>0</v>
      </c>
      <c r="AS66" s="343">
        <f t="shared" si="20"/>
        <v>0</v>
      </c>
      <c r="AT66" s="343">
        <f t="shared" si="20"/>
        <v>0</v>
      </c>
      <c r="AU66" s="343">
        <f t="shared" si="20"/>
        <v>0</v>
      </c>
      <c r="AV66" s="343">
        <f t="shared" si="20"/>
        <v>1127435.1996874998</v>
      </c>
      <c r="AW66" s="343">
        <f t="shared" si="20"/>
        <v>15958509.334003415</v>
      </c>
      <c r="AX66" s="317"/>
    </row>
    <row r="67" spans="1:50" x14ac:dyDescent="0.25">
      <c r="A67" s="313"/>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7"/>
      <c r="AI67" s="317"/>
      <c r="AJ67" s="317"/>
      <c r="AK67" s="317"/>
      <c r="AL67" s="317"/>
      <c r="AM67" s="317"/>
      <c r="AN67" s="317"/>
      <c r="AO67" s="317"/>
      <c r="AP67" s="317"/>
      <c r="AQ67" s="317"/>
      <c r="AR67" s="317"/>
      <c r="AS67" s="317"/>
      <c r="AT67" s="317"/>
      <c r="AU67" s="317"/>
      <c r="AV67" s="317"/>
      <c r="AW67" s="317"/>
      <c r="AX67" s="317"/>
    </row>
    <row r="68" spans="1:50" x14ac:dyDescent="0.25">
      <c r="A68" s="312" t="s">
        <v>167</v>
      </c>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7"/>
      <c r="AI68" s="317"/>
      <c r="AJ68" s="317"/>
      <c r="AK68" s="317"/>
      <c r="AL68" s="317"/>
      <c r="AM68" s="317"/>
      <c r="AN68" s="317"/>
      <c r="AO68" s="317"/>
      <c r="AP68" s="317"/>
      <c r="AQ68" s="317"/>
      <c r="AR68" s="317"/>
      <c r="AS68" s="317"/>
      <c r="AT68" s="317"/>
      <c r="AU68" s="317"/>
      <c r="AV68" s="317"/>
      <c r="AW68" s="317"/>
      <c r="AX68" s="317"/>
    </row>
    <row r="69" spans="1:50" x14ac:dyDescent="0.25">
      <c r="A69" s="299"/>
      <c r="B69" s="300"/>
      <c r="C69" s="301" t="s">
        <v>0</v>
      </c>
      <c r="D69" s="301" t="s">
        <v>1</v>
      </c>
      <c r="E69" s="301" t="s">
        <v>2</v>
      </c>
      <c r="F69" s="301" t="s">
        <v>3</v>
      </c>
      <c r="G69" s="301" t="s">
        <v>4</v>
      </c>
      <c r="H69" s="301" t="s">
        <v>5</v>
      </c>
      <c r="I69" s="301" t="s">
        <v>6</v>
      </c>
      <c r="J69" s="301" t="s">
        <v>7</v>
      </c>
      <c r="K69" s="301" t="s">
        <v>8</v>
      </c>
      <c r="L69" s="301" t="s">
        <v>9</v>
      </c>
      <c r="M69" s="301" t="s">
        <v>10</v>
      </c>
      <c r="N69" s="301" t="s">
        <v>11</v>
      </c>
      <c r="O69" s="301" t="s">
        <v>145</v>
      </c>
      <c r="P69" s="313"/>
      <c r="Q69" s="313"/>
      <c r="R69" s="313"/>
      <c r="S69" s="313"/>
      <c r="T69" s="313"/>
      <c r="U69" s="313"/>
      <c r="V69" s="313"/>
      <c r="W69" s="313"/>
      <c r="X69" s="313"/>
      <c r="Y69" s="313"/>
      <c r="Z69" s="313"/>
      <c r="AA69" s="313"/>
      <c r="AB69" s="313"/>
      <c r="AC69" s="313"/>
      <c r="AD69" s="313"/>
      <c r="AE69" s="313"/>
      <c r="AF69" s="313"/>
      <c r="AG69" s="313"/>
      <c r="AH69" s="317"/>
      <c r="AI69" s="317"/>
      <c r="AJ69" s="317"/>
      <c r="AK69" s="317"/>
      <c r="AL69" s="317"/>
      <c r="AM69" s="317"/>
      <c r="AN69" s="317"/>
      <c r="AO69" s="317"/>
      <c r="AP69" s="317"/>
      <c r="AQ69" s="317"/>
      <c r="AR69" s="317"/>
      <c r="AS69" s="317"/>
      <c r="AT69" s="317"/>
      <c r="AU69" s="317"/>
      <c r="AV69" s="317"/>
      <c r="AW69" s="317"/>
      <c r="AX69" s="317"/>
    </row>
    <row r="70" spans="1:50" ht="30" x14ac:dyDescent="0.25">
      <c r="A70" s="260"/>
      <c r="B70" s="304" t="s">
        <v>170</v>
      </c>
      <c r="C70" s="306">
        <f>SUMIF(Daily!$B$2:$B$366,COLUMN(A$1),Daily!$H$2:$H$366)</f>
        <v>141562.37999999995</v>
      </c>
      <c r="D70" s="306">
        <f>SUMIF(Daily!$B$2:$B$366,COLUMN(B$1),Daily!$H$2:$H$366)</f>
        <v>97185.747430187155</v>
      </c>
      <c r="E70" s="306">
        <f>SUMIF(Daily!$B$2:$B$366,COLUMN(C$1),Daily!$H$2:$H$366)</f>
        <v>114526.43355505186</v>
      </c>
      <c r="F70" s="306">
        <f>SUMIF(Daily!$B$2:$B$366,COLUMN(D$1),Daily!$H$2:$H$366)</f>
        <v>144919.03</v>
      </c>
      <c r="G70" s="306">
        <f>SUMIF(Daily!$B$2:$B$366,COLUMN(E$1),Daily!$H$2:$H$366)</f>
        <v>252425.06491803279</v>
      </c>
      <c r="H70" s="306">
        <f>SUMIF(Daily!$B$2:$B$366,COLUMN(F$1),Daily!$H$2:$H$366)</f>
        <v>244282.09508196733</v>
      </c>
      <c r="I70" s="306">
        <f>SUMIF(Daily!$B$2:$B$366,COLUMN(G$1),Daily!$H$2:$H$366)</f>
        <v>479057.63500000018</v>
      </c>
      <c r="J70" s="306">
        <f>SUMIF(Daily!$B$2:$B$366,COLUMN(H$1),Daily!$H$2:$H$366)</f>
        <v>479057.63500000018</v>
      </c>
      <c r="K70" s="306">
        <f>SUMIF(Daily!$B$2:$B$366,COLUMN(I$1),Daily!$H$2:$H$366)</f>
        <v>131355.59016393451</v>
      </c>
      <c r="L70" s="306">
        <f>SUMIF(Daily!$B$2:$B$366,COLUMN(J$1),Daily!$H$2:$H$366)</f>
        <v>135734.10983606565</v>
      </c>
      <c r="M70" s="306">
        <f>SUMIF(Daily!$B$2:$B$366,COLUMN(K$1),Daily!$H$2:$H$366)</f>
        <v>193394.40000000008</v>
      </c>
      <c r="N70" s="306">
        <f>SUMIF(Daily!$B$2:$B$366,COLUMN(L$1),Daily!$H$2:$H$366)</f>
        <v>154715.52000000002</v>
      </c>
      <c r="O70" s="307">
        <f>SUM(C70:N70)</f>
        <v>2568215.6409852398</v>
      </c>
      <c r="P70" s="313"/>
      <c r="Q70" s="313"/>
      <c r="R70" s="312" t="s">
        <v>167</v>
      </c>
      <c r="S70" s="313"/>
      <c r="T70" s="313"/>
      <c r="U70" s="313"/>
      <c r="V70" s="313"/>
      <c r="W70" s="313"/>
      <c r="X70" s="313"/>
      <c r="Y70" s="313"/>
      <c r="Z70" s="313"/>
      <c r="AA70" s="313"/>
      <c r="AB70" s="313"/>
      <c r="AC70" s="313"/>
      <c r="AD70" s="313"/>
      <c r="AE70" s="313"/>
      <c r="AF70" s="313"/>
      <c r="AG70" s="313"/>
      <c r="AH70" s="317"/>
      <c r="AI70" s="330" t="s">
        <v>167</v>
      </c>
      <c r="AJ70" s="317"/>
      <c r="AK70" s="317"/>
      <c r="AL70" s="317"/>
      <c r="AM70" s="317"/>
      <c r="AN70" s="317"/>
      <c r="AO70" s="317"/>
      <c r="AP70" s="317"/>
      <c r="AQ70" s="317"/>
      <c r="AR70" s="317"/>
      <c r="AS70" s="317"/>
      <c r="AT70" s="317"/>
      <c r="AU70" s="317"/>
      <c r="AV70" s="317"/>
      <c r="AW70" s="317"/>
      <c r="AX70" s="317"/>
    </row>
    <row r="71" spans="1:50" x14ac:dyDescent="0.25">
      <c r="A71" s="302"/>
      <c r="B71" s="303"/>
      <c r="C71" s="303"/>
      <c r="D71" s="303"/>
      <c r="E71" s="303"/>
      <c r="F71" s="303"/>
      <c r="G71" s="303"/>
      <c r="H71" s="303"/>
      <c r="I71" s="303"/>
      <c r="J71" s="303"/>
      <c r="K71" s="303"/>
      <c r="L71" s="303"/>
      <c r="M71" s="303"/>
      <c r="N71" s="303"/>
      <c r="O71" s="303"/>
      <c r="P71" s="313"/>
      <c r="Q71" s="313"/>
      <c r="R71" s="299"/>
      <c r="S71" s="299"/>
      <c r="T71" s="301" t="s">
        <v>0</v>
      </c>
      <c r="U71" s="301" t="s">
        <v>1</v>
      </c>
      <c r="V71" s="301" t="s">
        <v>2</v>
      </c>
      <c r="W71" s="301" t="s">
        <v>3</v>
      </c>
      <c r="X71" s="301" t="s">
        <v>4</v>
      </c>
      <c r="Y71" s="301" t="s">
        <v>5</v>
      </c>
      <c r="Z71" s="301" t="s">
        <v>6</v>
      </c>
      <c r="AA71" s="301" t="s">
        <v>7</v>
      </c>
      <c r="AB71" s="301" t="s">
        <v>8</v>
      </c>
      <c r="AC71" s="301" t="s">
        <v>9</v>
      </c>
      <c r="AD71" s="301" t="s">
        <v>10</v>
      </c>
      <c r="AE71" s="301" t="s">
        <v>11</v>
      </c>
      <c r="AF71" s="301" t="s">
        <v>145</v>
      </c>
      <c r="AG71" s="313"/>
      <c r="AH71" s="317"/>
      <c r="AI71" s="335"/>
      <c r="AJ71" s="335"/>
      <c r="AK71" s="336" t="s">
        <v>0</v>
      </c>
      <c r="AL71" s="336" t="s">
        <v>1</v>
      </c>
      <c r="AM71" s="336" t="s">
        <v>2</v>
      </c>
      <c r="AN71" s="336" t="s">
        <v>3</v>
      </c>
      <c r="AO71" s="336" t="s">
        <v>4</v>
      </c>
      <c r="AP71" s="336" t="s">
        <v>5</v>
      </c>
      <c r="AQ71" s="336" t="s">
        <v>6</v>
      </c>
      <c r="AR71" s="336" t="s">
        <v>7</v>
      </c>
      <c r="AS71" s="336" t="s">
        <v>8</v>
      </c>
      <c r="AT71" s="336" t="s">
        <v>9</v>
      </c>
      <c r="AU71" s="336" t="s">
        <v>10</v>
      </c>
      <c r="AV71" s="336" t="s">
        <v>11</v>
      </c>
      <c r="AW71" s="336" t="s">
        <v>145</v>
      </c>
      <c r="AX71" s="317"/>
    </row>
    <row r="72" spans="1:50" ht="15" customHeight="1" x14ac:dyDescent="0.25">
      <c r="A72" s="371" t="s">
        <v>171</v>
      </c>
      <c r="B72" s="300" t="s">
        <v>20</v>
      </c>
      <c r="C72" s="305">
        <f>C$70*Q8/C8</f>
        <v>1160.9999999999998</v>
      </c>
      <c r="D72" s="305">
        <f t="shared" ref="D72:N72" si="24">D$70*R8/D8</f>
        <v>797.05172307724172</v>
      </c>
      <c r="E72" s="305">
        <f t="shared" si="24"/>
        <v>1247.85018629663</v>
      </c>
      <c r="F72" s="305">
        <f t="shared" si="24"/>
        <v>1579</v>
      </c>
      <c r="G72" s="305">
        <f t="shared" si="24"/>
        <v>1028.0819672131154</v>
      </c>
      <c r="H72" s="305">
        <f t="shared" si="24"/>
        <v>994.91803278688485</v>
      </c>
      <c r="I72" s="305">
        <f t="shared" si="24"/>
        <v>1039.5000000000002</v>
      </c>
      <c r="J72" s="305">
        <f t="shared" si="24"/>
        <v>1039.5000000000002</v>
      </c>
      <c r="K72" s="305">
        <f t="shared" si="24"/>
        <v>806.5573770491809</v>
      </c>
      <c r="L72" s="305">
        <f t="shared" si="24"/>
        <v>833.44262295082001</v>
      </c>
      <c r="M72" s="305">
        <f t="shared" si="24"/>
        <v>1374.3750000000002</v>
      </c>
      <c r="N72" s="305">
        <f t="shared" si="24"/>
        <v>1099.5000000000002</v>
      </c>
      <c r="O72" s="307">
        <f>SUM(C72:N72)</f>
        <v>13000.776909373873</v>
      </c>
      <c r="P72" s="313"/>
      <c r="Q72" s="313"/>
      <c r="R72" s="371" t="s">
        <v>176</v>
      </c>
      <c r="S72" s="300" t="s">
        <v>20</v>
      </c>
      <c r="T72" s="342">
        <f>C72-C29</f>
        <v>1160.9999999999998</v>
      </c>
      <c r="U72" s="342">
        <f t="shared" ref="U72:AF72" si="25">D72-D29</f>
        <v>797.05172307724172</v>
      </c>
      <c r="V72" s="342">
        <f t="shared" si="25"/>
        <v>1247.85018629663</v>
      </c>
      <c r="W72" s="342">
        <f t="shared" si="25"/>
        <v>1579</v>
      </c>
      <c r="X72" s="342">
        <f t="shared" si="25"/>
        <v>1028.0819672131154</v>
      </c>
      <c r="Y72" s="342">
        <f t="shared" si="25"/>
        <v>994.91803278688485</v>
      </c>
      <c r="Z72" s="342">
        <f t="shared" si="25"/>
        <v>0</v>
      </c>
      <c r="AA72" s="342">
        <f t="shared" si="25"/>
        <v>0</v>
      </c>
      <c r="AB72" s="342">
        <f t="shared" si="25"/>
        <v>0</v>
      </c>
      <c r="AC72" s="342">
        <f t="shared" si="25"/>
        <v>0</v>
      </c>
      <c r="AD72" s="342">
        <f t="shared" si="25"/>
        <v>0</v>
      </c>
      <c r="AE72" s="342">
        <f t="shared" si="25"/>
        <v>1007.8750000000001</v>
      </c>
      <c r="AF72" s="342">
        <f t="shared" si="25"/>
        <v>7815.7769093738716</v>
      </c>
      <c r="AG72" s="313"/>
      <c r="AH72" s="317"/>
      <c r="AI72" s="372" t="s">
        <v>180</v>
      </c>
      <c r="AJ72" s="337" t="s">
        <v>20</v>
      </c>
      <c r="AK72" s="343">
        <f t="shared" ref="AK72:AW76" si="26">$AN$39*T72</f>
        <v>119582.99999999997</v>
      </c>
      <c r="AL72" s="343">
        <f t="shared" si="26"/>
        <v>82096.327476955892</v>
      </c>
      <c r="AM72" s="343">
        <f t="shared" si="26"/>
        <v>128528.56918855289</v>
      </c>
      <c r="AN72" s="343">
        <f t="shared" si="26"/>
        <v>162637</v>
      </c>
      <c r="AO72" s="343">
        <f t="shared" si="26"/>
        <v>105892.44262295088</v>
      </c>
      <c r="AP72" s="343">
        <f t="shared" si="26"/>
        <v>102476.55737704915</v>
      </c>
      <c r="AQ72" s="343">
        <f t="shared" si="26"/>
        <v>0</v>
      </c>
      <c r="AR72" s="343">
        <f t="shared" si="26"/>
        <v>0</v>
      </c>
      <c r="AS72" s="343">
        <f t="shared" si="26"/>
        <v>0</v>
      </c>
      <c r="AT72" s="343">
        <f t="shared" si="26"/>
        <v>0</v>
      </c>
      <c r="AU72" s="343">
        <f t="shared" si="26"/>
        <v>0</v>
      </c>
      <c r="AV72" s="343">
        <f t="shared" si="26"/>
        <v>103811.12500000001</v>
      </c>
      <c r="AW72" s="343">
        <f t="shared" si="26"/>
        <v>805025.02166550874</v>
      </c>
      <c r="AX72" s="317"/>
    </row>
    <row r="73" spans="1:50" x14ac:dyDescent="0.25">
      <c r="A73" s="371"/>
      <c r="B73" s="300" t="s">
        <v>65</v>
      </c>
      <c r="C73" s="305">
        <f>C$70*Q9/C9</f>
        <v>1528.9399999999996</v>
      </c>
      <c r="D73" s="305">
        <f t="shared" ref="D73:N74" si="27">D$70*R9/D9</f>
        <v>1049.6505266853726</v>
      </c>
      <c r="E73" s="305">
        <f t="shared" si="27"/>
        <v>5481.3182663966963</v>
      </c>
      <c r="F73" s="305">
        <f t="shared" si="27"/>
        <v>6935.93</v>
      </c>
      <c r="G73" s="305">
        <f t="shared" si="27"/>
        <v>6432.2357377049229</v>
      </c>
      <c r="H73" s="305">
        <f t="shared" si="27"/>
        <v>6224.7442622950803</v>
      </c>
      <c r="I73" s="305">
        <f t="shared" si="27"/>
        <v>8201.0600000000031</v>
      </c>
      <c r="J73" s="305">
        <f t="shared" si="27"/>
        <v>8201.0600000000031</v>
      </c>
      <c r="K73" s="305">
        <f t="shared" si="27"/>
        <v>1271.7147540983617</v>
      </c>
      <c r="L73" s="305">
        <f t="shared" si="27"/>
        <v>1314.1052459016398</v>
      </c>
      <c r="M73" s="305">
        <f t="shared" si="27"/>
        <v>3719.6437500000011</v>
      </c>
      <c r="N73" s="305">
        <f t="shared" si="27"/>
        <v>2975.7150000000001</v>
      </c>
      <c r="O73" s="307">
        <f>SUM(C73:N73)</f>
        <v>53336.117543082088</v>
      </c>
      <c r="P73" s="313"/>
      <c r="Q73" s="313"/>
      <c r="R73" s="371"/>
      <c r="S73" s="300" t="s">
        <v>65</v>
      </c>
      <c r="T73" s="342">
        <f>C73-C30</f>
        <v>1528.9399999999996</v>
      </c>
      <c r="U73" s="342">
        <f t="shared" ref="U73:AF76" si="28">D73-D30</f>
        <v>1049.6505266853726</v>
      </c>
      <c r="V73" s="342">
        <f t="shared" si="28"/>
        <v>5481.3182663966963</v>
      </c>
      <c r="W73" s="342">
        <f t="shared" si="28"/>
        <v>6935.93</v>
      </c>
      <c r="X73" s="342">
        <f t="shared" si="28"/>
        <v>6432.2357377049229</v>
      </c>
      <c r="Y73" s="342">
        <f t="shared" si="28"/>
        <v>6224.7442622950803</v>
      </c>
      <c r="Z73" s="342">
        <f t="shared" si="28"/>
        <v>0</v>
      </c>
      <c r="AA73" s="342">
        <f t="shared" si="28"/>
        <v>0</v>
      </c>
      <c r="AB73" s="342">
        <f t="shared" si="28"/>
        <v>0</v>
      </c>
      <c r="AC73" s="342">
        <f t="shared" si="28"/>
        <v>0</v>
      </c>
      <c r="AD73" s="342">
        <f t="shared" si="28"/>
        <v>0</v>
      </c>
      <c r="AE73" s="342">
        <f t="shared" si="28"/>
        <v>2727.73875</v>
      </c>
      <c r="AF73" s="342">
        <f t="shared" si="28"/>
        <v>30380.557543082083</v>
      </c>
      <c r="AG73" s="313"/>
      <c r="AH73" s="317"/>
      <c r="AI73" s="372"/>
      <c r="AJ73" s="337" t="s">
        <v>65</v>
      </c>
      <c r="AK73" s="343">
        <f t="shared" si="26"/>
        <v>157480.81999999995</v>
      </c>
      <c r="AL73" s="343">
        <f t="shared" si="26"/>
        <v>108114.00424859338</v>
      </c>
      <c r="AM73" s="343">
        <f t="shared" si="26"/>
        <v>564575.78143885976</v>
      </c>
      <c r="AN73" s="343">
        <f t="shared" si="26"/>
        <v>714400.79</v>
      </c>
      <c r="AO73" s="343">
        <f t="shared" si="26"/>
        <v>662520.28098360705</v>
      </c>
      <c r="AP73" s="343">
        <f t="shared" si="26"/>
        <v>641148.65901639324</v>
      </c>
      <c r="AQ73" s="343">
        <f t="shared" si="26"/>
        <v>0</v>
      </c>
      <c r="AR73" s="343">
        <f t="shared" si="26"/>
        <v>0</v>
      </c>
      <c r="AS73" s="343">
        <f t="shared" si="26"/>
        <v>0</v>
      </c>
      <c r="AT73" s="343">
        <f t="shared" si="26"/>
        <v>0</v>
      </c>
      <c r="AU73" s="343">
        <f t="shared" si="26"/>
        <v>0</v>
      </c>
      <c r="AV73" s="343">
        <f t="shared" si="26"/>
        <v>280957.09125</v>
      </c>
      <c r="AW73" s="343">
        <f t="shared" si="26"/>
        <v>3129197.4269374544</v>
      </c>
      <c r="AX73" s="317"/>
    </row>
    <row r="74" spans="1:50" x14ac:dyDescent="0.25">
      <c r="A74" s="371"/>
      <c r="B74" s="300" t="s">
        <v>104</v>
      </c>
      <c r="C74" s="305">
        <f>C$70*Q10/C10</f>
        <v>19009.38341250701</v>
      </c>
      <c r="D74" s="305">
        <f t="shared" si="27"/>
        <v>13050.370035872411</v>
      </c>
      <c r="E74" s="305">
        <f t="shared" si="27"/>
        <v>10747.380399960288</v>
      </c>
      <c r="F74" s="305">
        <f t="shared" si="27"/>
        <v>13599.48</v>
      </c>
      <c r="G74" s="305">
        <f t="shared" si="27"/>
        <v>26997.295375441634</v>
      </c>
      <c r="H74" s="305">
        <f t="shared" si="27"/>
        <v>26126.381086538535</v>
      </c>
      <c r="I74" s="305">
        <f t="shared" si="27"/>
        <v>59601.845000000023</v>
      </c>
      <c r="J74" s="305">
        <f t="shared" si="27"/>
        <v>59601.845000000023</v>
      </c>
      <c r="K74" s="305">
        <f t="shared" si="27"/>
        <v>15463.509836065585</v>
      </c>
      <c r="L74" s="305">
        <f t="shared" si="27"/>
        <v>15978.960163934435</v>
      </c>
      <c r="M74" s="305">
        <f t="shared" si="27"/>
        <v>24758.634375000005</v>
      </c>
      <c r="N74" s="305">
        <f t="shared" si="27"/>
        <v>19806.907500000001</v>
      </c>
      <c r="O74" s="307">
        <f>SUM(C74:N74)</f>
        <v>304741.99218532001</v>
      </c>
      <c r="P74" s="313"/>
      <c r="Q74" s="313"/>
      <c r="R74" s="371"/>
      <c r="S74" s="300" t="s">
        <v>104</v>
      </c>
      <c r="T74" s="342">
        <f>C74-C31</f>
        <v>19009.38341250701</v>
      </c>
      <c r="U74" s="342">
        <f t="shared" si="28"/>
        <v>13050.370035872411</v>
      </c>
      <c r="V74" s="342">
        <f t="shared" si="28"/>
        <v>10747.380399960288</v>
      </c>
      <c r="W74" s="342">
        <f t="shared" si="28"/>
        <v>13599.48</v>
      </c>
      <c r="X74" s="342">
        <f t="shared" si="28"/>
        <v>26997.295375441634</v>
      </c>
      <c r="Y74" s="342">
        <f t="shared" si="28"/>
        <v>26126.381086538535</v>
      </c>
      <c r="Z74" s="342">
        <f t="shared" si="28"/>
        <v>0</v>
      </c>
      <c r="AA74" s="342">
        <f t="shared" si="28"/>
        <v>0</v>
      </c>
      <c r="AB74" s="342">
        <f t="shared" si="28"/>
        <v>0</v>
      </c>
      <c r="AC74" s="342">
        <f t="shared" si="28"/>
        <v>0</v>
      </c>
      <c r="AD74" s="342">
        <f t="shared" si="28"/>
        <v>0</v>
      </c>
      <c r="AE74" s="342">
        <f t="shared" si="28"/>
        <v>18156.331875</v>
      </c>
      <c r="AF74" s="342">
        <f t="shared" si="28"/>
        <v>127686.62218531992</v>
      </c>
      <c r="AG74" s="313"/>
      <c r="AH74" s="317"/>
      <c r="AI74" s="372"/>
      <c r="AJ74" s="337" t="s">
        <v>104</v>
      </c>
      <c r="AK74" s="343">
        <f t="shared" si="26"/>
        <v>1957966.491488222</v>
      </c>
      <c r="AL74" s="343">
        <f t="shared" si="26"/>
        <v>1344188.1136948583</v>
      </c>
      <c r="AM74" s="343">
        <f t="shared" si="26"/>
        <v>1106980.1811959096</v>
      </c>
      <c r="AN74" s="343">
        <f t="shared" si="26"/>
        <v>1400746.44</v>
      </c>
      <c r="AO74" s="343">
        <f t="shared" si="26"/>
        <v>2780721.4236704884</v>
      </c>
      <c r="AP74" s="343">
        <f t="shared" si="26"/>
        <v>2691017.2519134693</v>
      </c>
      <c r="AQ74" s="343">
        <f t="shared" si="26"/>
        <v>0</v>
      </c>
      <c r="AR74" s="343">
        <f t="shared" si="26"/>
        <v>0</v>
      </c>
      <c r="AS74" s="343">
        <f t="shared" si="26"/>
        <v>0</v>
      </c>
      <c r="AT74" s="343">
        <f t="shared" si="26"/>
        <v>0</v>
      </c>
      <c r="AU74" s="343">
        <f t="shared" si="26"/>
        <v>0</v>
      </c>
      <c r="AV74" s="343">
        <f t="shared" si="26"/>
        <v>1870102.183125</v>
      </c>
      <c r="AW74" s="343">
        <f t="shared" si="26"/>
        <v>13151722.085087951</v>
      </c>
      <c r="AX74" s="317"/>
    </row>
    <row r="75" spans="1:50" x14ac:dyDescent="0.25">
      <c r="A75" s="371"/>
      <c r="B75" s="300" t="s">
        <v>105</v>
      </c>
      <c r="C75" s="305">
        <v>0</v>
      </c>
      <c r="D75" s="305">
        <v>0</v>
      </c>
      <c r="E75" s="305">
        <v>0</v>
      </c>
      <c r="F75" s="305">
        <v>0</v>
      </c>
      <c r="G75" s="305">
        <v>0</v>
      </c>
      <c r="H75" s="305">
        <v>0</v>
      </c>
      <c r="I75" s="305">
        <v>0</v>
      </c>
      <c r="J75" s="305">
        <v>0</v>
      </c>
      <c r="K75" s="305">
        <v>0</v>
      </c>
      <c r="L75" s="305">
        <v>0</v>
      </c>
      <c r="M75" s="305">
        <v>0</v>
      </c>
      <c r="N75" s="305">
        <v>0</v>
      </c>
      <c r="O75" s="307">
        <f>SUM(C75:N75)</f>
        <v>0</v>
      </c>
      <c r="P75" s="313"/>
      <c r="Q75" s="313"/>
      <c r="R75" s="371"/>
      <c r="S75" s="300" t="s">
        <v>105</v>
      </c>
      <c r="T75" s="342">
        <f>C75-C32</f>
        <v>0</v>
      </c>
      <c r="U75" s="342">
        <f t="shared" si="28"/>
        <v>0</v>
      </c>
      <c r="V75" s="342">
        <f t="shared" si="28"/>
        <v>0</v>
      </c>
      <c r="W75" s="342">
        <f t="shared" si="28"/>
        <v>0</v>
      </c>
      <c r="X75" s="342">
        <f t="shared" si="28"/>
        <v>0</v>
      </c>
      <c r="Y75" s="342">
        <f t="shared" si="28"/>
        <v>0</v>
      </c>
      <c r="Z75" s="342">
        <f t="shared" si="28"/>
        <v>0</v>
      </c>
      <c r="AA75" s="342">
        <f t="shared" si="28"/>
        <v>0</v>
      </c>
      <c r="AB75" s="342">
        <f t="shared" si="28"/>
        <v>0</v>
      </c>
      <c r="AC75" s="342">
        <f t="shared" si="28"/>
        <v>0</v>
      </c>
      <c r="AD75" s="342">
        <f t="shared" si="28"/>
        <v>0</v>
      </c>
      <c r="AE75" s="342">
        <f t="shared" si="28"/>
        <v>0</v>
      </c>
      <c r="AF75" s="342">
        <f t="shared" si="28"/>
        <v>0</v>
      </c>
      <c r="AG75" s="313"/>
      <c r="AH75" s="317"/>
      <c r="AI75" s="372"/>
      <c r="AJ75" s="337" t="s">
        <v>105</v>
      </c>
      <c r="AK75" s="343">
        <f t="shared" si="26"/>
        <v>0</v>
      </c>
      <c r="AL75" s="343">
        <f t="shared" si="26"/>
        <v>0</v>
      </c>
      <c r="AM75" s="343">
        <f t="shared" si="26"/>
        <v>0</v>
      </c>
      <c r="AN75" s="343">
        <f t="shared" si="26"/>
        <v>0</v>
      </c>
      <c r="AO75" s="343">
        <f t="shared" si="26"/>
        <v>0</v>
      </c>
      <c r="AP75" s="343">
        <f t="shared" si="26"/>
        <v>0</v>
      </c>
      <c r="AQ75" s="343">
        <f t="shared" si="26"/>
        <v>0</v>
      </c>
      <c r="AR75" s="343">
        <f t="shared" si="26"/>
        <v>0</v>
      </c>
      <c r="AS75" s="343">
        <f t="shared" si="26"/>
        <v>0</v>
      </c>
      <c r="AT75" s="343">
        <f t="shared" si="26"/>
        <v>0</v>
      </c>
      <c r="AU75" s="343">
        <f t="shared" si="26"/>
        <v>0</v>
      </c>
      <c r="AV75" s="343">
        <f t="shared" si="26"/>
        <v>0</v>
      </c>
      <c r="AW75" s="343">
        <f t="shared" si="26"/>
        <v>0</v>
      </c>
      <c r="AX75" s="317"/>
    </row>
    <row r="76" spans="1:50" s="260" customFormat="1" x14ac:dyDescent="0.25">
      <c r="A76" s="304"/>
      <c r="B76" s="300" t="s">
        <v>145</v>
      </c>
      <c r="C76" s="307">
        <f t="shared" ref="C76:O76" si="29">SUM(C72:C75)</f>
        <v>21699.323412507008</v>
      </c>
      <c r="D76" s="307">
        <f t="shared" si="29"/>
        <v>14897.072285635026</v>
      </c>
      <c r="E76" s="307">
        <f t="shared" si="29"/>
        <v>17476.548852653614</v>
      </c>
      <c r="F76" s="307">
        <f t="shared" si="29"/>
        <v>22114.41</v>
      </c>
      <c r="G76" s="307">
        <f t="shared" si="29"/>
        <v>34457.613080359675</v>
      </c>
      <c r="H76" s="307">
        <f t="shared" si="29"/>
        <v>33346.043381620504</v>
      </c>
      <c r="I76" s="307">
        <f t="shared" si="29"/>
        <v>68842.405000000028</v>
      </c>
      <c r="J76" s="307">
        <f t="shared" si="29"/>
        <v>68842.405000000028</v>
      </c>
      <c r="K76" s="307">
        <f t="shared" si="29"/>
        <v>17541.781967213126</v>
      </c>
      <c r="L76" s="307">
        <f t="shared" si="29"/>
        <v>18126.508032786893</v>
      </c>
      <c r="M76" s="307">
        <f t="shared" si="29"/>
        <v>29852.653125000004</v>
      </c>
      <c r="N76" s="307">
        <f t="shared" si="29"/>
        <v>23882.122500000001</v>
      </c>
      <c r="O76" s="307">
        <f t="shared" si="29"/>
        <v>371078.88663777598</v>
      </c>
      <c r="P76" s="313"/>
      <c r="Q76" s="313"/>
      <c r="R76" s="304"/>
      <c r="S76" s="300" t="s">
        <v>145</v>
      </c>
      <c r="T76" s="342">
        <f>C76-C33</f>
        <v>21699.323412507008</v>
      </c>
      <c r="U76" s="342">
        <f t="shared" si="28"/>
        <v>14897.072285635026</v>
      </c>
      <c r="V76" s="342">
        <f t="shared" si="28"/>
        <v>17476.548852653614</v>
      </c>
      <c r="W76" s="342">
        <f t="shared" si="28"/>
        <v>22114.41</v>
      </c>
      <c r="X76" s="342">
        <f t="shared" si="28"/>
        <v>34457.613080359675</v>
      </c>
      <c r="Y76" s="342">
        <f t="shared" si="28"/>
        <v>33346.043381620504</v>
      </c>
      <c r="Z76" s="342">
        <f t="shared" si="28"/>
        <v>0</v>
      </c>
      <c r="AA76" s="342">
        <f t="shared" si="28"/>
        <v>0</v>
      </c>
      <c r="AB76" s="342">
        <f t="shared" si="28"/>
        <v>0</v>
      </c>
      <c r="AC76" s="342">
        <f t="shared" si="28"/>
        <v>0</v>
      </c>
      <c r="AD76" s="342">
        <f t="shared" si="28"/>
        <v>0</v>
      </c>
      <c r="AE76" s="342">
        <f t="shared" si="28"/>
        <v>21891.945625</v>
      </c>
      <c r="AF76" s="342">
        <f t="shared" si="28"/>
        <v>165882.9566377759</v>
      </c>
      <c r="AG76" s="313"/>
      <c r="AH76" s="317"/>
      <c r="AI76" s="338"/>
      <c r="AJ76" s="337" t="s">
        <v>145</v>
      </c>
      <c r="AK76" s="343">
        <f t="shared" si="26"/>
        <v>2235030.3114882219</v>
      </c>
      <c r="AL76" s="343">
        <f t="shared" si="26"/>
        <v>1534398.4454204077</v>
      </c>
      <c r="AM76" s="343">
        <f t="shared" si="26"/>
        <v>1800084.5318233222</v>
      </c>
      <c r="AN76" s="343">
        <f t="shared" si="26"/>
        <v>2277784.23</v>
      </c>
      <c r="AO76" s="343">
        <f t="shared" si="26"/>
        <v>3549134.1472770465</v>
      </c>
      <c r="AP76" s="343">
        <f t="shared" si="26"/>
        <v>3434642.4683069121</v>
      </c>
      <c r="AQ76" s="343">
        <f t="shared" si="26"/>
        <v>0</v>
      </c>
      <c r="AR76" s="343">
        <f t="shared" si="26"/>
        <v>0</v>
      </c>
      <c r="AS76" s="343">
        <f t="shared" si="26"/>
        <v>0</v>
      </c>
      <c r="AT76" s="343">
        <f t="shared" si="26"/>
        <v>0</v>
      </c>
      <c r="AU76" s="343">
        <f t="shared" si="26"/>
        <v>0</v>
      </c>
      <c r="AV76" s="343">
        <f t="shared" si="26"/>
        <v>2254870.399375</v>
      </c>
      <c r="AW76" s="343">
        <f t="shared" si="26"/>
        <v>17085944.533690918</v>
      </c>
      <c r="AX76" s="317"/>
    </row>
    <row r="77" spans="1:50" x14ac:dyDescent="0.25">
      <c r="A77" s="313"/>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7"/>
      <c r="AI77" s="317"/>
      <c r="AJ77" s="317"/>
      <c r="AK77" s="317"/>
      <c r="AL77" s="317"/>
      <c r="AM77" s="317"/>
      <c r="AN77" s="317"/>
      <c r="AO77" s="317"/>
      <c r="AP77" s="317"/>
      <c r="AQ77" s="317"/>
      <c r="AR77" s="317"/>
      <c r="AS77" s="317"/>
      <c r="AT77" s="317"/>
      <c r="AU77" s="317"/>
      <c r="AV77" s="317"/>
      <c r="AW77" s="317"/>
      <c r="AX77" s="317"/>
    </row>
    <row r="78" spans="1:50" x14ac:dyDescent="0.25">
      <c r="A78" s="312" t="s">
        <v>168</v>
      </c>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7"/>
      <c r="AI78" s="317"/>
      <c r="AJ78" s="317"/>
      <c r="AK78" s="317"/>
      <c r="AL78" s="317"/>
      <c r="AM78" s="317"/>
      <c r="AN78" s="317"/>
      <c r="AO78" s="317"/>
      <c r="AP78" s="317"/>
      <c r="AQ78" s="317"/>
      <c r="AR78" s="317"/>
      <c r="AS78" s="317"/>
      <c r="AT78" s="317"/>
      <c r="AU78" s="317"/>
      <c r="AV78" s="317"/>
      <c r="AW78" s="317"/>
      <c r="AX78" s="317"/>
    </row>
    <row r="79" spans="1:50" x14ac:dyDescent="0.25">
      <c r="A79" s="299"/>
      <c r="B79" s="300"/>
      <c r="C79" s="301" t="s">
        <v>0</v>
      </c>
      <c r="D79" s="301" t="s">
        <v>1</v>
      </c>
      <c r="E79" s="301" t="s">
        <v>2</v>
      </c>
      <c r="F79" s="301" t="s">
        <v>3</v>
      </c>
      <c r="G79" s="301" t="s">
        <v>4</v>
      </c>
      <c r="H79" s="301" t="s">
        <v>5</v>
      </c>
      <c r="I79" s="301" t="s">
        <v>6</v>
      </c>
      <c r="J79" s="301" t="s">
        <v>7</v>
      </c>
      <c r="K79" s="301" t="s">
        <v>8</v>
      </c>
      <c r="L79" s="301" t="s">
        <v>9</v>
      </c>
      <c r="M79" s="301" t="s">
        <v>10</v>
      </c>
      <c r="N79" s="301" t="s">
        <v>11</v>
      </c>
      <c r="O79" s="301" t="s">
        <v>145</v>
      </c>
      <c r="P79" s="313"/>
      <c r="Q79" s="313"/>
      <c r="R79" s="313"/>
      <c r="S79" s="313"/>
      <c r="T79" s="313"/>
      <c r="U79" s="313"/>
      <c r="V79" s="313"/>
      <c r="W79" s="313"/>
      <c r="X79" s="313"/>
      <c r="Y79" s="313"/>
      <c r="Z79" s="313"/>
      <c r="AA79" s="313"/>
      <c r="AB79" s="313"/>
      <c r="AC79" s="313"/>
      <c r="AD79" s="313"/>
      <c r="AE79" s="313"/>
      <c r="AF79" s="313"/>
      <c r="AG79" s="313"/>
      <c r="AH79" s="317"/>
      <c r="AI79" s="317"/>
      <c r="AJ79" s="317"/>
      <c r="AK79" s="317"/>
      <c r="AL79" s="317"/>
      <c r="AM79" s="317"/>
      <c r="AN79" s="317"/>
      <c r="AO79" s="317"/>
      <c r="AP79" s="317"/>
      <c r="AQ79" s="317"/>
      <c r="AR79" s="317"/>
      <c r="AS79" s="317"/>
      <c r="AT79" s="317"/>
      <c r="AU79" s="317"/>
      <c r="AV79" s="317"/>
      <c r="AW79" s="317"/>
      <c r="AX79" s="317"/>
    </row>
    <row r="80" spans="1:50" ht="30" x14ac:dyDescent="0.25">
      <c r="A80" s="260"/>
      <c r="B80" s="304" t="s">
        <v>170</v>
      </c>
      <c r="C80" s="306">
        <f>SUMIF(Daily!$B$2:$B$366,COLUMN(A$1),Daily!$I$2:$I$366)</f>
        <v>141562.37999999995</v>
      </c>
      <c r="D80" s="306">
        <f>SUMIF(Daily!$B$2:$B$366,COLUMN(B$1),Daily!$I$2:$I$366)</f>
        <v>97185.747430187155</v>
      </c>
      <c r="E80" s="306">
        <f>SUMIF(Daily!$B$2:$B$366,COLUMN(C$1),Daily!$I$2:$I$366)</f>
        <v>114526.43355505186</v>
      </c>
      <c r="F80" s="306">
        <f>SUMIF(Daily!$B$2:$B$366,COLUMN(D$1),Daily!$I$2:$I$366)</f>
        <v>144919.03</v>
      </c>
      <c r="G80" s="306">
        <f>SUMIF(Daily!$B$2:$B$366,COLUMN(E$1),Daily!$I$2:$I$366)</f>
        <v>252425.06491803279</v>
      </c>
      <c r="H80" s="306">
        <f>SUMIF(Daily!$B$2:$B$366,COLUMN(F$1),Daily!$I$2:$I$366)</f>
        <v>244282.09508196733</v>
      </c>
      <c r="I80" s="306">
        <f>SUMIF(Daily!$B$2:$B$366,COLUMN(G$1),Daily!$I$2:$I$366)</f>
        <v>479057.63500000018</v>
      </c>
      <c r="J80" s="306">
        <f>SUMIF(Daily!$B$2:$B$366,COLUMN(H$1),Daily!$I$2:$I$366)</f>
        <v>479057.63500000018</v>
      </c>
      <c r="K80" s="306">
        <f>SUMIF(Daily!$B$2:$B$366,COLUMN(I$1),Daily!$I$2:$I$366)</f>
        <v>131355.59016393451</v>
      </c>
      <c r="L80" s="306">
        <f>SUMIF(Daily!$B$2:$B$366,COLUMN(J$1),Daily!$I$2:$I$366)</f>
        <v>135734.10983606565</v>
      </c>
      <c r="M80" s="306">
        <f>SUMIF(Daily!$B$2:$B$366,COLUMN(K$1),Daily!$I$2:$I$366)</f>
        <v>193394.40000000008</v>
      </c>
      <c r="N80" s="306">
        <f>SUMIF(Daily!$B$2:$B$366,COLUMN(L$1),Daily!$I$2:$I$366)</f>
        <v>199840.88000000009</v>
      </c>
      <c r="O80" s="307">
        <f>SUM(C80:N80)</f>
        <v>2613341.0009852396</v>
      </c>
      <c r="P80" s="313"/>
      <c r="Q80" s="313"/>
      <c r="R80" s="312" t="s">
        <v>168</v>
      </c>
      <c r="S80" s="313"/>
      <c r="T80" s="313"/>
      <c r="U80" s="313"/>
      <c r="V80" s="313"/>
      <c r="W80" s="313"/>
      <c r="X80" s="313"/>
      <c r="Y80" s="313"/>
      <c r="Z80" s="313"/>
      <c r="AA80" s="313"/>
      <c r="AB80" s="313"/>
      <c r="AC80" s="313"/>
      <c r="AD80" s="313"/>
      <c r="AE80" s="313"/>
      <c r="AF80" s="313"/>
      <c r="AG80" s="313"/>
      <c r="AH80" s="317"/>
      <c r="AI80" s="330" t="s">
        <v>168</v>
      </c>
      <c r="AJ80" s="317"/>
      <c r="AK80" s="317"/>
      <c r="AL80" s="317"/>
      <c r="AM80" s="317"/>
      <c r="AN80" s="317"/>
      <c r="AO80" s="317"/>
      <c r="AP80" s="317"/>
      <c r="AQ80" s="317"/>
      <c r="AR80" s="317"/>
      <c r="AS80" s="317"/>
      <c r="AT80" s="317"/>
      <c r="AU80" s="317"/>
      <c r="AV80" s="317"/>
      <c r="AW80" s="317"/>
      <c r="AX80" s="317"/>
    </row>
    <row r="81" spans="1:50" x14ac:dyDescent="0.25">
      <c r="A81" s="302"/>
      <c r="B81" s="303"/>
      <c r="C81" s="303"/>
      <c r="D81" s="303"/>
      <c r="E81" s="303"/>
      <c r="F81" s="303"/>
      <c r="G81" s="303"/>
      <c r="H81" s="303"/>
      <c r="I81" s="303"/>
      <c r="J81" s="303"/>
      <c r="K81" s="303"/>
      <c r="L81" s="303"/>
      <c r="M81" s="303"/>
      <c r="N81" s="303"/>
      <c r="O81" s="303"/>
      <c r="P81" s="313"/>
      <c r="Q81" s="313"/>
      <c r="R81" s="299"/>
      <c r="S81" s="299"/>
      <c r="T81" s="301" t="s">
        <v>0</v>
      </c>
      <c r="U81" s="301" t="s">
        <v>1</v>
      </c>
      <c r="V81" s="301" t="s">
        <v>2</v>
      </c>
      <c r="W81" s="301" t="s">
        <v>3</v>
      </c>
      <c r="X81" s="301" t="s">
        <v>4</v>
      </c>
      <c r="Y81" s="301" t="s">
        <v>5</v>
      </c>
      <c r="Z81" s="301" t="s">
        <v>6</v>
      </c>
      <c r="AA81" s="301" t="s">
        <v>7</v>
      </c>
      <c r="AB81" s="301" t="s">
        <v>8</v>
      </c>
      <c r="AC81" s="301" t="s">
        <v>9</v>
      </c>
      <c r="AD81" s="301" t="s">
        <v>10</v>
      </c>
      <c r="AE81" s="301" t="s">
        <v>11</v>
      </c>
      <c r="AF81" s="301" t="s">
        <v>145</v>
      </c>
      <c r="AG81" s="313"/>
      <c r="AH81" s="317"/>
      <c r="AI81" s="335"/>
      <c r="AJ81" s="335"/>
      <c r="AK81" s="336" t="s">
        <v>0</v>
      </c>
      <c r="AL81" s="336" t="s">
        <v>1</v>
      </c>
      <c r="AM81" s="336" t="s">
        <v>2</v>
      </c>
      <c r="AN81" s="336" t="s">
        <v>3</v>
      </c>
      <c r="AO81" s="336" t="s">
        <v>4</v>
      </c>
      <c r="AP81" s="336" t="s">
        <v>5</v>
      </c>
      <c r="AQ81" s="336" t="s">
        <v>6</v>
      </c>
      <c r="AR81" s="336" t="s">
        <v>7</v>
      </c>
      <c r="AS81" s="336" t="s">
        <v>8</v>
      </c>
      <c r="AT81" s="336" t="s">
        <v>9</v>
      </c>
      <c r="AU81" s="336" t="s">
        <v>10</v>
      </c>
      <c r="AV81" s="336" t="s">
        <v>11</v>
      </c>
      <c r="AW81" s="336" t="s">
        <v>145</v>
      </c>
      <c r="AX81" s="317"/>
    </row>
    <row r="82" spans="1:50" ht="15" customHeight="1" x14ac:dyDescent="0.25">
      <c r="A82" s="371" t="s">
        <v>171</v>
      </c>
      <c r="B82" s="300" t="s">
        <v>20</v>
      </c>
      <c r="C82" s="305">
        <f>C$80*Q8/C8</f>
        <v>1160.9999999999998</v>
      </c>
      <c r="D82" s="305">
        <f t="shared" ref="D82:N82" si="30">D$80*R8/D8</f>
        <v>797.05172307724172</v>
      </c>
      <c r="E82" s="305">
        <f t="shared" si="30"/>
        <v>1247.85018629663</v>
      </c>
      <c r="F82" s="305">
        <f t="shared" si="30"/>
        <v>1579</v>
      </c>
      <c r="G82" s="305">
        <f t="shared" si="30"/>
        <v>1028.0819672131154</v>
      </c>
      <c r="H82" s="305">
        <f t="shared" si="30"/>
        <v>994.91803278688485</v>
      </c>
      <c r="I82" s="305">
        <f t="shared" si="30"/>
        <v>1039.5000000000002</v>
      </c>
      <c r="J82" s="305">
        <f t="shared" si="30"/>
        <v>1039.5000000000002</v>
      </c>
      <c r="K82" s="305">
        <f t="shared" si="30"/>
        <v>806.5573770491809</v>
      </c>
      <c r="L82" s="305">
        <f t="shared" si="30"/>
        <v>833.44262295082001</v>
      </c>
      <c r="M82" s="305">
        <f t="shared" si="30"/>
        <v>1374.3750000000002</v>
      </c>
      <c r="N82" s="305">
        <f t="shared" si="30"/>
        <v>1420.1875000000009</v>
      </c>
      <c r="O82" s="307">
        <f>SUM(C82:N82)</f>
        <v>13321.464409373875</v>
      </c>
      <c r="P82" s="313"/>
      <c r="Q82" s="313"/>
      <c r="R82" s="371" t="s">
        <v>176</v>
      </c>
      <c r="S82" s="300" t="s">
        <v>20</v>
      </c>
      <c r="T82" s="342">
        <f>C82-C29</f>
        <v>1160.9999999999998</v>
      </c>
      <c r="U82" s="342">
        <f t="shared" ref="U82:AF82" si="31">D82-D29</f>
        <v>797.05172307724172</v>
      </c>
      <c r="V82" s="342">
        <f t="shared" si="31"/>
        <v>1247.85018629663</v>
      </c>
      <c r="W82" s="342">
        <f t="shared" si="31"/>
        <v>1579</v>
      </c>
      <c r="X82" s="342">
        <f t="shared" si="31"/>
        <v>1028.0819672131154</v>
      </c>
      <c r="Y82" s="342">
        <f t="shared" si="31"/>
        <v>994.91803278688485</v>
      </c>
      <c r="Z82" s="342">
        <f t="shared" si="31"/>
        <v>0</v>
      </c>
      <c r="AA82" s="342">
        <f t="shared" si="31"/>
        <v>0</v>
      </c>
      <c r="AB82" s="342">
        <f t="shared" si="31"/>
        <v>0</v>
      </c>
      <c r="AC82" s="342">
        <f t="shared" si="31"/>
        <v>0</v>
      </c>
      <c r="AD82" s="342">
        <f t="shared" si="31"/>
        <v>0</v>
      </c>
      <c r="AE82" s="342">
        <f t="shared" si="31"/>
        <v>1328.5625000000009</v>
      </c>
      <c r="AF82" s="342">
        <f t="shared" si="31"/>
        <v>8136.4644093738734</v>
      </c>
      <c r="AG82" s="313"/>
      <c r="AH82" s="317"/>
      <c r="AI82" s="372" t="s">
        <v>180</v>
      </c>
      <c r="AJ82" s="337" t="s">
        <v>20</v>
      </c>
      <c r="AK82" s="343">
        <f t="shared" ref="AK82:AW86" si="32">$AN$39*T82</f>
        <v>119582.99999999997</v>
      </c>
      <c r="AL82" s="343">
        <f t="shared" si="32"/>
        <v>82096.327476955892</v>
      </c>
      <c r="AM82" s="343">
        <f t="shared" si="32"/>
        <v>128528.56918855289</v>
      </c>
      <c r="AN82" s="343">
        <f t="shared" si="32"/>
        <v>162637</v>
      </c>
      <c r="AO82" s="343">
        <f t="shared" si="32"/>
        <v>105892.44262295088</v>
      </c>
      <c r="AP82" s="343">
        <f t="shared" si="32"/>
        <v>102476.55737704915</v>
      </c>
      <c r="AQ82" s="343">
        <f t="shared" si="32"/>
        <v>0</v>
      </c>
      <c r="AR82" s="343">
        <f t="shared" si="32"/>
        <v>0</v>
      </c>
      <c r="AS82" s="343">
        <f t="shared" si="32"/>
        <v>0</v>
      </c>
      <c r="AT82" s="343">
        <f t="shared" si="32"/>
        <v>0</v>
      </c>
      <c r="AU82" s="343">
        <f t="shared" si="32"/>
        <v>0</v>
      </c>
      <c r="AV82" s="343">
        <f t="shared" si="32"/>
        <v>136841.93750000009</v>
      </c>
      <c r="AW82" s="343">
        <f t="shared" si="32"/>
        <v>838055.83416550898</v>
      </c>
      <c r="AX82" s="317"/>
    </row>
    <row r="83" spans="1:50" x14ac:dyDescent="0.25">
      <c r="A83" s="371"/>
      <c r="B83" s="300" t="s">
        <v>65</v>
      </c>
      <c r="C83" s="305">
        <f>C$80*Q9/C9</f>
        <v>1528.9399999999996</v>
      </c>
      <c r="D83" s="305">
        <f t="shared" ref="D83:N84" si="33">D$80*R9/D9</f>
        <v>1049.6505266853726</v>
      </c>
      <c r="E83" s="305">
        <f t="shared" si="33"/>
        <v>5481.3182663966963</v>
      </c>
      <c r="F83" s="305">
        <f t="shared" si="33"/>
        <v>6935.93</v>
      </c>
      <c r="G83" s="305">
        <f t="shared" si="33"/>
        <v>6432.2357377049229</v>
      </c>
      <c r="H83" s="305">
        <f t="shared" si="33"/>
        <v>6224.7442622950803</v>
      </c>
      <c r="I83" s="305">
        <f t="shared" si="33"/>
        <v>8201.0600000000031</v>
      </c>
      <c r="J83" s="305">
        <f t="shared" si="33"/>
        <v>8201.0600000000031</v>
      </c>
      <c r="K83" s="305">
        <f t="shared" si="33"/>
        <v>1271.7147540983617</v>
      </c>
      <c r="L83" s="305">
        <f t="shared" si="33"/>
        <v>1314.1052459016398</v>
      </c>
      <c r="M83" s="305">
        <f t="shared" si="33"/>
        <v>3719.6437500000011</v>
      </c>
      <c r="N83" s="305">
        <f t="shared" si="33"/>
        <v>3843.6318750000014</v>
      </c>
      <c r="O83" s="307">
        <f>SUM(C83:N83)</f>
        <v>54204.03441808209</v>
      </c>
      <c r="P83" s="313"/>
      <c r="Q83" s="313"/>
      <c r="R83" s="371"/>
      <c r="S83" s="300" t="s">
        <v>65</v>
      </c>
      <c r="T83" s="342">
        <f>C83-C30</f>
        <v>1528.9399999999996</v>
      </c>
      <c r="U83" s="342">
        <f t="shared" ref="U83:AF86" si="34">D83-D30</f>
        <v>1049.6505266853726</v>
      </c>
      <c r="V83" s="342">
        <f t="shared" si="34"/>
        <v>5481.3182663966963</v>
      </c>
      <c r="W83" s="342">
        <f t="shared" si="34"/>
        <v>6935.93</v>
      </c>
      <c r="X83" s="342">
        <f t="shared" si="34"/>
        <v>6432.2357377049229</v>
      </c>
      <c r="Y83" s="342">
        <f t="shared" si="34"/>
        <v>6224.7442622950803</v>
      </c>
      <c r="Z83" s="342">
        <f t="shared" si="34"/>
        <v>0</v>
      </c>
      <c r="AA83" s="342">
        <f t="shared" si="34"/>
        <v>0</v>
      </c>
      <c r="AB83" s="342">
        <f t="shared" si="34"/>
        <v>0</v>
      </c>
      <c r="AC83" s="342">
        <f t="shared" si="34"/>
        <v>0</v>
      </c>
      <c r="AD83" s="342">
        <f t="shared" si="34"/>
        <v>0</v>
      </c>
      <c r="AE83" s="342">
        <f t="shared" si="34"/>
        <v>3595.6556250000012</v>
      </c>
      <c r="AF83" s="342">
        <f t="shared" si="34"/>
        <v>31248.474418082085</v>
      </c>
      <c r="AG83" s="313"/>
      <c r="AH83" s="317"/>
      <c r="AI83" s="372"/>
      <c r="AJ83" s="337" t="s">
        <v>65</v>
      </c>
      <c r="AK83" s="343">
        <f t="shared" si="32"/>
        <v>157480.81999999995</v>
      </c>
      <c r="AL83" s="343">
        <f t="shared" si="32"/>
        <v>108114.00424859338</v>
      </c>
      <c r="AM83" s="343">
        <f t="shared" si="32"/>
        <v>564575.78143885976</v>
      </c>
      <c r="AN83" s="343">
        <f t="shared" si="32"/>
        <v>714400.79</v>
      </c>
      <c r="AO83" s="343">
        <f t="shared" si="32"/>
        <v>662520.28098360705</v>
      </c>
      <c r="AP83" s="343">
        <f t="shared" si="32"/>
        <v>641148.65901639324</v>
      </c>
      <c r="AQ83" s="343">
        <f t="shared" si="32"/>
        <v>0</v>
      </c>
      <c r="AR83" s="343">
        <f t="shared" si="32"/>
        <v>0</v>
      </c>
      <c r="AS83" s="343">
        <f t="shared" si="32"/>
        <v>0</v>
      </c>
      <c r="AT83" s="343">
        <f t="shared" si="32"/>
        <v>0</v>
      </c>
      <c r="AU83" s="343">
        <f t="shared" si="32"/>
        <v>0</v>
      </c>
      <c r="AV83" s="343">
        <f t="shared" si="32"/>
        <v>370352.5293750001</v>
      </c>
      <c r="AW83" s="343">
        <f t="shared" si="32"/>
        <v>3218592.8650624547</v>
      </c>
      <c r="AX83" s="317"/>
    </row>
    <row r="84" spans="1:50" x14ac:dyDescent="0.25">
      <c r="A84" s="371"/>
      <c r="B84" s="300" t="s">
        <v>104</v>
      </c>
      <c r="C84" s="305">
        <f>C$80*Q10/C10</f>
        <v>19009.38341250701</v>
      </c>
      <c r="D84" s="305">
        <f t="shared" si="33"/>
        <v>13050.370035872411</v>
      </c>
      <c r="E84" s="305">
        <f t="shared" si="33"/>
        <v>10747.380399960288</v>
      </c>
      <c r="F84" s="305">
        <f t="shared" si="33"/>
        <v>13599.48</v>
      </c>
      <c r="G84" s="305">
        <f t="shared" si="33"/>
        <v>26997.295375441634</v>
      </c>
      <c r="H84" s="305">
        <f t="shared" si="33"/>
        <v>26126.381086538535</v>
      </c>
      <c r="I84" s="305">
        <f t="shared" si="33"/>
        <v>59601.845000000023</v>
      </c>
      <c r="J84" s="305">
        <f t="shared" si="33"/>
        <v>59601.845000000023</v>
      </c>
      <c r="K84" s="305">
        <f t="shared" si="33"/>
        <v>15463.509836065585</v>
      </c>
      <c r="L84" s="305">
        <f t="shared" si="33"/>
        <v>15978.960163934435</v>
      </c>
      <c r="M84" s="305">
        <f t="shared" si="33"/>
        <v>24758.634375000005</v>
      </c>
      <c r="N84" s="305">
        <f t="shared" si="33"/>
        <v>25583.922187500008</v>
      </c>
      <c r="O84" s="307">
        <f>SUM(C84:N84)</f>
        <v>310519.00687281997</v>
      </c>
      <c r="P84" s="313"/>
      <c r="Q84" s="313"/>
      <c r="R84" s="371"/>
      <c r="S84" s="300" t="s">
        <v>104</v>
      </c>
      <c r="T84" s="342">
        <f>C84-C31</f>
        <v>19009.38341250701</v>
      </c>
      <c r="U84" s="342">
        <f t="shared" si="34"/>
        <v>13050.370035872411</v>
      </c>
      <c r="V84" s="342">
        <f t="shared" si="34"/>
        <v>10747.380399960288</v>
      </c>
      <c r="W84" s="342">
        <f t="shared" si="34"/>
        <v>13599.48</v>
      </c>
      <c r="X84" s="342">
        <f t="shared" si="34"/>
        <v>26997.295375441634</v>
      </c>
      <c r="Y84" s="342">
        <f t="shared" si="34"/>
        <v>26126.381086538535</v>
      </c>
      <c r="Z84" s="342">
        <f t="shared" si="34"/>
        <v>0</v>
      </c>
      <c r="AA84" s="342">
        <f t="shared" si="34"/>
        <v>0</v>
      </c>
      <c r="AB84" s="342">
        <f t="shared" si="34"/>
        <v>0</v>
      </c>
      <c r="AC84" s="342">
        <f t="shared" si="34"/>
        <v>0</v>
      </c>
      <c r="AD84" s="342">
        <f t="shared" si="34"/>
        <v>0</v>
      </c>
      <c r="AE84" s="342">
        <f t="shared" si="34"/>
        <v>23933.346562500006</v>
      </c>
      <c r="AF84" s="342">
        <f t="shared" si="34"/>
        <v>133463.63687281989</v>
      </c>
      <c r="AG84" s="313"/>
      <c r="AH84" s="317"/>
      <c r="AI84" s="372"/>
      <c r="AJ84" s="337" t="s">
        <v>104</v>
      </c>
      <c r="AK84" s="343">
        <f t="shared" si="32"/>
        <v>1957966.491488222</v>
      </c>
      <c r="AL84" s="343">
        <f t="shared" si="32"/>
        <v>1344188.1136948583</v>
      </c>
      <c r="AM84" s="343">
        <f t="shared" si="32"/>
        <v>1106980.1811959096</v>
      </c>
      <c r="AN84" s="343">
        <f t="shared" si="32"/>
        <v>1400746.44</v>
      </c>
      <c r="AO84" s="343">
        <f t="shared" si="32"/>
        <v>2780721.4236704884</v>
      </c>
      <c r="AP84" s="343">
        <f t="shared" si="32"/>
        <v>2691017.2519134693</v>
      </c>
      <c r="AQ84" s="343">
        <f t="shared" si="32"/>
        <v>0</v>
      </c>
      <c r="AR84" s="343">
        <f t="shared" si="32"/>
        <v>0</v>
      </c>
      <c r="AS84" s="343">
        <f t="shared" si="32"/>
        <v>0</v>
      </c>
      <c r="AT84" s="343">
        <f t="shared" si="32"/>
        <v>0</v>
      </c>
      <c r="AU84" s="343">
        <f t="shared" si="32"/>
        <v>0</v>
      </c>
      <c r="AV84" s="343">
        <f t="shared" si="32"/>
        <v>2465134.6959375008</v>
      </c>
      <c r="AW84" s="343">
        <f t="shared" si="32"/>
        <v>13746754.597900448</v>
      </c>
      <c r="AX84" s="317"/>
    </row>
    <row r="85" spans="1:50" x14ac:dyDescent="0.25">
      <c r="A85" s="371"/>
      <c r="B85" s="300" t="s">
        <v>105</v>
      </c>
      <c r="C85" s="305">
        <v>0</v>
      </c>
      <c r="D85" s="305">
        <v>0</v>
      </c>
      <c r="E85" s="305">
        <v>0</v>
      </c>
      <c r="F85" s="305">
        <v>0</v>
      </c>
      <c r="G85" s="305">
        <v>0</v>
      </c>
      <c r="H85" s="305">
        <v>0</v>
      </c>
      <c r="I85" s="305">
        <v>0</v>
      </c>
      <c r="J85" s="305">
        <v>0</v>
      </c>
      <c r="K85" s="305">
        <v>0</v>
      </c>
      <c r="L85" s="305">
        <v>0</v>
      </c>
      <c r="M85" s="305">
        <v>0</v>
      </c>
      <c r="N85" s="305">
        <v>0</v>
      </c>
      <c r="O85" s="307">
        <f>SUM(C85:N85)</f>
        <v>0</v>
      </c>
      <c r="P85" s="313"/>
      <c r="Q85" s="313"/>
      <c r="R85" s="371"/>
      <c r="S85" s="300" t="s">
        <v>105</v>
      </c>
      <c r="T85" s="342">
        <f>C85-C32</f>
        <v>0</v>
      </c>
      <c r="U85" s="342">
        <f t="shared" si="34"/>
        <v>0</v>
      </c>
      <c r="V85" s="342">
        <f t="shared" si="34"/>
        <v>0</v>
      </c>
      <c r="W85" s="342">
        <f t="shared" si="34"/>
        <v>0</v>
      </c>
      <c r="X85" s="342">
        <f t="shared" si="34"/>
        <v>0</v>
      </c>
      <c r="Y85" s="342">
        <f t="shared" si="34"/>
        <v>0</v>
      </c>
      <c r="Z85" s="342">
        <f t="shared" si="34"/>
        <v>0</v>
      </c>
      <c r="AA85" s="342">
        <f t="shared" si="34"/>
        <v>0</v>
      </c>
      <c r="AB85" s="342">
        <f t="shared" si="34"/>
        <v>0</v>
      </c>
      <c r="AC85" s="342">
        <f t="shared" si="34"/>
        <v>0</v>
      </c>
      <c r="AD85" s="342">
        <f t="shared" si="34"/>
        <v>0</v>
      </c>
      <c r="AE85" s="342">
        <f t="shared" si="34"/>
        <v>0</v>
      </c>
      <c r="AF85" s="342">
        <f t="shared" si="34"/>
        <v>0</v>
      </c>
      <c r="AG85" s="313"/>
      <c r="AH85" s="317"/>
      <c r="AI85" s="372"/>
      <c r="AJ85" s="337" t="s">
        <v>105</v>
      </c>
      <c r="AK85" s="343">
        <f t="shared" si="32"/>
        <v>0</v>
      </c>
      <c r="AL85" s="343">
        <f t="shared" si="32"/>
        <v>0</v>
      </c>
      <c r="AM85" s="343">
        <f t="shared" si="32"/>
        <v>0</v>
      </c>
      <c r="AN85" s="343">
        <f t="shared" si="32"/>
        <v>0</v>
      </c>
      <c r="AO85" s="343">
        <f t="shared" si="32"/>
        <v>0</v>
      </c>
      <c r="AP85" s="343">
        <f t="shared" si="32"/>
        <v>0</v>
      </c>
      <c r="AQ85" s="343">
        <f t="shared" si="32"/>
        <v>0</v>
      </c>
      <c r="AR85" s="343">
        <f t="shared" si="32"/>
        <v>0</v>
      </c>
      <c r="AS85" s="343">
        <f t="shared" si="32"/>
        <v>0</v>
      </c>
      <c r="AT85" s="343">
        <f t="shared" si="32"/>
        <v>0</v>
      </c>
      <c r="AU85" s="343">
        <f t="shared" si="32"/>
        <v>0</v>
      </c>
      <c r="AV85" s="343">
        <f t="shared" si="32"/>
        <v>0</v>
      </c>
      <c r="AW85" s="343">
        <f t="shared" si="32"/>
        <v>0</v>
      </c>
      <c r="AX85" s="317"/>
    </row>
    <row r="86" spans="1:50" s="260" customFormat="1" x14ac:dyDescent="0.25">
      <c r="A86" s="304"/>
      <c r="B86" s="300" t="s">
        <v>145</v>
      </c>
      <c r="C86" s="307">
        <f t="shared" ref="C86:O86" si="35">SUM(C82:C85)</f>
        <v>21699.323412507008</v>
      </c>
      <c r="D86" s="307">
        <f t="shared" si="35"/>
        <v>14897.072285635026</v>
      </c>
      <c r="E86" s="307">
        <f t="shared" si="35"/>
        <v>17476.548852653614</v>
      </c>
      <c r="F86" s="307">
        <f t="shared" si="35"/>
        <v>22114.41</v>
      </c>
      <c r="G86" s="307">
        <f t="shared" si="35"/>
        <v>34457.613080359675</v>
      </c>
      <c r="H86" s="307">
        <f t="shared" si="35"/>
        <v>33346.043381620504</v>
      </c>
      <c r="I86" s="307">
        <f t="shared" si="35"/>
        <v>68842.405000000028</v>
      </c>
      <c r="J86" s="307">
        <f t="shared" si="35"/>
        <v>68842.405000000028</v>
      </c>
      <c r="K86" s="307">
        <f t="shared" si="35"/>
        <v>17541.781967213126</v>
      </c>
      <c r="L86" s="307">
        <f t="shared" si="35"/>
        <v>18126.508032786893</v>
      </c>
      <c r="M86" s="307">
        <f t="shared" si="35"/>
        <v>29852.653125000004</v>
      </c>
      <c r="N86" s="307">
        <f t="shared" si="35"/>
        <v>30847.74156250001</v>
      </c>
      <c r="O86" s="307">
        <f t="shared" si="35"/>
        <v>378044.50570027594</v>
      </c>
      <c r="P86" s="313"/>
      <c r="Q86" s="313"/>
      <c r="R86" s="304"/>
      <c r="S86" s="300" t="s">
        <v>145</v>
      </c>
      <c r="T86" s="342">
        <f>C86-C33</f>
        <v>21699.323412507008</v>
      </c>
      <c r="U86" s="342">
        <f t="shared" si="34"/>
        <v>14897.072285635026</v>
      </c>
      <c r="V86" s="342">
        <f t="shared" si="34"/>
        <v>17476.548852653614</v>
      </c>
      <c r="W86" s="342">
        <f t="shared" si="34"/>
        <v>22114.41</v>
      </c>
      <c r="X86" s="342">
        <f t="shared" si="34"/>
        <v>34457.613080359675</v>
      </c>
      <c r="Y86" s="342">
        <f t="shared" si="34"/>
        <v>33346.043381620504</v>
      </c>
      <c r="Z86" s="342">
        <f t="shared" si="34"/>
        <v>0</v>
      </c>
      <c r="AA86" s="342">
        <f t="shared" si="34"/>
        <v>0</v>
      </c>
      <c r="AB86" s="342">
        <f t="shared" si="34"/>
        <v>0</v>
      </c>
      <c r="AC86" s="342">
        <f t="shared" si="34"/>
        <v>0</v>
      </c>
      <c r="AD86" s="342">
        <f t="shared" si="34"/>
        <v>0</v>
      </c>
      <c r="AE86" s="342">
        <f t="shared" si="34"/>
        <v>28857.564687500009</v>
      </c>
      <c r="AF86" s="342">
        <f t="shared" si="34"/>
        <v>172848.57570027586</v>
      </c>
      <c r="AG86" s="313"/>
      <c r="AH86" s="317"/>
      <c r="AI86" s="338"/>
      <c r="AJ86" s="337" t="s">
        <v>145</v>
      </c>
      <c r="AK86" s="343">
        <f t="shared" si="32"/>
        <v>2235030.3114882219</v>
      </c>
      <c r="AL86" s="343">
        <f t="shared" si="32"/>
        <v>1534398.4454204077</v>
      </c>
      <c r="AM86" s="343">
        <f t="shared" si="32"/>
        <v>1800084.5318233222</v>
      </c>
      <c r="AN86" s="343">
        <f t="shared" si="32"/>
        <v>2277784.23</v>
      </c>
      <c r="AO86" s="343">
        <f t="shared" si="32"/>
        <v>3549134.1472770465</v>
      </c>
      <c r="AP86" s="343">
        <f t="shared" si="32"/>
        <v>3434642.4683069121</v>
      </c>
      <c r="AQ86" s="343">
        <f t="shared" si="32"/>
        <v>0</v>
      </c>
      <c r="AR86" s="343">
        <f t="shared" si="32"/>
        <v>0</v>
      </c>
      <c r="AS86" s="343">
        <f t="shared" si="32"/>
        <v>0</v>
      </c>
      <c r="AT86" s="343">
        <f t="shared" si="32"/>
        <v>0</v>
      </c>
      <c r="AU86" s="343">
        <f t="shared" si="32"/>
        <v>0</v>
      </c>
      <c r="AV86" s="343">
        <f t="shared" si="32"/>
        <v>2972329.1628125012</v>
      </c>
      <c r="AW86" s="343">
        <f t="shared" si="32"/>
        <v>17803403.297128413</v>
      </c>
      <c r="AX86" s="317"/>
    </row>
    <row r="87" spans="1:50" x14ac:dyDescent="0.25">
      <c r="A87" s="313"/>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7"/>
      <c r="AI87" s="317"/>
      <c r="AJ87" s="317"/>
      <c r="AK87" s="317"/>
      <c r="AL87" s="317"/>
      <c r="AM87" s="317"/>
      <c r="AN87" s="317"/>
      <c r="AO87" s="317"/>
      <c r="AP87" s="317"/>
      <c r="AQ87" s="317"/>
      <c r="AR87" s="317"/>
      <c r="AS87" s="317"/>
      <c r="AT87" s="317"/>
      <c r="AU87" s="317"/>
      <c r="AV87" s="317"/>
      <c r="AW87" s="317"/>
      <c r="AX87" s="317"/>
    </row>
    <row r="88" spans="1:50" x14ac:dyDescent="0.25">
      <c r="A88" s="313"/>
      <c r="B88" s="313"/>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7"/>
      <c r="AI88" s="317"/>
      <c r="AJ88" s="317"/>
      <c r="AK88" s="317"/>
      <c r="AL88" s="317"/>
      <c r="AM88" s="317"/>
      <c r="AN88" s="317"/>
      <c r="AO88" s="317"/>
      <c r="AP88" s="317"/>
      <c r="AQ88" s="317"/>
      <c r="AR88" s="317"/>
      <c r="AS88" s="317"/>
      <c r="AT88" s="317"/>
      <c r="AU88" s="317"/>
      <c r="AV88" s="317"/>
      <c r="AW88" s="317"/>
      <c r="AX88" s="317"/>
    </row>
    <row r="89" spans="1:50" x14ac:dyDescent="0.25">
      <c r="A89" s="313"/>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7"/>
      <c r="AI89" s="317"/>
      <c r="AJ89" s="317"/>
      <c r="AK89" s="317"/>
      <c r="AL89" s="317"/>
      <c r="AM89" s="317"/>
      <c r="AN89" s="317"/>
      <c r="AO89" s="317"/>
      <c r="AP89" s="317"/>
      <c r="AQ89" s="317"/>
      <c r="AR89" s="317"/>
      <c r="AS89" s="317"/>
      <c r="AT89" s="317"/>
      <c r="AU89" s="317"/>
      <c r="AV89" s="317"/>
      <c r="AW89" s="317"/>
      <c r="AX89" s="317"/>
    </row>
  </sheetData>
  <sheetProtection password="EE40" sheet="1" objects="1" scenarios="1"/>
  <mergeCells count="17">
    <mergeCell ref="R72:R75"/>
    <mergeCell ref="R82:R85"/>
    <mergeCell ref="A29:A32"/>
    <mergeCell ref="AI39:AL39"/>
    <mergeCell ref="A42:A45"/>
    <mergeCell ref="A52:A55"/>
    <mergeCell ref="A62:A65"/>
    <mergeCell ref="A72:A75"/>
    <mergeCell ref="A82:A85"/>
    <mergeCell ref="AI42:AI45"/>
    <mergeCell ref="AI52:AI55"/>
    <mergeCell ref="AI62:AI65"/>
    <mergeCell ref="AI72:AI75"/>
    <mergeCell ref="AI82:AI85"/>
    <mergeCell ref="R42:R45"/>
    <mergeCell ref="R52:R55"/>
    <mergeCell ref="R62:R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7"/>
  <sheetViews>
    <sheetView topLeftCell="B1" workbookViewId="0">
      <selection activeCell="C7" sqref="C7"/>
    </sheetView>
  </sheetViews>
  <sheetFormatPr defaultRowHeight="15" x14ac:dyDescent="0.25"/>
  <cols>
    <col min="1" max="1" width="12.28515625" style="198" bestFit="1" customWidth="1"/>
    <col min="2" max="2" width="12.28515625" style="260" customWidth="1"/>
    <col min="3" max="3" width="17.42578125" bestFit="1" customWidth="1"/>
    <col min="4" max="6" width="18.42578125" bestFit="1" customWidth="1"/>
    <col min="7" max="14" width="19.42578125" bestFit="1" customWidth="1"/>
  </cols>
  <sheetData>
    <row r="1" spans="1:14" x14ac:dyDescent="0.25">
      <c r="A1" s="198" t="s">
        <v>93</v>
      </c>
      <c r="C1" t="str">
        <f>Model!G16</f>
        <v>Jan</v>
      </c>
      <c r="D1" s="198" t="str">
        <f>Model!H16</f>
        <v>Feb</v>
      </c>
      <c r="E1" s="198" t="str">
        <f>Model!I16</f>
        <v>Mar</v>
      </c>
      <c r="F1" s="198" t="str">
        <f>Model!J16</f>
        <v>Apr</v>
      </c>
      <c r="G1" s="198" t="str">
        <f>Model!K16</f>
        <v>May</v>
      </c>
      <c r="H1" s="198" t="str">
        <f>Model!L16</f>
        <v>Jun</v>
      </c>
      <c r="I1" s="198" t="str">
        <f>Model!M16</f>
        <v>Jul</v>
      </c>
      <c r="J1" s="198" t="str">
        <f>Model!N16</f>
        <v>Aug</v>
      </c>
      <c r="K1" s="198" t="str">
        <f>Model!O16</f>
        <v>Sep</v>
      </c>
      <c r="L1" s="198" t="str">
        <f>Model!P16</f>
        <v>Oct</v>
      </c>
      <c r="M1" s="198" t="str">
        <f>Model!Q16</f>
        <v>Nov</v>
      </c>
      <c r="N1" s="198" t="str">
        <f>Model!R16</f>
        <v>Dec</v>
      </c>
    </row>
    <row r="2" spans="1:14" x14ac:dyDescent="0.25">
      <c r="A2" s="198" t="s">
        <v>94</v>
      </c>
      <c r="B2" s="260">
        <v>0</v>
      </c>
      <c r="C2" s="270">
        <f>SUM(Model!$G17:'Model'!G17)</f>
        <v>141562.38</v>
      </c>
      <c r="D2" s="270">
        <f>SUM(Model!$G17:'Model'!H17)</f>
        <v>238748.12743018713</v>
      </c>
      <c r="E2" s="270">
        <f>SUM(Model!$G17:'Model'!I17)</f>
        <v>353274.56098523899</v>
      </c>
      <c r="F2" s="270">
        <f>SUM(Model!$G17:'Model'!J17)</f>
        <v>498193.59098523902</v>
      </c>
      <c r="G2" s="270">
        <f>SUM(Model!$G17:'Model'!K17)</f>
        <v>750618.65590327163</v>
      </c>
      <c r="H2" s="270">
        <f>SUM(Model!$G17:'Model'!L17)</f>
        <v>994900.75098523905</v>
      </c>
      <c r="I2" s="270">
        <f>SUM(Model!$G17:'Model'!M17)</f>
        <v>1473958.3859852389</v>
      </c>
      <c r="J2" s="270">
        <f>SUM(Model!$G17:'Model'!N17)</f>
        <v>1953016.020985239</v>
      </c>
      <c r="K2" s="270">
        <f>SUM(Model!$G17:'Model'!O17)</f>
        <v>2084371.6111491735</v>
      </c>
      <c r="L2" s="270">
        <f>SUM(Model!$G17:'Model'!P17)</f>
        <v>2220105.7209852389</v>
      </c>
      <c r="M2" s="270">
        <f>SUM(Model!$G17:'Model'!Q17)</f>
        <v>2413500.1209852388</v>
      </c>
      <c r="N2" s="270">
        <f>SUM(Model!$G17:'Model'!R17)</f>
        <v>2613341.0009852387</v>
      </c>
    </row>
    <row r="3" spans="1:14" x14ac:dyDescent="0.25">
      <c r="A3" s="198" t="s">
        <v>121</v>
      </c>
      <c r="B3" s="197">
        <f>Model!$F$36</f>
        <v>1708000</v>
      </c>
      <c r="C3" s="197">
        <f>Model!$F$36</f>
        <v>1708000</v>
      </c>
      <c r="D3" s="197">
        <f>Model!$F$36</f>
        <v>1708000</v>
      </c>
      <c r="E3" s="197">
        <f>Model!$F$36</f>
        <v>1708000</v>
      </c>
      <c r="F3" s="197">
        <f>Model!$F$36</f>
        <v>1708000</v>
      </c>
      <c r="G3" s="197">
        <f>Model!$F$36</f>
        <v>1708000</v>
      </c>
      <c r="H3" s="197">
        <f>Model!$F$36</f>
        <v>1708000</v>
      </c>
      <c r="I3" s="197">
        <f>Model!$F$36</f>
        <v>1708000</v>
      </c>
      <c r="J3" s="197">
        <f>Model!$F$36</f>
        <v>1708000</v>
      </c>
      <c r="K3" s="197">
        <f>Model!$F$36</f>
        <v>1708000</v>
      </c>
      <c r="L3" s="197">
        <f>Model!$F$36</f>
        <v>1708000</v>
      </c>
      <c r="M3" s="197">
        <f>Model!$F$36</f>
        <v>1708000</v>
      </c>
      <c r="N3" s="197">
        <f>Model!$F$36</f>
        <v>1708000</v>
      </c>
    </row>
    <row r="4" spans="1:14" x14ac:dyDescent="0.25">
      <c r="A4" s="198" t="s">
        <v>123</v>
      </c>
      <c r="B4" s="197">
        <f>Model!$G$36</f>
        <v>2130000</v>
      </c>
      <c r="C4" s="197">
        <f>Model!$G$36</f>
        <v>2130000</v>
      </c>
      <c r="D4" s="197">
        <f>Model!$G$36</f>
        <v>2130000</v>
      </c>
      <c r="E4" s="197">
        <f>Model!$G$36</f>
        <v>2130000</v>
      </c>
      <c r="F4" s="197">
        <f>Model!$G$36</f>
        <v>2130000</v>
      </c>
      <c r="G4" s="197">
        <f>Model!$G$36</f>
        <v>2130000</v>
      </c>
      <c r="H4" s="197">
        <f>Model!$G$36</f>
        <v>2130000</v>
      </c>
      <c r="I4" s="197">
        <f>Model!$G$36</f>
        <v>2130000</v>
      </c>
      <c r="J4" s="197">
        <f>Model!$G$36</f>
        <v>2130000</v>
      </c>
      <c r="K4" s="197">
        <f>Model!$G$36</f>
        <v>2130000</v>
      </c>
      <c r="L4" s="197">
        <f>Model!$G$36</f>
        <v>2130000</v>
      </c>
      <c r="M4" s="197">
        <f>Model!$G$36</f>
        <v>2130000</v>
      </c>
      <c r="N4" s="197">
        <f>Model!$G$36</f>
        <v>2130000</v>
      </c>
    </row>
    <row r="5" spans="1:14" x14ac:dyDescent="0.25">
      <c r="A5" s="198" t="s">
        <v>124</v>
      </c>
      <c r="B5" s="197">
        <f>Model!$H$36</f>
        <v>2500000</v>
      </c>
      <c r="C5" s="197">
        <f>Model!$H$36</f>
        <v>2500000</v>
      </c>
      <c r="D5" s="197">
        <f>Model!$H$36</f>
        <v>2500000</v>
      </c>
      <c r="E5" s="197">
        <f>Model!$H$36</f>
        <v>2500000</v>
      </c>
      <c r="F5" s="197">
        <f>Model!$H$36</f>
        <v>2500000</v>
      </c>
      <c r="G5" s="197">
        <f>Model!$H$36</f>
        <v>2500000</v>
      </c>
      <c r="H5" s="197">
        <f>Model!$H$36</f>
        <v>2500000</v>
      </c>
      <c r="I5" s="197">
        <f>Model!$H$36</f>
        <v>2500000</v>
      </c>
      <c r="J5" s="197">
        <f>Model!$H$36</f>
        <v>2500000</v>
      </c>
      <c r="K5" s="197">
        <f>Model!$H$36</f>
        <v>2500000</v>
      </c>
      <c r="L5" s="197">
        <f>Model!$H$36</f>
        <v>2500000</v>
      </c>
      <c r="M5" s="197">
        <f>Model!$H$36</f>
        <v>2500000</v>
      </c>
      <c r="N5" s="197">
        <f>Model!$H$36</f>
        <v>2500000</v>
      </c>
    </row>
    <row r="6" spans="1:14" x14ac:dyDescent="0.25">
      <c r="A6" s="198" t="s">
        <v>125</v>
      </c>
      <c r="B6" s="197">
        <f>Model!$I$36</f>
        <v>2570000</v>
      </c>
      <c r="C6" s="197">
        <f>Model!$I$36</f>
        <v>2570000</v>
      </c>
      <c r="D6" s="197">
        <f>Model!$I$36</f>
        <v>2570000</v>
      </c>
      <c r="E6" s="197">
        <f>Model!$I$36</f>
        <v>2570000</v>
      </c>
      <c r="F6" s="197">
        <f>Model!$I$36</f>
        <v>2570000</v>
      </c>
      <c r="G6" s="197">
        <f>Model!$I$36</f>
        <v>2570000</v>
      </c>
      <c r="H6" s="197">
        <f>Model!$I$36</f>
        <v>2570000</v>
      </c>
      <c r="I6" s="197">
        <f>Model!$I$36</f>
        <v>2570000</v>
      </c>
      <c r="J6" s="197">
        <f>Model!$I$36</f>
        <v>2570000</v>
      </c>
      <c r="K6" s="197">
        <f>Model!$I$36</f>
        <v>2570000</v>
      </c>
      <c r="L6" s="197">
        <f>Model!$I$36</f>
        <v>2570000</v>
      </c>
      <c r="M6" s="197">
        <f>Model!$I$36</f>
        <v>2570000</v>
      </c>
      <c r="N6" s="197">
        <f>Model!$I$36</f>
        <v>2570000</v>
      </c>
    </row>
    <row r="7" spans="1:14" x14ac:dyDescent="0.25">
      <c r="A7" s="198" t="s">
        <v>133</v>
      </c>
      <c r="B7" s="197">
        <f>Model!$J$36</f>
        <v>2670000</v>
      </c>
      <c r="C7" s="197">
        <f>Model!$J$36</f>
        <v>2670000</v>
      </c>
      <c r="D7" s="197">
        <f>Model!$J$36</f>
        <v>2670000</v>
      </c>
      <c r="E7" s="197">
        <f>Model!$J$36</f>
        <v>2670000</v>
      </c>
      <c r="F7" s="197">
        <f>Model!$J$36</f>
        <v>2670000</v>
      </c>
      <c r="G7" s="197">
        <f>Model!$J$36</f>
        <v>2670000</v>
      </c>
      <c r="H7" s="197">
        <f>Model!$J$36</f>
        <v>2670000</v>
      </c>
      <c r="I7" s="197">
        <f>Model!$J$36</f>
        <v>2670000</v>
      </c>
      <c r="J7" s="197">
        <f>Model!$J$36</f>
        <v>2670000</v>
      </c>
      <c r="K7" s="197">
        <f>Model!$J$36</f>
        <v>2670000</v>
      </c>
      <c r="L7" s="197">
        <f>Model!$J$36</f>
        <v>2670000</v>
      </c>
      <c r="M7" s="197">
        <f>Model!$J$36</f>
        <v>2670000</v>
      </c>
      <c r="N7" s="197">
        <f>Model!$J$36</f>
        <v>2670000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9"/>
  <sheetViews>
    <sheetView topLeftCell="A16" workbookViewId="0">
      <selection activeCell="R24" sqref="R24"/>
    </sheetView>
  </sheetViews>
  <sheetFormatPr defaultRowHeight="15" x14ac:dyDescent="0.25"/>
  <cols>
    <col min="1" max="1" width="15.140625" customWidth="1"/>
    <col min="15" max="15" width="12.5703125" customWidth="1"/>
    <col min="25" max="25" width="34.28515625" bestFit="1" customWidth="1"/>
  </cols>
  <sheetData>
    <row r="1" spans="1:28" s="20" customFormat="1" ht="15.75" thickBot="1" x14ac:dyDescent="0.3">
      <c r="B1" s="87" t="s">
        <v>32</v>
      </c>
      <c r="C1" s="87"/>
      <c r="D1" s="87"/>
      <c r="E1" s="87"/>
      <c r="F1" s="87"/>
      <c r="G1" s="87"/>
      <c r="H1" s="87"/>
      <c r="I1" s="87"/>
      <c r="J1" s="87"/>
      <c r="K1" s="87"/>
      <c r="L1" s="87"/>
      <c r="M1" s="87"/>
      <c r="N1" s="76" t="s">
        <v>108</v>
      </c>
      <c r="O1" s="88"/>
      <c r="P1" s="88"/>
      <c r="Q1" s="88"/>
      <c r="R1" s="88"/>
      <c r="S1" s="76" t="s">
        <v>44</v>
      </c>
      <c r="T1" s="88"/>
      <c r="U1" s="88"/>
      <c r="V1" s="88"/>
      <c r="W1" s="88"/>
      <c r="X1" s="76" t="s">
        <v>45</v>
      </c>
      <c r="Y1" s="88"/>
      <c r="Z1" s="88"/>
      <c r="AA1" s="88"/>
      <c r="AB1" s="89"/>
    </row>
    <row r="2" spans="1:28" ht="19.5" thickBot="1" x14ac:dyDescent="0.35">
      <c r="B2" s="61" t="s">
        <v>0</v>
      </c>
      <c r="C2" s="61" t="s">
        <v>1</v>
      </c>
      <c r="D2" s="61" t="s">
        <v>2</v>
      </c>
      <c r="E2" s="61" t="s">
        <v>3</v>
      </c>
      <c r="F2" s="61" t="s">
        <v>4</v>
      </c>
      <c r="G2" s="61" t="s">
        <v>5</v>
      </c>
      <c r="H2" s="61" t="s">
        <v>6</v>
      </c>
      <c r="I2" s="61" t="s">
        <v>7</v>
      </c>
      <c r="J2" s="61" t="s">
        <v>8</v>
      </c>
      <c r="K2" s="61" t="s">
        <v>9</v>
      </c>
      <c r="L2" s="61" t="s">
        <v>10</v>
      </c>
      <c r="M2" s="61" t="s">
        <v>11</v>
      </c>
      <c r="N2" s="23">
        <v>1</v>
      </c>
      <c r="O2" s="284" t="s">
        <v>115</v>
      </c>
      <c r="P2" s="75">
        <v>1</v>
      </c>
      <c r="Q2" s="75"/>
      <c r="R2" s="75"/>
      <c r="S2" s="169">
        <v>1</v>
      </c>
      <c r="T2" s="75" t="s">
        <v>113</v>
      </c>
      <c r="U2" s="75">
        <v>14</v>
      </c>
      <c r="V2" s="92"/>
      <c r="W2" s="92"/>
      <c r="X2" s="199">
        <v>1</v>
      </c>
      <c r="Y2" s="200" t="s">
        <v>85</v>
      </c>
      <c r="Z2" s="208">
        <v>20</v>
      </c>
      <c r="AA2" s="200"/>
      <c r="AB2" s="201"/>
    </row>
    <row r="3" spans="1:28" ht="19.5" thickBot="1" x14ac:dyDescent="0.35">
      <c r="A3" s="91" t="s">
        <v>33</v>
      </c>
      <c r="B3" s="7">
        <v>31</v>
      </c>
      <c r="C3" s="8">
        <v>28</v>
      </c>
      <c r="D3" s="8">
        <v>31</v>
      </c>
      <c r="E3" s="7">
        <v>30</v>
      </c>
      <c r="F3" s="7">
        <v>31</v>
      </c>
      <c r="G3" s="7">
        <v>30</v>
      </c>
      <c r="H3" s="7">
        <v>31</v>
      </c>
      <c r="I3" s="7">
        <v>31</v>
      </c>
      <c r="J3" s="7">
        <v>30</v>
      </c>
      <c r="K3" s="7">
        <v>31</v>
      </c>
      <c r="L3" s="7">
        <v>30</v>
      </c>
      <c r="M3" s="74">
        <v>31</v>
      </c>
      <c r="N3" s="24">
        <v>2</v>
      </c>
      <c r="O3" s="284" t="s">
        <v>112</v>
      </c>
      <c r="P3" s="66">
        <v>2</v>
      </c>
      <c r="Q3" s="66"/>
      <c r="R3" s="66"/>
      <c r="S3" s="169">
        <v>2</v>
      </c>
      <c r="T3" s="75" t="s">
        <v>112</v>
      </c>
      <c r="U3" s="75">
        <v>15</v>
      </c>
      <c r="V3" s="92"/>
      <c r="W3" s="92"/>
      <c r="X3" s="202">
        <v>2</v>
      </c>
      <c r="Y3" s="75" t="s">
        <v>84</v>
      </c>
      <c r="Z3" s="92">
        <v>19</v>
      </c>
      <c r="AA3" s="75"/>
      <c r="AB3" s="203"/>
    </row>
    <row r="4" spans="1:28" ht="18.75" x14ac:dyDescent="0.3">
      <c r="A4" s="91">
        <v>1</v>
      </c>
      <c r="B4" s="60">
        <v>0</v>
      </c>
      <c r="C4" s="60">
        <v>0</v>
      </c>
      <c r="D4" s="60">
        <v>0</v>
      </c>
      <c r="E4" s="60">
        <v>0</v>
      </c>
      <c r="F4" s="60">
        <v>0</v>
      </c>
      <c r="G4" s="60">
        <v>0</v>
      </c>
      <c r="H4" s="60">
        <v>0</v>
      </c>
      <c r="I4" s="60">
        <v>0</v>
      </c>
      <c r="J4" s="60">
        <v>0</v>
      </c>
      <c r="K4" s="60">
        <v>0</v>
      </c>
      <c r="L4" s="60">
        <v>0</v>
      </c>
      <c r="M4" s="60">
        <v>0</v>
      </c>
      <c r="N4" s="72">
        <f>VLOOKUP(O4,O2:P3,2,FALSE)</f>
        <v>1</v>
      </c>
      <c r="O4" s="286" t="s">
        <v>115</v>
      </c>
      <c r="P4" s="73"/>
      <c r="Q4" s="73"/>
      <c r="R4" s="73"/>
      <c r="S4" s="169">
        <v>3</v>
      </c>
      <c r="T4" s="75"/>
      <c r="U4" s="75">
        <v>16</v>
      </c>
      <c r="V4" s="75"/>
      <c r="W4" s="75"/>
      <c r="X4" s="202">
        <v>3</v>
      </c>
      <c r="Y4" s="75" t="s">
        <v>83</v>
      </c>
      <c r="Z4" s="92">
        <v>18</v>
      </c>
      <c r="AA4" s="75"/>
      <c r="AB4" s="203"/>
    </row>
    <row r="5" spans="1:28" x14ac:dyDescent="0.25">
      <c r="A5" s="91">
        <v>2</v>
      </c>
      <c r="B5" s="60">
        <v>1</v>
      </c>
      <c r="C5" s="60">
        <v>1</v>
      </c>
      <c r="D5" s="60">
        <v>1</v>
      </c>
      <c r="E5" s="60">
        <v>1</v>
      </c>
      <c r="F5" s="60">
        <v>1</v>
      </c>
      <c r="G5" s="60">
        <v>1</v>
      </c>
      <c r="H5" s="60">
        <v>1</v>
      </c>
      <c r="I5" s="60">
        <v>1</v>
      </c>
      <c r="J5" s="60">
        <v>1</v>
      </c>
      <c r="K5" s="60">
        <v>1</v>
      </c>
      <c r="L5" s="60">
        <v>1</v>
      </c>
      <c r="M5" s="60">
        <v>1</v>
      </c>
      <c r="S5" s="169">
        <v>4</v>
      </c>
      <c r="T5" s="75"/>
      <c r="U5" s="75">
        <v>17</v>
      </c>
      <c r="V5" s="75"/>
      <c r="W5" s="75"/>
      <c r="X5" s="202">
        <v>4</v>
      </c>
      <c r="Y5" s="75" t="s">
        <v>82</v>
      </c>
      <c r="Z5" s="92">
        <v>17</v>
      </c>
      <c r="AA5" s="75"/>
      <c r="AB5" s="203"/>
    </row>
    <row r="6" spans="1:28" x14ac:dyDescent="0.25">
      <c r="A6" s="91">
        <v>3</v>
      </c>
      <c r="B6" s="60">
        <v>2</v>
      </c>
      <c r="C6" s="60">
        <v>2</v>
      </c>
      <c r="D6" s="60">
        <v>2</v>
      </c>
      <c r="E6" s="60">
        <v>2</v>
      </c>
      <c r="F6" s="60">
        <v>2</v>
      </c>
      <c r="G6" s="60">
        <v>2</v>
      </c>
      <c r="H6" s="60">
        <v>2</v>
      </c>
      <c r="I6" s="60">
        <v>2</v>
      </c>
      <c r="J6" s="60">
        <v>2</v>
      </c>
      <c r="K6" s="60">
        <v>2</v>
      </c>
      <c r="L6" s="60">
        <v>2</v>
      </c>
      <c r="M6" s="60">
        <v>2</v>
      </c>
      <c r="S6" s="169">
        <v>5</v>
      </c>
      <c r="T6" s="75"/>
      <c r="U6" s="75">
        <v>18</v>
      </c>
      <c r="V6" s="75"/>
      <c r="W6" s="75"/>
      <c r="X6" s="202">
        <v>5</v>
      </c>
      <c r="Y6" s="75" t="s">
        <v>81</v>
      </c>
      <c r="Z6" s="92">
        <v>16</v>
      </c>
      <c r="AA6" s="75"/>
      <c r="AB6" s="203"/>
    </row>
    <row r="7" spans="1:28" x14ac:dyDescent="0.25">
      <c r="A7" s="91">
        <v>4</v>
      </c>
      <c r="B7" s="60">
        <v>3</v>
      </c>
      <c r="C7" s="60">
        <v>3</v>
      </c>
      <c r="D7" s="60">
        <v>3</v>
      </c>
      <c r="E7" s="60">
        <v>3</v>
      </c>
      <c r="F7" s="60">
        <v>3</v>
      </c>
      <c r="G7" s="60">
        <v>3</v>
      </c>
      <c r="H7" s="60">
        <v>3</v>
      </c>
      <c r="I7" s="60">
        <v>3</v>
      </c>
      <c r="J7" s="60">
        <v>3</v>
      </c>
      <c r="K7" s="60">
        <v>3</v>
      </c>
      <c r="L7" s="60">
        <v>3</v>
      </c>
      <c r="M7" s="60">
        <v>3</v>
      </c>
      <c r="S7" s="169">
        <v>6</v>
      </c>
      <c r="T7" s="75"/>
      <c r="U7" s="96">
        <v>19</v>
      </c>
      <c r="V7" s="75"/>
      <c r="W7" s="75"/>
      <c r="X7" s="202">
        <v>6</v>
      </c>
      <c r="Y7" s="75" t="s">
        <v>76</v>
      </c>
      <c r="Z7" s="92">
        <v>15</v>
      </c>
      <c r="AA7" s="75"/>
      <c r="AB7" s="203"/>
    </row>
    <row r="8" spans="1:28" x14ac:dyDescent="0.25">
      <c r="A8" s="91">
        <v>5</v>
      </c>
      <c r="B8" s="60">
        <v>4</v>
      </c>
      <c r="C8" s="60">
        <v>4</v>
      </c>
      <c r="D8" s="60">
        <v>4</v>
      </c>
      <c r="E8" s="60">
        <v>4</v>
      </c>
      <c r="F8" s="60">
        <v>4</v>
      </c>
      <c r="G8" s="60">
        <v>4</v>
      </c>
      <c r="H8" s="60">
        <v>4</v>
      </c>
      <c r="I8" s="60">
        <v>4</v>
      </c>
      <c r="J8" s="60">
        <v>4</v>
      </c>
      <c r="K8" s="60">
        <v>4</v>
      </c>
      <c r="L8" s="60">
        <v>4</v>
      </c>
      <c r="M8" s="60">
        <v>4</v>
      </c>
      <c r="S8" s="170">
        <v>7</v>
      </c>
      <c r="T8" s="75"/>
      <c r="U8" s="66">
        <v>20</v>
      </c>
      <c r="V8" s="66"/>
      <c r="W8" s="66"/>
      <c r="X8" s="202">
        <v>7</v>
      </c>
      <c r="Y8" s="75" t="s">
        <v>80</v>
      </c>
      <c r="Z8" s="92">
        <v>14</v>
      </c>
      <c r="AA8" s="75"/>
      <c r="AB8" s="203"/>
    </row>
    <row r="9" spans="1:28" x14ac:dyDescent="0.25">
      <c r="A9" s="91">
        <v>6</v>
      </c>
      <c r="B9" s="60">
        <v>5</v>
      </c>
      <c r="C9" s="60">
        <v>5</v>
      </c>
      <c r="D9" s="60">
        <v>5</v>
      </c>
      <c r="E9" s="60">
        <v>5</v>
      </c>
      <c r="F9" s="60">
        <v>5</v>
      </c>
      <c r="G9" s="60">
        <v>5</v>
      </c>
      <c r="H9" s="60">
        <v>5</v>
      </c>
      <c r="I9" s="60">
        <v>5</v>
      </c>
      <c r="J9" s="60">
        <v>5</v>
      </c>
      <c r="K9" s="60">
        <v>5</v>
      </c>
      <c r="L9" s="60">
        <v>5</v>
      </c>
      <c r="M9" s="60">
        <v>5</v>
      </c>
      <c r="S9" s="72">
        <v>3</v>
      </c>
      <c r="T9" s="73">
        <f>VLOOKUP(S9,S2:U8,3,FALSE)</f>
        <v>16</v>
      </c>
      <c r="U9" s="73"/>
      <c r="V9" s="73"/>
      <c r="W9" s="73"/>
      <c r="X9" s="202">
        <v>8</v>
      </c>
      <c r="Y9" s="75" t="s">
        <v>79</v>
      </c>
      <c r="Z9" s="92">
        <v>13</v>
      </c>
      <c r="AA9" s="75"/>
      <c r="AB9" s="203"/>
    </row>
    <row r="10" spans="1:28" x14ac:dyDescent="0.25">
      <c r="A10" s="91">
        <v>7</v>
      </c>
      <c r="B10" s="60">
        <v>6</v>
      </c>
      <c r="C10" s="60">
        <v>6</v>
      </c>
      <c r="D10" s="60">
        <v>6</v>
      </c>
      <c r="E10" s="60">
        <v>6</v>
      </c>
      <c r="F10" s="60">
        <v>6</v>
      </c>
      <c r="G10" s="60">
        <v>6</v>
      </c>
      <c r="H10" s="60">
        <v>6</v>
      </c>
      <c r="I10" s="60">
        <v>6</v>
      </c>
      <c r="J10" s="60">
        <v>6</v>
      </c>
      <c r="K10" s="60">
        <v>6</v>
      </c>
      <c r="L10" s="60">
        <v>6</v>
      </c>
      <c r="M10" s="60">
        <v>6</v>
      </c>
      <c r="X10" s="202">
        <v>9</v>
      </c>
      <c r="Y10" s="75" t="s">
        <v>78</v>
      </c>
      <c r="Z10" s="92">
        <v>12</v>
      </c>
      <c r="AA10" s="75"/>
      <c r="AB10" s="203"/>
    </row>
    <row r="11" spans="1:28" x14ac:dyDescent="0.25">
      <c r="A11" s="91">
        <v>8</v>
      </c>
      <c r="B11" s="60">
        <v>7</v>
      </c>
      <c r="C11" s="60">
        <v>7</v>
      </c>
      <c r="D11" s="60">
        <v>7</v>
      </c>
      <c r="E11" s="60">
        <v>7</v>
      </c>
      <c r="F11" s="60">
        <v>7</v>
      </c>
      <c r="G11" s="60">
        <v>7</v>
      </c>
      <c r="H11" s="60">
        <v>7</v>
      </c>
      <c r="I11" s="60">
        <v>7</v>
      </c>
      <c r="J11" s="60">
        <v>7</v>
      </c>
      <c r="K11" s="60">
        <v>7</v>
      </c>
      <c r="L11" s="60">
        <v>7</v>
      </c>
      <c r="M11" s="60">
        <v>7</v>
      </c>
      <c r="X11" s="202">
        <v>10</v>
      </c>
      <c r="Y11" s="75" t="s">
        <v>77</v>
      </c>
      <c r="Z11" s="92">
        <v>11</v>
      </c>
      <c r="AA11" s="75"/>
      <c r="AB11" s="203"/>
    </row>
    <row r="12" spans="1:28" x14ac:dyDescent="0.25">
      <c r="A12" s="91">
        <v>9</v>
      </c>
      <c r="B12" s="60">
        <v>8</v>
      </c>
      <c r="C12" s="60">
        <v>8</v>
      </c>
      <c r="D12" s="60">
        <v>8</v>
      </c>
      <c r="E12" s="60">
        <v>8</v>
      </c>
      <c r="F12" s="60">
        <v>8</v>
      </c>
      <c r="G12" s="60">
        <v>8</v>
      </c>
      <c r="H12" s="60">
        <v>8</v>
      </c>
      <c r="I12" s="60">
        <v>8</v>
      </c>
      <c r="J12" s="60">
        <v>8</v>
      </c>
      <c r="K12" s="60">
        <v>8</v>
      </c>
      <c r="L12" s="60">
        <v>8</v>
      </c>
      <c r="M12" s="60">
        <v>8</v>
      </c>
      <c r="X12" s="202">
        <v>11</v>
      </c>
      <c r="Y12" s="75" t="s">
        <v>75</v>
      </c>
      <c r="Z12" s="92">
        <v>10</v>
      </c>
      <c r="AA12" s="75"/>
      <c r="AB12" s="203"/>
    </row>
    <row r="13" spans="1:28" x14ac:dyDescent="0.25">
      <c r="A13" s="91">
        <v>10</v>
      </c>
      <c r="B13" s="60">
        <v>9</v>
      </c>
      <c r="C13" s="60">
        <v>9</v>
      </c>
      <c r="D13" s="60">
        <v>9</v>
      </c>
      <c r="E13" s="60">
        <v>9</v>
      </c>
      <c r="F13" s="60">
        <v>9</v>
      </c>
      <c r="G13" s="60">
        <v>9</v>
      </c>
      <c r="H13" s="60">
        <v>9</v>
      </c>
      <c r="I13" s="60">
        <v>9</v>
      </c>
      <c r="J13" s="60">
        <v>9</v>
      </c>
      <c r="K13" s="60">
        <v>9</v>
      </c>
      <c r="L13" s="60">
        <v>9</v>
      </c>
      <c r="M13" s="60">
        <v>9</v>
      </c>
      <c r="X13" s="202">
        <v>12</v>
      </c>
      <c r="Y13" s="75" t="s">
        <v>74</v>
      </c>
      <c r="Z13" s="92">
        <v>9</v>
      </c>
      <c r="AA13" s="75"/>
      <c r="AB13" s="203"/>
    </row>
    <row r="14" spans="1:28" x14ac:dyDescent="0.25">
      <c r="A14" s="91">
        <v>11</v>
      </c>
      <c r="B14" s="60">
        <v>10</v>
      </c>
      <c r="C14" s="60">
        <v>10</v>
      </c>
      <c r="D14" s="60">
        <v>10</v>
      </c>
      <c r="E14" s="60">
        <v>10</v>
      </c>
      <c r="F14" s="60">
        <v>10</v>
      </c>
      <c r="G14" s="60">
        <v>10</v>
      </c>
      <c r="H14" s="60">
        <v>10</v>
      </c>
      <c r="I14" s="60">
        <v>10</v>
      </c>
      <c r="J14" s="60">
        <v>10</v>
      </c>
      <c r="K14" s="60">
        <v>10</v>
      </c>
      <c r="L14" s="60">
        <v>10</v>
      </c>
      <c r="M14" s="60">
        <v>10</v>
      </c>
      <c r="X14" s="202">
        <v>13</v>
      </c>
      <c r="Y14" s="75" t="s">
        <v>73</v>
      </c>
      <c r="Z14" s="92">
        <v>8</v>
      </c>
      <c r="AA14" s="75"/>
      <c r="AB14" s="203"/>
    </row>
    <row r="15" spans="1:28" x14ac:dyDescent="0.25">
      <c r="A15" s="91">
        <v>12</v>
      </c>
      <c r="B15" s="60">
        <v>11</v>
      </c>
      <c r="C15" s="60">
        <v>11</v>
      </c>
      <c r="D15" s="60">
        <v>11</v>
      </c>
      <c r="E15" s="60">
        <v>11</v>
      </c>
      <c r="F15" s="60">
        <v>11</v>
      </c>
      <c r="G15" s="60">
        <v>11</v>
      </c>
      <c r="H15" s="60">
        <v>11</v>
      </c>
      <c r="I15" s="60">
        <v>11</v>
      </c>
      <c r="J15" s="60">
        <v>11</v>
      </c>
      <c r="K15" s="60">
        <v>11</v>
      </c>
      <c r="L15" s="60">
        <v>11</v>
      </c>
      <c r="M15" s="60">
        <v>11</v>
      </c>
      <c r="X15" s="202">
        <v>14</v>
      </c>
      <c r="Y15" s="75" t="s">
        <v>72</v>
      </c>
      <c r="Z15" s="92">
        <v>7</v>
      </c>
      <c r="AA15" s="75"/>
      <c r="AB15" s="203"/>
    </row>
    <row r="16" spans="1:28" x14ac:dyDescent="0.25">
      <c r="A16" s="91">
        <v>13</v>
      </c>
      <c r="B16" s="60">
        <v>12</v>
      </c>
      <c r="C16" s="60">
        <v>12</v>
      </c>
      <c r="D16" s="60">
        <v>12</v>
      </c>
      <c r="E16" s="60">
        <v>12</v>
      </c>
      <c r="F16" s="60">
        <v>12</v>
      </c>
      <c r="G16" s="60">
        <v>12</v>
      </c>
      <c r="H16" s="60">
        <v>12</v>
      </c>
      <c r="I16" s="60">
        <v>12</v>
      </c>
      <c r="J16" s="60">
        <v>12</v>
      </c>
      <c r="K16" s="60">
        <v>12</v>
      </c>
      <c r="L16" s="60">
        <v>12</v>
      </c>
      <c r="M16" s="60">
        <v>12</v>
      </c>
      <c r="X16" s="202">
        <v>15</v>
      </c>
      <c r="Y16" s="75" t="s">
        <v>71</v>
      </c>
      <c r="Z16" s="92">
        <v>6</v>
      </c>
      <c r="AA16" s="75"/>
      <c r="AB16" s="203"/>
    </row>
    <row r="17" spans="1:28" x14ac:dyDescent="0.25">
      <c r="A17" s="91">
        <v>14</v>
      </c>
      <c r="B17" s="60">
        <v>13</v>
      </c>
      <c r="C17" s="60">
        <v>13</v>
      </c>
      <c r="D17" s="60">
        <v>13</v>
      </c>
      <c r="E17" s="60">
        <v>13</v>
      </c>
      <c r="F17" s="60">
        <v>13</v>
      </c>
      <c r="G17" s="60">
        <v>13</v>
      </c>
      <c r="H17" s="60">
        <v>13</v>
      </c>
      <c r="I17" s="60">
        <v>13</v>
      </c>
      <c r="J17" s="60">
        <v>13</v>
      </c>
      <c r="K17" s="60">
        <v>13</v>
      </c>
      <c r="L17" s="60">
        <v>13</v>
      </c>
      <c r="M17" s="60">
        <v>13</v>
      </c>
      <c r="X17" s="202">
        <v>16</v>
      </c>
      <c r="Y17" s="75" t="s">
        <v>70</v>
      </c>
      <c r="Z17" s="92">
        <v>5</v>
      </c>
      <c r="AA17" s="75"/>
      <c r="AB17" s="203"/>
    </row>
    <row r="18" spans="1:28" x14ac:dyDescent="0.25">
      <c r="A18" s="91">
        <v>15</v>
      </c>
      <c r="B18" s="60">
        <v>14</v>
      </c>
      <c r="C18" s="60">
        <v>14</v>
      </c>
      <c r="D18" s="60">
        <v>14</v>
      </c>
      <c r="E18" s="60">
        <v>14</v>
      </c>
      <c r="F18" s="60">
        <v>14</v>
      </c>
      <c r="G18" s="60">
        <v>14</v>
      </c>
      <c r="H18" s="60">
        <v>14</v>
      </c>
      <c r="I18" s="60">
        <v>14</v>
      </c>
      <c r="J18" s="60">
        <v>14</v>
      </c>
      <c r="K18" s="60">
        <v>14</v>
      </c>
      <c r="L18" s="60">
        <v>14</v>
      </c>
      <c r="M18" s="60">
        <v>14</v>
      </c>
      <c r="X18" s="202">
        <v>17</v>
      </c>
      <c r="Y18" s="75" t="s">
        <v>69</v>
      </c>
      <c r="Z18" s="92">
        <v>4</v>
      </c>
      <c r="AA18" s="75"/>
      <c r="AB18" s="203"/>
    </row>
    <row r="19" spans="1:28" x14ac:dyDescent="0.25">
      <c r="A19" s="91">
        <v>16</v>
      </c>
      <c r="B19" s="60">
        <v>15</v>
      </c>
      <c r="C19" s="60">
        <v>15</v>
      </c>
      <c r="D19" s="60">
        <v>15</v>
      </c>
      <c r="E19" s="60">
        <v>15</v>
      </c>
      <c r="F19" s="60">
        <v>15</v>
      </c>
      <c r="G19" s="60">
        <v>15</v>
      </c>
      <c r="H19" s="60">
        <v>15</v>
      </c>
      <c r="I19" s="60">
        <v>15</v>
      </c>
      <c r="J19" s="60">
        <v>15</v>
      </c>
      <c r="K19" s="60">
        <v>15</v>
      </c>
      <c r="L19" s="60">
        <v>15</v>
      </c>
      <c r="M19" s="60">
        <v>15</v>
      </c>
      <c r="Q19" s="285"/>
      <c r="X19" s="202">
        <v>18</v>
      </c>
      <c r="Y19" s="75" t="s">
        <v>68</v>
      </c>
      <c r="Z19" s="75">
        <v>3</v>
      </c>
      <c r="AA19" s="75"/>
      <c r="AB19" s="203"/>
    </row>
    <row r="20" spans="1:28" x14ac:dyDescent="0.25">
      <c r="A20" s="91">
        <v>17</v>
      </c>
      <c r="B20" s="60">
        <v>16</v>
      </c>
      <c r="C20" s="60">
        <v>16</v>
      </c>
      <c r="D20" s="60">
        <v>16</v>
      </c>
      <c r="E20" s="60">
        <v>16</v>
      </c>
      <c r="F20" s="60">
        <v>16</v>
      </c>
      <c r="G20" s="60">
        <v>16</v>
      </c>
      <c r="H20" s="60">
        <v>16</v>
      </c>
      <c r="I20" s="60">
        <v>16</v>
      </c>
      <c r="J20" s="60">
        <v>16</v>
      </c>
      <c r="K20" s="60">
        <v>16</v>
      </c>
      <c r="L20" s="60">
        <v>16</v>
      </c>
      <c r="M20" s="60">
        <v>16</v>
      </c>
      <c r="X20" s="202">
        <v>19</v>
      </c>
      <c r="Y20" s="75" t="s">
        <v>67</v>
      </c>
      <c r="Z20" s="75">
        <v>2</v>
      </c>
      <c r="AA20" s="75"/>
      <c r="AB20" s="203"/>
    </row>
    <row r="21" spans="1:28" x14ac:dyDescent="0.25">
      <c r="A21" s="91">
        <v>18</v>
      </c>
      <c r="B21" s="60">
        <v>17</v>
      </c>
      <c r="C21" s="60">
        <v>17</v>
      </c>
      <c r="D21" s="60">
        <v>17</v>
      </c>
      <c r="E21" s="60">
        <v>17</v>
      </c>
      <c r="F21" s="60">
        <v>17</v>
      </c>
      <c r="G21" s="60">
        <v>17</v>
      </c>
      <c r="H21" s="60">
        <v>17</v>
      </c>
      <c r="I21" s="60">
        <v>17</v>
      </c>
      <c r="J21" s="60">
        <v>17</v>
      </c>
      <c r="K21" s="60">
        <v>17</v>
      </c>
      <c r="L21" s="60">
        <v>17</v>
      </c>
      <c r="M21" s="60">
        <v>17</v>
      </c>
      <c r="X21" s="202">
        <v>20</v>
      </c>
      <c r="Y21" s="75" t="s">
        <v>66</v>
      </c>
      <c r="Z21" s="75">
        <v>1</v>
      </c>
      <c r="AA21" s="75"/>
      <c r="AB21" s="203"/>
    </row>
    <row r="22" spans="1:28" ht="15.75" thickBot="1" x14ac:dyDescent="0.3">
      <c r="A22" s="91">
        <v>19</v>
      </c>
      <c r="B22" s="60">
        <v>18</v>
      </c>
      <c r="C22" s="60">
        <v>18</v>
      </c>
      <c r="D22" s="60">
        <v>18</v>
      </c>
      <c r="E22" s="60">
        <v>18</v>
      </c>
      <c r="F22" s="60">
        <v>18</v>
      </c>
      <c r="G22" s="60">
        <v>18</v>
      </c>
      <c r="H22" s="60">
        <v>18</v>
      </c>
      <c r="I22" s="60">
        <v>18</v>
      </c>
      <c r="J22" s="60">
        <v>18</v>
      </c>
      <c r="K22" s="60">
        <v>18</v>
      </c>
      <c r="L22" s="60">
        <v>18</v>
      </c>
      <c r="M22" s="60">
        <v>18</v>
      </c>
      <c r="X22" s="204"/>
      <c r="Y22" s="205"/>
      <c r="Z22" s="206"/>
      <c r="AA22" s="205"/>
      <c r="AB22" s="207"/>
    </row>
    <row r="23" spans="1:28" x14ac:dyDescent="0.25">
      <c r="A23" s="91">
        <v>20</v>
      </c>
      <c r="B23" s="60">
        <v>19</v>
      </c>
      <c r="C23" s="60">
        <v>19</v>
      </c>
      <c r="D23" s="60">
        <v>19</v>
      </c>
      <c r="E23" s="60">
        <v>19</v>
      </c>
      <c r="F23" s="60">
        <v>19</v>
      </c>
      <c r="G23" s="60">
        <v>19</v>
      </c>
      <c r="H23" s="60">
        <v>19</v>
      </c>
      <c r="I23" s="60">
        <v>19</v>
      </c>
      <c r="J23" s="60">
        <v>19</v>
      </c>
      <c r="K23" s="60">
        <v>19</v>
      </c>
      <c r="L23" s="60">
        <v>19</v>
      </c>
      <c r="M23" s="60">
        <v>19</v>
      </c>
      <c r="X23" s="84">
        <v>6</v>
      </c>
      <c r="Y23" s="85">
        <f>VLOOKUP(X23,X2:Z22,3,FALSE)</f>
        <v>15</v>
      </c>
      <c r="Z23" s="85"/>
      <c r="AA23" s="85"/>
      <c r="AB23" s="86"/>
    </row>
    <row r="24" spans="1:28" x14ac:dyDescent="0.25">
      <c r="A24" s="91">
        <v>21</v>
      </c>
      <c r="B24" s="60">
        <v>20</v>
      </c>
      <c r="C24" s="60">
        <v>20</v>
      </c>
      <c r="D24" s="60">
        <v>20</v>
      </c>
      <c r="E24" s="60">
        <v>20</v>
      </c>
      <c r="F24" s="60">
        <v>20</v>
      </c>
      <c r="G24" s="60">
        <v>20</v>
      </c>
      <c r="H24" s="60">
        <v>20</v>
      </c>
      <c r="I24" s="60">
        <v>20</v>
      </c>
      <c r="J24" s="60">
        <v>20</v>
      </c>
      <c r="K24" s="60">
        <v>20</v>
      </c>
      <c r="L24" s="60">
        <v>20</v>
      </c>
      <c r="M24" s="60">
        <v>20</v>
      </c>
    </row>
    <row r="25" spans="1:28" x14ac:dyDescent="0.25">
      <c r="A25" s="91">
        <v>22</v>
      </c>
      <c r="B25" s="60">
        <v>21</v>
      </c>
      <c r="C25" s="60">
        <v>21</v>
      </c>
      <c r="D25" s="60">
        <v>21</v>
      </c>
      <c r="E25" s="60">
        <v>21</v>
      </c>
      <c r="F25" s="60">
        <v>21</v>
      </c>
      <c r="G25" s="60">
        <v>21</v>
      </c>
      <c r="H25" s="60">
        <v>21</v>
      </c>
      <c r="I25" s="60">
        <v>21</v>
      </c>
      <c r="J25" s="60">
        <v>21</v>
      </c>
      <c r="K25" s="60">
        <v>21</v>
      </c>
      <c r="L25" s="60">
        <v>21</v>
      </c>
      <c r="M25" s="60">
        <v>21</v>
      </c>
    </row>
    <row r="26" spans="1:28" x14ac:dyDescent="0.25">
      <c r="A26" s="91">
        <v>23</v>
      </c>
      <c r="B26" s="60">
        <v>22</v>
      </c>
      <c r="C26" s="60">
        <v>22</v>
      </c>
      <c r="D26" s="60">
        <v>22</v>
      </c>
      <c r="E26" s="60">
        <v>22</v>
      </c>
      <c r="F26" s="60">
        <v>22</v>
      </c>
      <c r="G26" s="60">
        <v>22</v>
      </c>
      <c r="H26" s="60">
        <v>22</v>
      </c>
      <c r="I26" s="60">
        <v>22</v>
      </c>
      <c r="J26" s="60">
        <v>22</v>
      </c>
      <c r="K26" s="60">
        <v>22</v>
      </c>
      <c r="L26" s="60">
        <v>22</v>
      </c>
      <c r="M26" s="60">
        <v>22</v>
      </c>
    </row>
    <row r="27" spans="1:28" x14ac:dyDescent="0.25">
      <c r="A27" s="91">
        <v>24</v>
      </c>
      <c r="B27" s="60">
        <v>23</v>
      </c>
      <c r="C27" s="60">
        <v>23</v>
      </c>
      <c r="D27" s="60">
        <v>23</v>
      </c>
      <c r="E27" s="60">
        <v>23</v>
      </c>
      <c r="F27" s="60">
        <v>23</v>
      </c>
      <c r="G27" s="60">
        <v>23</v>
      </c>
      <c r="H27" s="60">
        <v>23</v>
      </c>
      <c r="I27" s="60">
        <v>23</v>
      </c>
      <c r="J27" s="60">
        <v>23</v>
      </c>
      <c r="K27" s="60">
        <v>23</v>
      </c>
      <c r="L27" s="60">
        <v>23</v>
      </c>
      <c r="M27" s="60">
        <v>23</v>
      </c>
    </row>
    <row r="28" spans="1:28" x14ac:dyDescent="0.25">
      <c r="A28" s="91">
        <v>25</v>
      </c>
      <c r="B28" s="60">
        <v>24</v>
      </c>
      <c r="C28" s="60">
        <v>24</v>
      </c>
      <c r="D28" s="60">
        <v>24</v>
      </c>
      <c r="E28" s="60">
        <v>24</v>
      </c>
      <c r="F28" s="60">
        <v>24</v>
      </c>
      <c r="G28" s="60">
        <v>24</v>
      </c>
      <c r="H28" s="60">
        <v>24</v>
      </c>
      <c r="I28" s="60">
        <v>24</v>
      </c>
      <c r="J28" s="60">
        <v>24</v>
      </c>
      <c r="K28" s="60">
        <v>24</v>
      </c>
      <c r="L28" s="60">
        <v>24</v>
      </c>
      <c r="M28" s="60">
        <v>24</v>
      </c>
    </row>
    <row r="29" spans="1:28" x14ac:dyDescent="0.25">
      <c r="A29" s="91">
        <v>26</v>
      </c>
      <c r="B29" s="60">
        <v>25</v>
      </c>
      <c r="C29" s="60">
        <v>25</v>
      </c>
      <c r="D29" s="60">
        <v>25</v>
      </c>
      <c r="E29" s="60">
        <v>25</v>
      </c>
      <c r="F29" s="60">
        <v>25</v>
      </c>
      <c r="G29" s="60">
        <v>25</v>
      </c>
      <c r="H29" s="60">
        <v>25</v>
      </c>
      <c r="I29" s="60">
        <v>25</v>
      </c>
      <c r="J29" s="60">
        <v>25</v>
      </c>
      <c r="K29" s="60">
        <v>25</v>
      </c>
      <c r="L29" s="60">
        <v>25</v>
      </c>
      <c r="M29" s="60">
        <v>25</v>
      </c>
    </row>
    <row r="30" spans="1:28" x14ac:dyDescent="0.25">
      <c r="A30" s="91">
        <v>27</v>
      </c>
      <c r="B30" s="60">
        <v>26</v>
      </c>
      <c r="C30" s="60">
        <v>26</v>
      </c>
      <c r="D30" s="60">
        <v>26</v>
      </c>
      <c r="E30" s="60">
        <v>26</v>
      </c>
      <c r="F30" s="60">
        <v>26</v>
      </c>
      <c r="G30" s="60">
        <v>26</v>
      </c>
      <c r="H30" s="60">
        <v>26</v>
      </c>
      <c r="I30" s="60">
        <v>26</v>
      </c>
      <c r="J30" s="60">
        <v>26</v>
      </c>
      <c r="K30" s="60">
        <v>26</v>
      </c>
      <c r="L30" s="60">
        <v>26</v>
      </c>
      <c r="M30" s="60">
        <v>26</v>
      </c>
    </row>
    <row r="31" spans="1:28" x14ac:dyDescent="0.25">
      <c r="A31" s="91">
        <v>28</v>
      </c>
      <c r="B31" s="60">
        <v>27</v>
      </c>
      <c r="C31" s="60">
        <v>27</v>
      </c>
      <c r="D31" s="60">
        <v>27</v>
      </c>
      <c r="E31" s="60">
        <v>27</v>
      </c>
      <c r="F31" s="60">
        <v>27</v>
      </c>
      <c r="G31" s="60">
        <v>27</v>
      </c>
      <c r="H31" s="60">
        <v>27</v>
      </c>
      <c r="I31" s="60">
        <v>27</v>
      </c>
      <c r="J31" s="60">
        <v>27</v>
      </c>
      <c r="K31" s="60">
        <v>27</v>
      </c>
      <c r="L31" s="60">
        <v>27</v>
      </c>
      <c r="M31" s="60">
        <v>27</v>
      </c>
    </row>
    <row r="32" spans="1:28" x14ac:dyDescent="0.25">
      <c r="A32" s="91">
        <v>29</v>
      </c>
      <c r="B32" s="60">
        <v>28</v>
      </c>
      <c r="C32" s="60">
        <v>28</v>
      </c>
      <c r="D32" s="60">
        <v>28</v>
      </c>
      <c r="E32" s="60">
        <v>28</v>
      </c>
      <c r="F32" s="60">
        <v>28</v>
      </c>
      <c r="G32" s="60">
        <v>28</v>
      </c>
      <c r="H32" s="60">
        <v>28</v>
      </c>
      <c r="I32" s="60">
        <v>28</v>
      </c>
      <c r="J32" s="60">
        <v>28</v>
      </c>
      <c r="K32" s="60">
        <v>28</v>
      </c>
      <c r="L32" s="60">
        <v>28</v>
      </c>
      <c r="M32" s="60">
        <v>28</v>
      </c>
    </row>
    <row r="33" spans="1:28" x14ac:dyDescent="0.25">
      <c r="A33" s="91">
        <v>30</v>
      </c>
      <c r="B33" s="60">
        <v>29</v>
      </c>
      <c r="C33" s="60"/>
      <c r="D33" s="60">
        <v>29</v>
      </c>
      <c r="E33" s="60">
        <v>29</v>
      </c>
      <c r="F33" s="60">
        <v>29</v>
      </c>
      <c r="G33" s="60">
        <v>29</v>
      </c>
      <c r="H33" s="60">
        <v>29</v>
      </c>
      <c r="I33" s="60">
        <v>29</v>
      </c>
      <c r="J33" s="60">
        <v>29</v>
      </c>
      <c r="K33" s="60">
        <v>29</v>
      </c>
      <c r="L33" s="60">
        <v>29</v>
      </c>
      <c r="M33" s="60">
        <v>29</v>
      </c>
    </row>
    <row r="34" spans="1:28" x14ac:dyDescent="0.25">
      <c r="A34" s="91">
        <v>31</v>
      </c>
      <c r="B34" s="60">
        <v>30</v>
      </c>
      <c r="C34" s="60"/>
      <c r="D34" s="60">
        <v>30</v>
      </c>
      <c r="E34" s="60">
        <v>30</v>
      </c>
      <c r="F34" s="60">
        <v>30</v>
      </c>
      <c r="G34" s="60">
        <v>30</v>
      </c>
      <c r="H34" s="60">
        <v>30</v>
      </c>
      <c r="I34" s="60">
        <v>30</v>
      </c>
      <c r="J34" s="60">
        <v>30</v>
      </c>
      <c r="K34" s="60">
        <v>30</v>
      </c>
      <c r="L34" s="60">
        <v>30</v>
      </c>
      <c r="M34" s="60">
        <v>30</v>
      </c>
    </row>
    <row r="35" spans="1:28" x14ac:dyDescent="0.25">
      <c r="A35" s="91">
        <v>32</v>
      </c>
      <c r="B35" s="60">
        <v>31</v>
      </c>
      <c r="C35" s="60"/>
      <c r="D35" s="60">
        <v>31</v>
      </c>
      <c r="E35" s="60"/>
      <c r="F35" s="60">
        <v>31</v>
      </c>
      <c r="G35" s="60"/>
      <c r="H35" s="60">
        <v>31</v>
      </c>
      <c r="I35" s="60">
        <v>31</v>
      </c>
      <c r="J35" s="60"/>
      <c r="K35" s="60">
        <v>31</v>
      </c>
      <c r="L35" s="60"/>
      <c r="M35" s="60">
        <v>31</v>
      </c>
    </row>
    <row r="36" spans="1:28" ht="15.75" thickBot="1" x14ac:dyDescent="0.3">
      <c r="B36" s="20" t="s">
        <v>32</v>
      </c>
    </row>
    <row r="37" spans="1:28" s="20" customFormat="1" x14ac:dyDescent="0.25">
      <c r="A37" s="240"/>
      <c r="B37" s="241" t="s">
        <v>0</v>
      </c>
      <c r="C37" s="241" t="s">
        <v>1</v>
      </c>
      <c r="D37" s="241" t="s">
        <v>2</v>
      </c>
      <c r="E37" s="241" t="s">
        <v>3</v>
      </c>
      <c r="F37" s="241" t="s">
        <v>4</v>
      </c>
      <c r="G37" s="241" t="s">
        <v>5</v>
      </c>
      <c r="H37" s="241" t="s">
        <v>6</v>
      </c>
      <c r="I37" s="241" t="s">
        <v>7</v>
      </c>
      <c r="J37" s="241" t="s">
        <v>8</v>
      </c>
      <c r="K37" s="241" t="s">
        <v>9</v>
      </c>
      <c r="L37" s="241" t="s">
        <v>10</v>
      </c>
      <c r="M37" s="242" t="s">
        <v>11</v>
      </c>
      <c r="S37"/>
      <c r="T37"/>
      <c r="U37"/>
      <c r="V37"/>
      <c r="W37"/>
      <c r="X37"/>
      <c r="Y37"/>
      <c r="Z37"/>
      <c r="AA37"/>
      <c r="AB37"/>
    </row>
    <row r="38" spans="1:28" x14ac:dyDescent="0.25">
      <c r="A38" s="243"/>
      <c r="B38" s="94">
        <v>1</v>
      </c>
      <c r="C38" s="94">
        <v>1</v>
      </c>
      <c r="D38" s="94">
        <v>1</v>
      </c>
      <c r="E38" s="94">
        <v>1</v>
      </c>
      <c r="F38" s="94">
        <v>1</v>
      </c>
      <c r="G38" s="94">
        <v>1</v>
      </c>
      <c r="H38" s="94">
        <v>1</v>
      </c>
      <c r="I38" s="94">
        <v>1</v>
      </c>
      <c r="J38" s="94">
        <v>1</v>
      </c>
      <c r="K38" s="94">
        <v>1</v>
      </c>
      <c r="L38" s="94">
        <v>1</v>
      </c>
      <c r="M38" s="244">
        <v>1</v>
      </c>
    </row>
    <row r="39" spans="1:28" x14ac:dyDescent="0.25">
      <c r="A39" s="245" t="s">
        <v>34</v>
      </c>
      <c r="B39" s="95">
        <f t="shared" ref="B39:M39" si="0">VLOOKUP(B38,$A:$M,COLUMN(B38),FALSE)</f>
        <v>0</v>
      </c>
      <c r="C39" s="95">
        <f t="shared" si="0"/>
        <v>0</v>
      </c>
      <c r="D39" s="95">
        <f t="shared" si="0"/>
        <v>0</v>
      </c>
      <c r="E39" s="95">
        <f t="shared" si="0"/>
        <v>0</v>
      </c>
      <c r="F39" s="95">
        <f t="shared" si="0"/>
        <v>0</v>
      </c>
      <c r="G39" s="95">
        <f t="shared" si="0"/>
        <v>0</v>
      </c>
      <c r="H39" s="95">
        <f t="shared" si="0"/>
        <v>0</v>
      </c>
      <c r="I39" s="95">
        <f t="shared" si="0"/>
        <v>0</v>
      </c>
      <c r="J39" s="95">
        <f t="shared" si="0"/>
        <v>0</v>
      </c>
      <c r="K39" s="95">
        <f t="shared" si="0"/>
        <v>0</v>
      </c>
      <c r="L39" s="95">
        <f t="shared" si="0"/>
        <v>0</v>
      </c>
      <c r="M39" s="246">
        <f t="shared" si="0"/>
        <v>0</v>
      </c>
      <c r="N39" s="355">
        <f>SUM(I39:M39)</f>
        <v>0</v>
      </c>
      <c r="O39" s="358"/>
      <c r="S39" s="20"/>
      <c r="T39" s="20"/>
      <c r="U39" s="20"/>
      <c r="V39" s="20"/>
      <c r="W39" s="20"/>
    </row>
    <row r="40" spans="1:28" ht="15.75" thickBot="1" x14ac:dyDescent="0.3">
      <c r="A40" s="247" t="s">
        <v>48</v>
      </c>
      <c r="B40" s="248">
        <f>Model!G12</f>
        <v>0</v>
      </c>
      <c r="C40" s="248">
        <f>Model!H12</f>
        <v>0</v>
      </c>
      <c r="D40" s="248">
        <f>Model!I12</f>
        <v>0</v>
      </c>
      <c r="E40" s="248">
        <f>Model!J12</f>
        <v>0</v>
      </c>
      <c r="F40" s="248">
        <f>Model!K12</f>
        <v>0</v>
      </c>
      <c r="G40" s="248">
        <f>Model!L12</f>
        <v>0</v>
      </c>
      <c r="H40" s="248">
        <f>Model!M12</f>
        <v>0</v>
      </c>
      <c r="I40" s="248">
        <f>Model!N12</f>
        <v>0</v>
      </c>
      <c r="J40" s="248">
        <f>Model!O12</f>
        <v>0</v>
      </c>
      <c r="K40" s="248">
        <f>Model!P12</f>
        <v>0</v>
      </c>
      <c r="L40" s="248">
        <f>Model!Q12</f>
        <v>0</v>
      </c>
      <c r="M40" s="249">
        <f>Model!R12</f>
        <v>0</v>
      </c>
    </row>
    <row r="41" spans="1:28" x14ac:dyDescent="0.25">
      <c r="A41" s="92"/>
      <c r="B41" s="93"/>
      <c r="C41" s="93"/>
      <c r="D41" s="93"/>
      <c r="E41" s="93"/>
      <c r="F41" s="93"/>
      <c r="G41" s="93"/>
      <c r="H41" s="93"/>
      <c r="I41" s="93"/>
      <c r="J41" s="93"/>
      <c r="K41" s="93"/>
      <c r="L41" s="93"/>
      <c r="M41" s="93"/>
    </row>
    <row r="42" spans="1:28" ht="15.75" thickBot="1" x14ac:dyDescent="0.3">
      <c r="A42" s="90"/>
    </row>
    <row r="43" spans="1:28" x14ac:dyDescent="0.25">
      <c r="A43" s="101" t="s">
        <v>47</v>
      </c>
      <c r="B43" s="102" t="s">
        <v>0</v>
      </c>
      <c r="C43" s="102" t="s">
        <v>1</v>
      </c>
      <c r="D43" s="102" t="s">
        <v>2</v>
      </c>
      <c r="E43" s="102" t="s">
        <v>3</v>
      </c>
      <c r="F43" s="102" t="s">
        <v>4</v>
      </c>
      <c r="G43" s="102" t="s">
        <v>5</v>
      </c>
      <c r="H43" s="102" t="s">
        <v>6</v>
      </c>
      <c r="I43" s="102" t="s">
        <v>7</v>
      </c>
      <c r="J43" s="102" t="s">
        <v>8</v>
      </c>
      <c r="K43" s="102" t="s">
        <v>9</v>
      </c>
      <c r="L43" s="102" t="s">
        <v>10</v>
      </c>
      <c r="M43" s="103" t="s">
        <v>11</v>
      </c>
    </row>
    <row r="44" spans="1:28" x14ac:dyDescent="0.25">
      <c r="A44" s="110" t="s">
        <v>20</v>
      </c>
      <c r="B44" s="31">
        <f>IF(B$40=100%,0,('2015 projected landings'!B4*(1-B$40))*B52*B57)</f>
        <v>8679.4400000000023</v>
      </c>
      <c r="C44" s="31">
        <f>IF(C$40=100%,0,('2015 projected landings'!C4*(1-C$40))*C52*C57)</f>
        <v>7629.5925554640307</v>
      </c>
      <c r="D44" s="31">
        <f>IF(D$40=100%,0,('2015 projected landings'!D4*(1-D$40))*D52*D57)</f>
        <v>11957.498778389894</v>
      </c>
      <c r="E44" s="31">
        <f>IF(E$40=100%,0,('2015 projected landings'!E4*(1-E$40))*E52*E57)</f>
        <v>11890.13</v>
      </c>
      <c r="F44" s="31">
        <f>IF(F$40=100%,0,('2015 projected landings'!F4*(1-F$40))*F52*F57)</f>
        <v>10703.131147540984</v>
      </c>
      <c r="G44" s="31">
        <f>IF(G$40=100%,0,('2015 projected landings'!G4*(1-G$40))*G52*G57)</f>
        <v>10357.868852459016</v>
      </c>
      <c r="H44" s="31">
        <f>IF(H$40=100%,0,('2015 projected landings'!H4*(1-H$40))*H52*H57)</f>
        <v>6669.35</v>
      </c>
      <c r="I44" s="31">
        <f>IF(I$40=100%,0,('2015 projected landings'!I4*(1-I$40))*I52*I57)</f>
        <v>6669.35</v>
      </c>
      <c r="J44" s="31">
        <f>IF(J$40=100%,0,('2015 projected landings'!J4*(1-J$40))*J52*J57)</f>
        <v>5020.6475409836066</v>
      </c>
      <c r="K44" s="31">
        <f>IF(K$40=100%,0,('2015 projected landings'!K4*(1-K$40))*K52*K57)</f>
        <v>5188.002459016393</v>
      </c>
      <c r="L44" s="31">
        <f>IF(L$40=100%,0,('2015 projected landings'!L4*(1-L$40))*L52*L57)</f>
        <v>9250.2281249999996</v>
      </c>
      <c r="M44" s="237">
        <f>IF(M$40=100%,0,('2015 projected landings'!M4*(1-M$40))*M52*M57)</f>
        <v>9558.5690625000007</v>
      </c>
      <c r="N44" s="197">
        <f t="shared" ref="N44:N49" si="1">SUM(B44:M44)</f>
        <v>103573.80852135393</v>
      </c>
    </row>
    <row r="45" spans="1:28" x14ac:dyDescent="0.25">
      <c r="A45" s="111" t="s">
        <v>109</v>
      </c>
      <c r="B45" s="33">
        <f>IF(B$40=100%,0,('2015 projected landings'!B5*(1-B$40))*B53*B58)</f>
        <v>11337.25</v>
      </c>
      <c r="C45" s="33">
        <f>IF(C$40=100%,0,('2015 projected landings'!C5*(1-C$40))*C53*C58)</f>
        <v>7640.7056114507986</v>
      </c>
      <c r="D45" s="33">
        <f>IF(D$40=100%,0,('2015 projected landings'!D5*(1-D$40))*D53*D58)</f>
        <v>33280.174345787411</v>
      </c>
      <c r="E45" s="33">
        <f>IF(E$40=100%,0,('2015 projected landings'!E5*(1-E$40))*E53*E58)</f>
        <v>43163.41</v>
      </c>
      <c r="F45" s="33">
        <f>IF(F$40=100%,0,('2015 projected landings'!F5*(1-F$40))*F53*F58)</f>
        <v>61324.28639344262</v>
      </c>
      <c r="G45" s="33">
        <f>IF(G$40=100%,0,('2015 projected landings'!G5*(1-G$40))*G53*G58)</f>
        <v>59346.083606557375</v>
      </c>
      <c r="H45" s="33">
        <f>IF(H$40=100%,0,('2015 projected landings'!H5*(1-H$40))*H53*H58)</f>
        <v>57290.2</v>
      </c>
      <c r="I45" s="33">
        <f>IF(I$40=100%,0,('2015 projected landings'!I5*(1-I$40))*I53*I58)</f>
        <v>57290.2</v>
      </c>
      <c r="J45" s="33">
        <f>IF(J$40=100%,0,('2015 projected landings'!J5*(1-J$40))*J53*J58)</f>
        <v>8625.1131147540982</v>
      </c>
      <c r="K45" s="33">
        <f>IF(K$40=100%,0,('2015 projected landings'!K5*(1-K$40))*K53*K58)</f>
        <v>8912.6168852459014</v>
      </c>
      <c r="L45" s="33">
        <f>IF(L$40=100%,0,('2015 projected landings'!L5*(1-L$40))*L53*L58)</f>
        <v>23000.784374999999</v>
      </c>
      <c r="M45" s="238">
        <f>IF(M$40=100%,0,('2015 projected landings'!M5*(1-M$40))*M53*M58)</f>
        <v>23767.477187499997</v>
      </c>
      <c r="N45" s="197">
        <f t="shared" si="1"/>
        <v>394978.30151973816</v>
      </c>
    </row>
    <row r="46" spans="1:28" x14ac:dyDescent="0.25">
      <c r="A46" s="112" t="s">
        <v>110</v>
      </c>
      <c r="B46" s="35">
        <f>IF(B$40=100%,0,('2015 projected landings'!B6*(1-B$40))*B54*B59)</f>
        <v>121545.69</v>
      </c>
      <c r="C46" s="35">
        <f>IF(C$40=100%,0,('2015 projected landings'!C6*(1-C$40))*C54*C59)</f>
        <v>81915.449263272298</v>
      </c>
      <c r="D46" s="35">
        <f>IF(D$40=100%,0,('2015 projected landings'!D6*(1-D$40))*D54*D59)</f>
        <v>69288.760430874565</v>
      </c>
      <c r="E46" s="35">
        <f>IF(E$40=100%,0,('2015 projected landings'!E6*(1-E$40))*E54*E59)</f>
        <v>89865.49</v>
      </c>
      <c r="F46" s="35">
        <f>IF(F$40=100%,0,('2015 projected landings'!F6*(1-F$40))*F54*F59)</f>
        <v>180397.647377049</v>
      </c>
      <c r="G46" s="35">
        <f>IF(G$40=100%,0,('2015 projected landings'!G6*(1-G$40))*G54*G59)</f>
        <v>174578.14262295101</v>
      </c>
      <c r="H46" s="35">
        <f>IF(H$40=100%,0,('2015 projected landings'!H6*(1-H$40))*H54*H59)</f>
        <v>415098.08500000002</v>
      </c>
      <c r="I46" s="35">
        <f>IF(I$40=100%,0,('2015 projected landings'!I6*(1-I$40))*I54*I59)</f>
        <v>415098.08500000002</v>
      </c>
      <c r="J46" s="35">
        <f>IF(J$40=100%,0,('2015 projected landings'!J6*(1-J$40))*J54*J59)</f>
        <v>117709.82950819672</v>
      </c>
      <c r="K46" s="35">
        <f>IF(K$40=100%,0,('2015 projected landings'!K6*(1-K$40))*K54*K59)</f>
        <v>121633.49049180328</v>
      </c>
      <c r="L46" s="35">
        <f>IF(L$40=100%,0,('2015 projected landings'!L6*(1-L$40))*L54*L59)</f>
        <v>161143.38750000001</v>
      </c>
      <c r="M46" s="239">
        <f>IF(M$40=100%,0,('2015 projected landings'!M6*(1-M$40))*M54*M59)</f>
        <v>166514.83374999999</v>
      </c>
      <c r="N46" s="197">
        <f t="shared" si="1"/>
        <v>2114788.8909441466</v>
      </c>
    </row>
    <row r="47" spans="1:28" x14ac:dyDescent="0.25">
      <c r="A47" s="111" t="s">
        <v>111</v>
      </c>
      <c r="B47" s="33">
        <f>IF(B$40=100%,0,('2015 projected landings'!B7*(1-B$40))*B53*B58)</f>
        <v>0</v>
      </c>
      <c r="C47" s="33">
        <f>IF(C$40=100%,0,('2015 projected landings'!C7*(1-C$40))*C53*C58)</f>
        <v>0</v>
      </c>
      <c r="D47" s="33">
        <f>IF(D$40=100%,0,('2015 projected landings'!D7*(1-D$40))*D53*D58)</f>
        <v>0</v>
      </c>
      <c r="E47" s="33">
        <f>IF(E$40=100%,0,('2015 projected landings'!E7*(1-E$40))*E53*E58)</f>
        <v>0</v>
      </c>
      <c r="F47" s="33">
        <f>IF(F$40=100%,0,('2015 projected landings'!F7*(1-F$40))*F53*F58)</f>
        <v>0</v>
      </c>
      <c r="G47" s="33">
        <f>IF(G$40=100%,0,('2015 projected landings'!G7*(1-G$40))*G53*G58)</f>
        <v>0</v>
      </c>
      <c r="H47" s="33">
        <f>IF(H$40=100%,0,('2015 projected landings'!H7*(1-H$40))*H53*H58)</f>
        <v>0</v>
      </c>
      <c r="I47" s="33">
        <f>IF(I$40=100%,0,('2015 projected landings'!I7*(1-I$40))*I53*I58)</f>
        <v>0</v>
      </c>
      <c r="J47" s="33">
        <f>IF(J$40=100%,0,('2015 projected landings'!J7*(1-J$40))*J53*J58)</f>
        <v>0</v>
      </c>
      <c r="K47" s="33">
        <f>IF(K$40=100%,0,('2015 projected landings'!K7*(1-K$40))*K53*K58)</f>
        <v>0</v>
      </c>
      <c r="L47" s="33">
        <f>IF(L$40=100%,0,('2015 projected landings'!L7*(1-L$40))*L53*L58)</f>
        <v>0</v>
      </c>
      <c r="M47" s="238">
        <f>IF(M$40=100%,0,('2015 projected landings'!M7*(1-M$40))*M53*M58)</f>
        <v>0</v>
      </c>
      <c r="N47" s="197">
        <f t="shared" si="1"/>
        <v>0</v>
      </c>
    </row>
    <row r="48" spans="1:28" x14ac:dyDescent="0.25">
      <c r="A48" s="113"/>
      <c r="B48" s="35">
        <f>IF(B$40=100%,0,('2015 projected landings'!B8*(1-B$40))*B54*B59)</f>
        <v>0</v>
      </c>
      <c r="C48" s="35">
        <f>IF(C$40=100%,0,('2015 projected landings'!C8*(1-C$40))*C54*C59)</f>
        <v>0</v>
      </c>
      <c r="D48" s="35">
        <f>IF(D$40=100%,0,('2015 projected landings'!D8*(1-D$40))*D54*D59)</f>
        <v>0</v>
      </c>
      <c r="E48" s="35">
        <f>IF(E$40=100%,0,('2015 projected landings'!E8*(1-E$40))*E54*E59)</f>
        <v>0</v>
      </c>
      <c r="F48" s="35">
        <f>IF(F$40=100%,0,('2015 projected landings'!F8*(1-F$40))*F54*F59)</f>
        <v>0</v>
      </c>
      <c r="G48" s="35">
        <f>IF(G$40=100%,0,('2015 projected landings'!G8*(1-G$40))*G54*G59)</f>
        <v>0</v>
      </c>
      <c r="H48" s="35">
        <f>IF(H$40=100%,0,('2015 projected landings'!H8*(1-H$40))*H54*H59)</f>
        <v>0</v>
      </c>
      <c r="I48" s="35">
        <f>IF(I$40=100%,0,('2015 projected landings'!I8*(1-I$40))*I54*I59)</f>
        <v>0</v>
      </c>
      <c r="J48" s="35">
        <f>IF(J$40=100%,0,('2015 projected landings'!J8*(1-J$40))*J54*J59)</f>
        <v>0</v>
      </c>
      <c r="K48" s="35">
        <f>IF(K$40=100%,0,('2015 projected landings'!K8*(1-K$40))*K54*K59)</f>
        <v>0</v>
      </c>
      <c r="L48" s="35">
        <f>IF(L$40=100%,0,('2015 projected landings'!L8*(1-L$40))*L54*L59)</f>
        <v>0</v>
      </c>
      <c r="M48" s="239">
        <f>IF(M$40=100%,0,('2015 projected landings'!M8*(1-M$40))*M54*M59)</f>
        <v>0</v>
      </c>
      <c r="N48" s="197">
        <f t="shared" si="1"/>
        <v>0</v>
      </c>
    </row>
    <row r="49" spans="1:19" ht="15.75" thickBot="1" x14ac:dyDescent="0.3">
      <c r="A49" s="114" t="s">
        <v>35</v>
      </c>
      <c r="B49" s="108">
        <f>SUM(B44:B48)</f>
        <v>141562.38</v>
      </c>
      <c r="C49" s="109">
        <f t="shared" ref="C49:M49" si="2">SUM(C44:C48)</f>
        <v>97185.747430187126</v>
      </c>
      <c r="D49" s="108">
        <f t="shared" si="2"/>
        <v>114526.43355505187</v>
      </c>
      <c r="E49" s="109">
        <f t="shared" si="2"/>
        <v>144919.03</v>
      </c>
      <c r="F49" s="108">
        <f t="shared" si="2"/>
        <v>252425.06491803261</v>
      </c>
      <c r="G49" s="109">
        <f t="shared" si="2"/>
        <v>244282.09508196742</v>
      </c>
      <c r="H49" s="108">
        <f t="shared" si="2"/>
        <v>479057.63500000001</v>
      </c>
      <c r="I49" s="109">
        <f t="shared" si="2"/>
        <v>479057.63500000001</v>
      </c>
      <c r="J49" s="209">
        <f t="shared" si="2"/>
        <v>131355.59016393442</v>
      </c>
      <c r="K49" s="210">
        <f t="shared" si="2"/>
        <v>135734.10983606559</v>
      </c>
      <c r="L49" s="209">
        <f t="shared" si="2"/>
        <v>193394.40000000002</v>
      </c>
      <c r="M49" s="211">
        <f t="shared" si="2"/>
        <v>199840.88</v>
      </c>
      <c r="N49" s="19">
        <f t="shared" si="1"/>
        <v>2613341.0009852387</v>
      </c>
    </row>
    <row r="50" spans="1:19" ht="15.75" thickBot="1" x14ac:dyDescent="0.3"/>
    <row r="51" spans="1:19" x14ac:dyDescent="0.25">
      <c r="A51" s="101" t="s">
        <v>108</v>
      </c>
      <c r="B51" s="102" t="s">
        <v>0</v>
      </c>
      <c r="C51" s="102" t="s">
        <v>1</v>
      </c>
      <c r="D51" s="102" t="s">
        <v>2</v>
      </c>
      <c r="E51" s="102" t="s">
        <v>3</v>
      </c>
      <c r="F51" s="102" t="s">
        <v>4</v>
      </c>
      <c r="G51" s="102" t="s">
        <v>5</v>
      </c>
      <c r="H51" s="102" t="s">
        <v>6</v>
      </c>
      <c r="I51" s="102" t="s">
        <v>7</v>
      </c>
      <c r="J51" s="102" t="s">
        <v>8</v>
      </c>
      <c r="K51" s="102" t="s">
        <v>9</v>
      </c>
      <c r="L51" s="102" t="s">
        <v>10</v>
      </c>
      <c r="M51" s="103" t="s">
        <v>11</v>
      </c>
      <c r="P51" t="s">
        <v>49</v>
      </c>
      <c r="S51" t="s">
        <v>114</v>
      </c>
    </row>
    <row r="52" spans="1:19" x14ac:dyDescent="0.25">
      <c r="A52" s="110" t="s">
        <v>49</v>
      </c>
      <c r="B52" s="97">
        <v>1</v>
      </c>
      <c r="C52" s="97">
        <f>VLOOKUP($N$4,$O$52:$P$53,2,FALSE)</f>
        <v>0.97322510446438004</v>
      </c>
      <c r="D52" s="97">
        <f>VLOOKUP($N$4,$O$52:$P$53,2,FALSE)</f>
        <v>0.97322510446438004</v>
      </c>
      <c r="E52" s="97">
        <v>1</v>
      </c>
      <c r="F52" s="97">
        <v>1</v>
      </c>
      <c r="G52" s="97">
        <v>1</v>
      </c>
      <c r="H52" s="97">
        <v>1</v>
      </c>
      <c r="I52" s="97">
        <v>1</v>
      </c>
      <c r="J52" s="97">
        <v>1</v>
      </c>
      <c r="K52" s="97">
        <v>1</v>
      </c>
      <c r="L52" s="97">
        <v>1</v>
      </c>
      <c r="M52" s="97">
        <v>1</v>
      </c>
      <c r="O52">
        <v>1</v>
      </c>
      <c r="P52" s="282">
        <v>0.97322510446438004</v>
      </c>
      <c r="R52" s="260">
        <v>1</v>
      </c>
      <c r="S52" s="260">
        <v>0.746155605746464</v>
      </c>
    </row>
    <row r="53" spans="1:19" x14ac:dyDescent="0.25">
      <c r="A53" s="111" t="s">
        <v>23</v>
      </c>
      <c r="B53" s="98">
        <v>1</v>
      </c>
      <c r="C53" s="97">
        <f>VLOOKUP($N$4,$R$52:$S$53,2,FALSE)</f>
        <v>0.746155605746464</v>
      </c>
      <c r="D53" s="97">
        <f>VLOOKUP($N$4,$R$52:$S$53,2,FALSE)</f>
        <v>0.746155605746464</v>
      </c>
      <c r="E53" s="99">
        <v>1</v>
      </c>
      <c r="F53" s="100">
        <v>1</v>
      </c>
      <c r="G53" s="99">
        <v>1</v>
      </c>
      <c r="H53" s="100">
        <v>1</v>
      </c>
      <c r="I53" s="99">
        <v>1</v>
      </c>
      <c r="J53" s="100">
        <v>1</v>
      </c>
      <c r="K53" s="99">
        <v>1</v>
      </c>
      <c r="L53" s="100">
        <v>1</v>
      </c>
      <c r="M53" s="104">
        <v>1</v>
      </c>
      <c r="O53">
        <v>2</v>
      </c>
      <c r="P53">
        <v>1</v>
      </c>
      <c r="R53" s="260">
        <v>2</v>
      </c>
      <c r="S53">
        <v>1</v>
      </c>
    </row>
    <row r="54" spans="1:19" ht="15.75" thickBot="1" x14ac:dyDescent="0.3">
      <c r="A54" s="115" t="s">
        <v>24</v>
      </c>
      <c r="B54" s="105">
        <v>1</v>
      </c>
      <c r="C54" s="97">
        <f>VLOOKUP($N$4,$R$52:$S$53,2,FALSE)</f>
        <v>0.746155605746464</v>
      </c>
      <c r="D54" s="97">
        <f>VLOOKUP($N$4,$R$52:$S$53,2,FALSE)</f>
        <v>0.746155605746464</v>
      </c>
      <c r="E54" s="106">
        <v>1</v>
      </c>
      <c r="F54" s="105">
        <v>1</v>
      </c>
      <c r="G54" s="106">
        <v>1</v>
      </c>
      <c r="H54" s="105">
        <v>1</v>
      </c>
      <c r="I54" s="106">
        <v>1</v>
      </c>
      <c r="J54" s="105">
        <v>1</v>
      </c>
      <c r="K54" s="106">
        <v>1</v>
      </c>
      <c r="L54" s="105">
        <v>1</v>
      </c>
      <c r="M54" s="107">
        <v>1</v>
      </c>
    </row>
    <row r="55" spans="1:19" ht="15.75" thickBot="1" x14ac:dyDescent="0.3"/>
    <row r="56" spans="1:19" x14ac:dyDescent="0.25">
      <c r="A56" s="101" t="s">
        <v>50</v>
      </c>
      <c r="B56" s="102" t="s">
        <v>0</v>
      </c>
      <c r="C56" s="102" t="s">
        <v>1</v>
      </c>
      <c r="D56" s="102" t="s">
        <v>2</v>
      </c>
      <c r="E56" s="102" t="s">
        <v>3</v>
      </c>
      <c r="F56" s="102" t="s">
        <v>4</v>
      </c>
      <c r="G56" s="102" t="s">
        <v>5</v>
      </c>
      <c r="H56" s="102" t="s">
        <v>6</v>
      </c>
      <c r="I56" s="102" t="s">
        <v>7</v>
      </c>
      <c r="J56" s="102" t="s">
        <v>8</v>
      </c>
      <c r="K56" s="102" t="s">
        <v>9</v>
      </c>
      <c r="L56" s="102" t="s">
        <v>10</v>
      </c>
      <c r="M56" s="103" t="s">
        <v>11</v>
      </c>
    </row>
    <row r="57" spans="1:19" x14ac:dyDescent="0.25">
      <c r="A57" s="110" t="s">
        <v>49</v>
      </c>
      <c r="B57" s="97">
        <v>1</v>
      </c>
      <c r="C57" s="97">
        <v>1</v>
      </c>
      <c r="D57" s="97">
        <v>1</v>
      </c>
      <c r="E57" s="97">
        <v>1</v>
      </c>
      <c r="F57" s="97">
        <v>1</v>
      </c>
      <c r="G57" s="97">
        <v>1</v>
      </c>
      <c r="H57" s="97">
        <v>1</v>
      </c>
      <c r="I57" s="97">
        <v>1</v>
      </c>
      <c r="J57" s="97">
        <v>1</v>
      </c>
      <c r="K57" s="97">
        <v>1</v>
      </c>
      <c r="L57" s="97">
        <v>1</v>
      </c>
      <c r="M57" s="97">
        <v>1</v>
      </c>
      <c r="O57" s="198"/>
    </row>
    <row r="58" spans="1:19" x14ac:dyDescent="0.25">
      <c r="A58" s="111" t="s">
        <v>23</v>
      </c>
      <c r="B58" s="98">
        <v>1</v>
      </c>
      <c r="C58" s="99">
        <v>1</v>
      </c>
      <c r="D58" s="100">
        <v>1</v>
      </c>
      <c r="E58" s="99">
        <v>1</v>
      </c>
      <c r="F58" s="100">
        <v>1</v>
      </c>
      <c r="G58" s="99">
        <v>1</v>
      </c>
      <c r="H58" s="100">
        <v>1</v>
      </c>
      <c r="I58" s="99">
        <v>1</v>
      </c>
      <c r="J58" s="100">
        <v>1</v>
      </c>
      <c r="K58" s="99">
        <v>1</v>
      </c>
      <c r="L58" s="100">
        <v>1</v>
      </c>
      <c r="M58" s="104">
        <v>1</v>
      </c>
    </row>
    <row r="59" spans="1:19" ht="15.75" thickBot="1" x14ac:dyDescent="0.3">
      <c r="A59" s="115" t="s">
        <v>24</v>
      </c>
      <c r="B59" s="105">
        <v>1</v>
      </c>
      <c r="C59" s="106">
        <v>1</v>
      </c>
      <c r="D59" s="105">
        <v>1</v>
      </c>
      <c r="E59" s="106">
        <v>1</v>
      </c>
      <c r="F59" s="105">
        <v>1</v>
      </c>
      <c r="G59" s="106">
        <v>1</v>
      </c>
      <c r="H59" s="105">
        <v>1</v>
      </c>
      <c r="I59" s="106">
        <v>1</v>
      </c>
      <c r="J59" s="105">
        <v>1</v>
      </c>
      <c r="K59" s="106">
        <v>1</v>
      </c>
      <c r="L59" s="105">
        <v>1</v>
      </c>
      <c r="M59" s="107">
        <v>1</v>
      </c>
    </row>
  </sheetData>
  <sheetCalcPr fullCalcOnLoa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366"/>
  <sheetViews>
    <sheetView topLeftCell="A329" workbookViewId="0">
      <selection activeCell="AD18" sqref="AD18"/>
    </sheetView>
  </sheetViews>
  <sheetFormatPr defaultColWidth="8.85546875" defaultRowHeight="15" x14ac:dyDescent="0.25"/>
  <cols>
    <col min="1" max="1" width="10.5703125" style="260" bestFit="1" customWidth="1"/>
    <col min="2" max="2" width="7.5703125" style="60" bestFit="1" customWidth="1"/>
    <col min="3" max="3" width="5.7109375" style="60" bestFit="1" customWidth="1"/>
    <col min="4" max="9" width="22.5703125" style="261" customWidth="1"/>
    <col min="10" max="10" width="21.42578125" style="60" bestFit="1" customWidth="1"/>
    <col min="11" max="15" width="21.42578125" style="60" customWidth="1"/>
    <col min="16" max="16" width="11.7109375" style="60" bestFit="1" customWidth="1"/>
    <col min="17" max="17" width="12" style="60" bestFit="1" customWidth="1"/>
    <col min="18" max="20" width="12" style="60" customWidth="1"/>
    <col min="21" max="21" width="15.5703125" style="260" bestFit="1" customWidth="1"/>
    <col min="22" max="22" width="15.42578125" style="260" customWidth="1"/>
    <col min="23" max="23" width="13.7109375" style="260" customWidth="1"/>
    <col min="24" max="26" width="13.42578125" style="260" customWidth="1"/>
    <col min="27" max="27" width="8.85546875" style="260"/>
    <col min="28" max="28" width="7.5703125" style="260" bestFit="1" customWidth="1"/>
    <col min="29" max="29" width="12.140625" style="260" bestFit="1" customWidth="1"/>
    <col min="30" max="30" width="5.28515625" style="260" bestFit="1" customWidth="1"/>
    <col min="31" max="31" width="11.85546875" style="260" bestFit="1" customWidth="1"/>
    <col min="32" max="32" width="8.85546875" style="260"/>
    <col min="33" max="33" width="12" style="260" bestFit="1" customWidth="1"/>
    <col min="34" max="16384" width="8.85546875" style="260"/>
  </cols>
  <sheetData>
    <row r="1" spans="1:33" ht="30" x14ac:dyDescent="0.25">
      <c r="A1" s="296" t="s">
        <v>96</v>
      </c>
      <c r="B1" s="297" t="s">
        <v>97</v>
      </c>
      <c r="C1" s="297" t="s">
        <v>98</v>
      </c>
      <c r="D1" s="295" t="s">
        <v>152</v>
      </c>
      <c r="E1" s="295" t="s">
        <v>159</v>
      </c>
      <c r="F1" s="295" t="s">
        <v>160</v>
      </c>
      <c r="G1" s="295" t="s">
        <v>161</v>
      </c>
      <c r="H1" s="295" t="s">
        <v>162</v>
      </c>
      <c r="I1" s="295" t="s">
        <v>163</v>
      </c>
      <c r="J1" s="297" t="s">
        <v>158</v>
      </c>
      <c r="K1" s="297" t="s">
        <v>153</v>
      </c>
      <c r="L1" s="297" t="s">
        <v>154</v>
      </c>
      <c r="M1" s="297" t="s">
        <v>155</v>
      </c>
      <c r="N1" s="298" t="s">
        <v>156</v>
      </c>
      <c r="O1" s="297" t="s">
        <v>157</v>
      </c>
      <c r="P1" s="297" t="s">
        <v>137</v>
      </c>
      <c r="Q1" s="297" t="s">
        <v>138</v>
      </c>
      <c r="R1" s="297" t="s">
        <v>139</v>
      </c>
      <c r="S1" s="297" t="s">
        <v>140</v>
      </c>
      <c r="T1" s="297" t="s">
        <v>141</v>
      </c>
      <c r="U1" s="297" t="s">
        <v>147</v>
      </c>
      <c r="V1" s="297" t="s">
        <v>148</v>
      </c>
      <c r="W1" s="297" t="s">
        <v>149</v>
      </c>
      <c r="X1" s="297" t="s">
        <v>150</v>
      </c>
      <c r="Y1" s="297" t="s">
        <v>151</v>
      </c>
      <c r="Z1" s="297" t="s">
        <v>187</v>
      </c>
      <c r="AB1" s="260" t="s">
        <v>97</v>
      </c>
      <c r="AC1" s="260" t="s">
        <v>99</v>
      </c>
      <c r="AD1" s="260" t="s">
        <v>100</v>
      </c>
      <c r="AE1" s="260" t="s">
        <v>101</v>
      </c>
    </row>
    <row r="2" spans="1:33" x14ac:dyDescent="0.25">
      <c r="A2" s="262">
        <v>41275</v>
      </c>
      <c r="B2" s="263">
        <f>MONTH(A2)</f>
        <v>1</v>
      </c>
      <c r="C2" s="263">
        <f t="shared" ref="C2:C65" si="0">IF(VLOOKUP($B2,$AB$2:$AC$15,2,FALSE)=0,1,IF(VLOOKUP($B2,$AB$2:$AC$15,2,FALSE)=VLOOKUP($B2,$AB$2:$AD$15,3,FALSE),0,IF(AND((VLOOKUP(($B2-1), $AB$2:$AC$15,2,FALSE)&gt;=1),VLOOKUP($B2, $AB$2:$AC$15,2,FALSE)&gt;=DAY(A2)),0,IF(AND((VLOOKUP(($B2+1), $AB$2:$AC$15,2,FALSE)&gt;=1),DAY(A2)&gt;(VLOOKUP($B2, $AB$2:$AD$15,3,FALSE)-VLOOKUP($B2, $AB$2:$AC$15,2,FALSE)),VLOOKUP(($B2-1), $AB$2:$AC$15,2,FALSE)=0),0,IF(AND(VLOOKUP(($B2-1), $AB$2:$AC$15,2,FALSE)=0,VLOOKUP(($B2+1), $AB$2:$AC$15,2,FALSE)=0,VLOOKUP($B2, $AB$2:$AC$15,2,FALSE)&gt;=DAY(A2)),0,1)))))</f>
        <v>1</v>
      </c>
      <c r="D2" s="261">
        <f t="shared" ref="D2:D65" si="1">IF(C2=0,0,VLOOKUP(B2,$AB$3:$AE$14,4,FALSE))</f>
        <v>4566.5283870967742</v>
      </c>
      <c r="E2" s="261">
        <f>IF(OR($C2=0,$D2&gt;P1),0,$D2)</f>
        <v>4566.5283870967742</v>
      </c>
      <c r="F2" s="261">
        <f>IF(OR($C2=0,$D2&gt;Q1),0,$D2)</f>
        <v>4566.5283870967742</v>
      </c>
      <c r="G2" s="261">
        <f>IF(OR($C2=0,$D2&gt;R1),0,$D2)</f>
        <v>4566.5283870967742</v>
      </c>
      <c r="H2" s="261">
        <f>IF(OR($C2=0,$D2&gt;S1),0,$D2)</f>
        <v>4566.5283870967742</v>
      </c>
      <c r="I2" s="261">
        <f>IF(OR($C2=0,$D2&gt;T1),0,$D2)</f>
        <v>4566.5283870967742</v>
      </c>
      <c r="J2" s="261">
        <f>SUM(D$2:D2)</f>
        <v>4566.5283870967742</v>
      </c>
      <c r="K2" s="261">
        <f>IF(ISNUMBER($D1),IF(OR(K1+$D2&gt;P2,K1=P2),P2,SUM($D$2:$D2)),$D2)</f>
        <v>4566.5283870967742</v>
      </c>
      <c r="L2" s="261">
        <f>IF(ISNUMBER($D1),IF(OR(L1+$D2&gt;Q2,L1=Q2),Q2,SUM($D$2:$D2)),$D2)</f>
        <v>4566.5283870967742</v>
      </c>
      <c r="M2" s="261">
        <f>IF(ISNUMBER($D1),IF(OR(M1+$D2&gt;R2,M1=R2),R2,SUM($D$2:$D2)),$D2)</f>
        <v>4566.5283870967742</v>
      </c>
      <c r="N2" s="261">
        <f>IF(ISNUMBER($D1),IF(OR(N1+$D2&gt;S2,N1=S2),S2,SUM($D$2:$D2)),$D2)</f>
        <v>4566.5283870967742</v>
      </c>
      <c r="O2" s="261">
        <f>IF(ISNUMBER($D1),IF(OR(O1+$D2&gt;T2,O1=T2),T2,SUM($D$2:$D2)),$D2)</f>
        <v>4566.5283870967742</v>
      </c>
      <c r="P2" s="261">
        <f>ACL!$F$2</f>
        <v>1708000</v>
      </c>
      <c r="Q2" s="261">
        <f>ACL!$F$3</f>
        <v>2130000</v>
      </c>
      <c r="R2" s="261">
        <f>ACL!$F$4</f>
        <v>2500000</v>
      </c>
      <c r="S2" s="261">
        <f>ACL!$F$5</f>
        <v>2570000</v>
      </c>
      <c r="T2" s="261">
        <f>ACL!$F$6</f>
        <v>2670000</v>
      </c>
      <c r="U2" s="264" t="str">
        <f t="shared" ref="U2:U65" si="2">IF(ISNUMBER(U1),"  ",IF(U1="  ","  ",IF($J2&gt;P2,$A2,"")))</f>
        <v/>
      </c>
      <c r="V2" s="264" t="str">
        <f t="shared" ref="V2:V65" si="3">IF(ISNUMBER(V1),"  ",IF(V1="  ","  ",IF($J2&gt;Q2,$A2,"")))</f>
        <v/>
      </c>
      <c r="W2" s="264" t="str">
        <f t="shared" ref="W2:W65" si="4">IF(ISNUMBER(W1),"  ",IF(W1="  ","  ",IF($J2&gt;R2,$A2,"")))</f>
        <v/>
      </c>
      <c r="X2" s="264" t="str">
        <f t="shared" ref="X2:X65" si="5">IF(ISNUMBER(X1),"  ",IF(X1="  ","  ",IF($J2&gt;S2,$A2,"")))</f>
        <v/>
      </c>
      <c r="Y2" s="264" t="str">
        <f t="shared" ref="Y2:Y65" si="6">IF(ISNUMBER(Y1),"  ",IF(Y1="  ","  ",IF($J2&gt;T2,$A2,"")))</f>
        <v/>
      </c>
      <c r="Z2" s="354">
        <f>C2</f>
        <v>1</v>
      </c>
      <c r="AB2" s="260">
        <v>0</v>
      </c>
      <c r="AC2" s="260">
        <f>AC14</f>
        <v>0</v>
      </c>
      <c r="AD2" s="260">
        <f>AD14</f>
        <v>31</v>
      </c>
      <c r="AE2" s="197">
        <f>AE14</f>
        <v>6446.4800000000005</v>
      </c>
    </row>
    <row r="3" spans="1:33" x14ac:dyDescent="0.25">
      <c r="A3" s="262">
        <v>41276</v>
      </c>
      <c r="B3" s="263">
        <f t="shared" ref="B3:B65" si="7">MONTH(A3)</f>
        <v>1</v>
      </c>
      <c r="C3" s="263">
        <f t="shared" si="0"/>
        <v>1</v>
      </c>
      <c r="D3" s="261">
        <f t="shared" si="1"/>
        <v>4566.5283870967742</v>
      </c>
      <c r="E3" s="261">
        <f>IF(OR(OR($C3=0,U2="  "),K2+$D3&gt;P2),0,$D3)</f>
        <v>4566.5283870967742</v>
      </c>
      <c r="F3" s="261">
        <f>IF(OR(OR($C3=0,V2="  "),L2+$D3&gt;Q2),0,$D3)</f>
        <v>4566.5283870967742</v>
      </c>
      <c r="G3" s="261">
        <f>IF(OR(OR($C3=0,W2="  "),M2+$D3&gt;R2),0,$D3)</f>
        <v>4566.5283870967742</v>
      </c>
      <c r="H3" s="261">
        <f>IF(OR(OR($C3=0,X2="  "),N2+$D3&gt;S2),0,$D3)</f>
        <v>4566.5283870967742</v>
      </c>
      <c r="I3" s="261">
        <f>IF(OR(OR($C3=0,Y2="  "),O2+$D3&gt;T2),0,$D3)</f>
        <v>4566.5283870967742</v>
      </c>
      <c r="J3" s="261">
        <f>SUM(D$2:D3)</f>
        <v>9133.0567741935483</v>
      </c>
      <c r="K3" s="261">
        <f>IF(ISNUMBER($D2),IF(OR(K2+$D3&gt;P3,K2=P3),P3,SUM($D$2:$D3)),$D3)</f>
        <v>9133.0567741935483</v>
      </c>
      <c r="L3" s="261">
        <f>IF(ISNUMBER($D2),IF(OR(L2+$D3&gt;Q3,L2=Q3),Q3,SUM($D$2:$D3)),$D3)</f>
        <v>9133.0567741935483</v>
      </c>
      <c r="M3" s="261">
        <f>IF(ISNUMBER($D2),IF(OR(M2+$D3&gt;R3,M2=R3),R3,SUM($D$2:$D3)),$D3)</f>
        <v>9133.0567741935483</v>
      </c>
      <c r="N3" s="261">
        <f>IF(ISNUMBER($D2),IF(OR(N2+$D3&gt;S3,N2=S3),S3,SUM($D$2:$D3)),$D3)</f>
        <v>9133.0567741935483</v>
      </c>
      <c r="O3" s="261">
        <f>IF(ISNUMBER($D2),IF(OR(O2+$D3&gt;T3,O2=T3),T3,SUM($D$2:$D3)),$D3)</f>
        <v>9133.0567741935483</v>
      </c>
      <c r="P3" s="261">
        <f>ACL!$F$2</f>
        <v>1708000</v>
      </c>
      <c r="Q3" s="261">
        <f>ACL!$F$3</f>
        <v>2130000</v>
      </c>
      <c r="R3" s="261">
        <f>ACL!$F$4</f>
        <v>2500000</v>
      </c>
      <c r="S3" s="261">
        <f>ACL!$F$5</f>
        <v>2570000</v>
      </c>
      <c r="T3" s="261">
        <f>ACL!$F$6</f>
        <v>2670000</v>
      </c>
      <c r="U3" s="264" t="str">
        <f t="shared" si="2"/>
        <v/>
      </c>
      <c r="V3" s="264" t="str">
        <f t="shared" si="3"/>
        <v/>
      </c>
      <c r="W3" s="264" t="str">
        <f t="shared" si="4"/>
        <v/>
      </c>
      <c r="X3" s="264" t="str">
        <f t="shared" si="5"/>
        <v/>
      </c>
      <c r="Y3" s="264" t="str">
        <f t="shared" si="6"/>
        <v/>
      </c>
      <c r="Z3" s="353">
        <f>SUM(Z2,C3)</f>
        <v>2</v>
      </c>
      <c r="AB3" s="260">
        <v>1</v>
      </c>
      <c r="AC3" s="260">
        <f>inputs!B$39</f>
        <v>0</v>
      </c>
      <c r="AD3" s="260">
        <v>31</v>
      </c>
      <c r="AE3" s="197">
        <f>IF(AC3=AD3,0,Model!G$17/(AD3-AC3))</f>
        <v>4566.5283870967742</v>
      </c>
      <c r="AG3" s="260">
        <f>(AD3-AC3)*AE3</f>
        <v>141562.38</v>
      </c>
    </row>
    <row r="4" spans="1:33" x14ac:dyDescent="0.25">
      <c r="A4" s="262">
        <v>41277</v>
      </c>
      <c r="B4" s="263">
        <f t="shared" si="7"/>
        <v>1</v>
      </c>
      <c r="C4" s="263">
        <f t="shared" si="0"/>
        <v>1</v>
      </c>
      <c r="D4" s="261">
        <f t="shared" si="1"/>
        <v>4566.5283870967742</v>
      </c>
      <c r="E4" s="261">
        <f>IF(OR(OR($C4=0,U3="  "),K3+$D4&gt;P3),0,$D4)</f>
        <v>4566.5283870967742</v>
      </c>
      <c r="F4" s="261">
        <f t="shared" ref="F4:F67" si="8">IF(OR(OR($C4=0,V3="  "),L3+$D4&gt;Q3),0,$D4)</f>
        <v>4566.5283870967742</v>
      </c>
      <c r="G4" s="261">
        <f t="shared" ref="G4:G67" si="9">IF(OR(OR($C4=0,W3="  "),M3+$D4&gt;R3),0,$D4)</f>
        <v>4566.5283870967742</v>
      </c>
      <c r="H4" s="261">
        <f t="shared" ref="H4:H67" si="10">IF(OR(OR($C4=0,X3="  "),N3+$D4&gt;S3),0,$D4)</f>
        <v>4566.5283870967742</v>
      </c>
      <c r="I4" s="261">
        <f t="shared" ref="I4:I67" si="11">IF(OR(OR($C4=0,Y3="  "),O3+$D4&gt;T3),0,$D4)</f>
        <v>4566.5283870967742</v>
      </c>
      <c r="J4" s="261">
        <f>SUM(D$2:D4)</f>
        <v>13699.585161290323</v>
      </c>
      <c r="K4" s="261">
        <f>IF(ISNUMBER($D3),IF(OR(K3+$D4&gt;P4,K3=P4),P4,SUM($D$2:$D4)),$D4)</f>
        <v>13699.585161290323</v>
      </c>
      <c r="L4" s="261">
        <f>IF(ISNUMBER($D3),IF(OR(L3+$D4&gt;Q4,L3=Q4),Q4,SUM($D$2:$D4)),$D4)</f>
        <v>13699.585161290323</v>
      </c>
      <c r="M4" s="261">
        <f>IF(ISNUMBER($D3),IF(OR(M3+$D4&gt;R4,M3=R4),R4,SUM($D$2:$D4)),$D4)</f>
        <v>13699.585161290323</v>
      </c>
      <c r="N4" s="261">
        <f>IF(ISNUMBER($D3),IF(OR(N3+$D4&gt;S4,N3=S4),S4,SUM($D$2:$D4)),$D4)</f>
        <v>13699.585161290323</v>
      </c>
      <c r="O4" s="261">
        <f>IF(ISNUMBER($D3),IF(OR(O3+$D4&gt;T4,O3=T4),T4,SUM($D$2:$D4)),$D4)</f>
        <v>13699.585161290323</v>
      </c>
      <c r="P4" s="261">
        <f>ACL!$F$2</f>
        <v>1708000</v>
      </c>
      <c r="Q4" s="261">
        <f>ACL!$F$3</f>
        <v>2130000</v>
      </c>
      <c r="R4" s="261">
        <f>ACL!$F$4</f>
        <v>2500000</v>
      </c>
      <c r="S4" s="261">
        <f>ACL!$F$5</f>
        <v>2570000</v>
      </c>
      <c r="T4" s="261">
        <f>ACL!$F$6</f>
        <v>2670000</v>
      </c>
      <c r="U4" s="264" t="str">
        <f t="shared" si="2"/>
        <v/>
      </c>
      <c r="V4" s="264" t="str">
        <f t="shared" si="3"/>
        <v/>
      </c>
      <c r="W4" s="264" t="str">
        <f t="shared" si="4"/>
        <v/>
      </c>
      <c r="X4" s="264" t="str">
        <f t="shared" si="5"/>
        <v/>
      </c>
      <c r="Y4" s="264" t="str">
        <f t="shared" si="6"/>
        <v/>
      </c>
      <c r="Z4" s="353">
        <f t="shared" ref="Z4:Z67" si="12">SUM(Z3,C4)</f>
        <v>3</v>
      </c>
      <c r="AB4" s="260">
        <v>2</v>
      </c>
      <c r="AC4" s="260">
        <f>inputs!C$39</f>
        <v>0</v>
      </c>
      <c r="AD4" s="260">
        <v>28</v>
      </c>
      <c r="AE4" s="197">
        <f>IF(AC4=AD4,0,Model!H$17/(AD4-AC4))</f>
        <v>3470.9195510781115</v>
      </c>
      <c r="AG4" s="260">
        <f t="shared" ref="AG4:AG14" si="13">(AD4-AC4)*AE4</f>
        <v>97185.747430187126</v>
      </c>
    </row>
    <row r="5" spans="1:33" x14ac:dyDescent="0.25">
      <c r="A5" s="262">
        <v>41278</v>
      </c>
      <c r="B5" s="263">
        <f t="shared" si="7"/>
        <v>1</v>
      </c>
      <c r="C5" s="263">
        <f t="shared" si="0"/>
        <v>1</v>
      </c>
      <c r="D5" s="261">
        <f t="shared" si="1"/>
        <v>4566.5283870967742</v>
      </c>
      <c r="E5" s="261">
        <f t="shared" ref="E5:E68" si="14">IF(OR(OR($C5=0,U4="  "),K4+$D5&gt;P4),0,$D5)</f>
        <v>4566.5283870967742</v>
      </c>
      <c r="F5" s="261">
        <f t="shared" si="8"/>
        <v>4566.5283870967742</v>
      </c>
      <c r="G5" s="261">
        <f t="shared" si="9"/>
        <v>4566.5283870967742</v>
      </c>
      <c r="H5" s="261">
        <f t="shared" si="10"/>
        <v>4566.5283870967742</v>
      </c>
      <c r="I5" s="261">
        <f t="shared" si="11"/>
        <v>4566.5283870967742</v>
      </c>
      <c r="J5" s="261">
        <f>SUM(D$2:D5)</f>
        <v>18266.113548387097</v>
      </c>
      <c r="K5" s="261">
        <f>IF(ISNUMBER($D4),IF(OR(K4+$D5&gt;P5,K4=P5),P5,SUM($D$2:$D5)),$D5)</f>
        <v>18266.113548387097</v>
      </c>
      <c r="L5" s="261">
        <f>IF(ISNUMBER($D4),IF(OR(L4+$D5&gt;Q5,L4=Q5),Q5,SUM($D$2:$D5)),$D5)</f>
        <v>18266.113548387097</v>
      </c>
      <c r="M5" s="261">
        <f>IF(ISNUMBER($D4),IF(OR(M4+$D5&gt;R5,M4=R5),R5,SUM($D$2:$D5)),$D5)</f>
        <v>18266.113548387097</v>
      </c>
      <c r="N5" s="261">
        <f>IF(ISNUMBER($D4),IF(OR(N4+$D5&gt;S5,N4=S5),S5,SUM($D$2:$D5)),$D5)</f>
        <v>18266.113548387097</v>
      </c>
      <c r="O5" s="261">
        <f>IF(ISNUMBER($D4),IF(OR(O4+$D5&gt;T5,O4=T5),T5,SUM($D$2:$D5)),$D5)</f>
        <v>18266.113548387097</v>
      </c>
      <c r="P5" s="261">
        <f>ACL!$F$2</f>
        <v>1708000</v>
      </c>
      <c r="Q5" s="261">
        <f>ACL!$F$3</f>
        <v>2130000</v>
      </c>
      <c r="R5" s="261">
        <f>ACL!$F$4</f>
        <v>2500000</v>
      </c>
      <c r="S5" s="261">
        <f>ACL!$F$5</f>
        <v>2570000</v>
      </c>
      <c r="T5" s="261">
        <f>ACL!$F$6</f>
        <v>2670000</v>
      </c>
      <c r="U5" s="264" t="str">
        <f t="shared" si="2"/>
        <v/>
      </c>
      <c r="V5" s="264" t="str">
        <f t="shared" si="3"/>
        <v/>
      </c>
      <c r="W5" s="264" t="str">
        <f t="shared" si="4"/>
        <v/>
      </c>
      <c r="X5" s="264" t="str">
        <f t="shared" si="5"/>
        <v/>
      </c>
      <c r="Y5" s="264" t="str">
        <f t="shared" si="6"/>
        <v/>
      </c>
      <c r="Z5" s="353">
        <f t="shared" si="12"/>
        <v>4</v>
      </c>
      <c r="AB5" s="260">
        <v>3</v>
      </c>
      <c r="AC5" s="260">
        <f>inputs!D$39</f>
        <v>0</v>
      </c>
      <c r="AD5" s="260">
        <v>31</v>
      </c>
      <c r="AE5" s="197">
        <f>IF(AC5=AD5,0,Model!I$17/(AD5-AC5))</f>
        <v>3694.4010824210281</v>
      </c>
      <c r="AG5" s="260">
        <f t="shared" si="13"/>
        <v>114526.43355505187</v>
      </c>
    </row>
    <row r="6" spans="1:33" x14ac:dyDescent="0.25">
      <c r="A6" s="262">
        <v>41279</v>
      </c>
      <c r="B6" s="263">
        <f t="shared" si="7"/>
        <v>1</v>
      </c>
      <c r="C6" s="263">
        <f t="shared" si="0"/>
        <v>1</v>
      </c>
      <c r="D6" s="261">
        <f t="shared" si="1"/>
        <v>4566.5283870967742</v>
      </c>
      <c r="E6" s="261">
        <f t="shared" si="14"/>
        <v>4566.5283870967742</v>
      </c>
      <c r="F6" s="261">
        <f t="shared" si="8"/>
        <v>4566.5283870967742</v>
      </c>
      <c r="G6" s="261">
        <f t="shared" si="9"/>
        <v>4566.5283870967742</v>
      </c>
      <c r="H6" s="261">
        <f t="shared" si="10"/>
        <v>4566.5283870967742</v>
      </c>
      <c r="I6" s="261">
        <f t="shared" si="11"/>
        <v>4566.5283870967742</v>
      </c>
      <c r="J6" s="261">
        <f>SUM(D$2:D6)</f>
        <v>22832.641935483873</v>
      </c>
      <c r="K6" s="261">
        <f>IF(ISNUMBER($D5),IF(OR(K5+$D6&gt;P6,K5=P6),P6,SUM($D$2:$D6)),$D6)</f>
        <v>22832.641935483873</v>
      </c>
      <c r="L6" s="261">
        <f>IF(ISNUMBER($D5),IF(OR(L5+$D6&gt;Q6,L5=Q6),Q6,SUM($D$2:$D6)),$D6)</f>
        <v>22832.641935483873</v>
      </c>
      <c r="M6" s="261">
        <f>IF(ISNUMBER($D5),IF(OR(M5+$D6&gt;R6,M5=R6),R6,SUM($D$2:$D6)),$D6)</f>
        <v>22832.641935483873</v>
      </c>
      <c r="N6" s="261">
        <f>IF(ISNUMBER($D5),IF(OR(N5+$D6&gt;S6,N5=S6),S6,SUM($D$2:$D6)),$D6)</f>
        <v>22832.641935483873</v>
      </c>
      <c r="O6" s="261">
        <f>IF(ISNUMBER($D5),IF(OR(O5+$D6&gt;T6,O5=T6),T6,SUM($D$2:$D6)),$D6)</f>
        <v>22832.641935483873</v>
      </c>
      <c r="P6" s="261">
        <f>ACL!$F$2</f>
        <v>1708000</v>
      </c>
      <c r="Q6" s="261">
        <f>ACL!$F$3</f>
        <v>2130000</v>
      </c>
      <c r="R6" s="261">
        <f>ACL!$F$4</f>
        <v>2500000</v>
      </c>
      <c r="S6" s="261">
        <f>ACL!$F$5</f>
        <v>2570000</v>
      </c>
      <c r="T6" s="261">
        <f>ACL!$F$6</f>
        <v>2670000</v>
      </c>
      <c r="U6" s="264" t="str">
        <f t="shared" si="2"/>
        <v/>
      </c>
      <c r="V6" s="264" t="str">
        <f t="shared" si="3"/>
        <v/>
      </c>
      <c r="W6" s="264" t="str">
        <f t="shared" si="4"/>
        <v/>
      </c>
      <c r="X6" s="264" t="str">
        <f t="shared" si="5"/>
        <v/>
      </c>
      <c r="Y6" s="264" t="str">
        <f t="shared" si="6"/>
        <v/>
      </c>
      <c r="Z6" s="353">
        <f t="shared" si="12"/>
        <v>5</v>
      </c>
      <c r="AB6" s="260">
        <v>4</v>
      </c>
      <c r="AC6" s="260">
        <f>inputs!E$39</f>
        <v>0</v>
      </c>
      <c r="AD6" s="260">
        <v>30</v>
      </c>
      <c r="AE6" s="197">
        <f>IF(AC6=AD6,0,Model!J$17/(AD6-AC6))</f>
        <v>4830.6343333333334</v>
      </c>
      <c r="AG6" s="260">
        <f>(AD6-AC6)*AE6</f>
        <v>144919.03</v>
      </c>
    </row>
    <row r="7" spans="1:33" x14ac:dyDescent="0.25">
      <c r="A7" s="262">
        <v>41280</v>
      </c>
      <c r="B7" s="263">
        <f t="shared" si="7"/>
        <v>1</v>
      </c>
      <c r="C7" s="263">
        <f t="shared" si="0"/>
        <v>1</v>
      </c>
      <c r="D7" s="261">
        <f t="shared" si="1"/>
        <v>4566.5283870967742</v>
      </c>
      <c r="E7" s="261">
        <f t="shared" si="14"/>
        <v>4566.5283870967742</v>
      </c>
      <c r="F7" s="261">
        <f t="shared" si="8"/>
        <v>4566.5283870967742</v>
      </c>
      <c r="G7" s="261">
        <f t="shared" si="9"/>
        <v>4566.5283870967742</v>
      </c>
      <c r="H7" s="261">
        <f t="shared" si="10"/>
        <v>4566.5283870967742</v>
      </c>
      <c r="I7" s="261">
        <f t="shared" si="11"/>
        <v>4566.5283870967742</v>
      </c>
      <c r="J7" s="261">
        <f>SUM(D$2:D7)</f>
        <v>27399.170322580649</v>
      </c>
      <c r="K7" s="261">
        <f>IF(ISNUMBER($D6),IF(OR(K6+$D7&gt;P7,K6=P7),P7,SUM($D$2:$D7)),$D7)</f>
        <v>27399.170322580649</v>
      </c>
      <c r="L7" s="261">
        <f>IF(ISNUMBER($D6),IF(OR(L6+$D7&gt;Q7,L6=Q7),Q7,SUM($D$2:$D7)),$D7)</f>
        <v>27399.170322580649</v>
      </c>
      <c r="M7" s="261">
        <f>IF(ISNUMBER($D6),IF(OR(M6+$D7&gt;R7,M6=R7),R7,SUM($D$2:$D7)),$D7)</f>
        <v>27399.170322580649</v>
      </c>
      <c r="N7" s="261">
        <f>IF(ISNUMBER($D6),IF(OR(N6+$D7&gt;S7,N6=S7),S7,SUM($D$2:$D7)),$D7)</f>
        <v>27399.170322580649</v>
      </c>
      <c r="O7" s="261">
        <f>IF(ISNUMBER($D6),IF(OR(O6+$D7&gt;T7,O6=T7),T7,SUM($D$2:$D7)),$D7)</f>
        <v>27399.170322580649</v>
      </c>
      <c r="P7" s="261">
        <f>ACL!$F$2</f>
        <v>1708000</v>
      </c>
      <c r="Q7" s="261">
        <f>ACL!$F$3</f>
        <v>2130000</v>
      </c>
      <c r="R7" s="261">
        <f>ACL!$F$4</f>
        <v>2500000</v>
      </c>
      <c r="S7" s="261">
        <f>ACL!$F$5</f>
        <v>2570000</v>
      </c>
      <c r="T7" s="261">
        <f>ACL!$F$6</f>
        <v>2670000</v>
      </c>
      <c r="U7" s="264" t="str">
        <f t="shared" si="2"/>
        <v/>
      </c>
      <c r="V7" s="264" t="str">
        <f t="shared" si="3"/>
        <v/>
      </c>
      <c r="W7" s="264" t="str">
        <f t="shared" si="4"/>
        <v/>
      </c>
      <c r="X7" s="264" t="str">
        <f t="shared" si="5"/>
        <v/>
      </c>
      <c r="Y7" s="264" t="str">
        <f t="shared" si="6"/>
        <v/>
      </c>
      <c r="Z7" s="353">
        <f t="shared" si="12"/>
        <v>6</v>
      </c>
      <c r="AB7" s="260">
        <v>5</v>
      </c>
      <c r="AC7" s="260">
        <f>inputs!F$39</f>
        <v>0</v>
      </c>
      <c r="AD7" s="260">
        <v>31</v>
      </c>
      <c r="AE7" s="197">
        <f>IF(AC7=AD7,0,Model!K$17/(AD7-AC7))</f>
        <v>8142.7440296139557</v>
      </c>
      <c r="AG7" s="260">
        <f t="shared" si="13"/>
        <v>252425.06491803261</v>
      </c>
    </row>
    <row r="8" spans="1:33" x14ac:dyDescent="0.25">
      <c r="A8" s="262">
        <v>41281</v>
      </c>
      <c r="B8" s="263">
        <f t="shared" si="7"/>
        <v>1</v>
      </c>
      <c r="C8" s="263">
        <f t="shared" si="0"/>
        <v>1</v>
      </c>
      <c r="D8" s="261">
        <f t="shared" si="1"/>
        <v>4566.5283870967742</v>
      </c>
      <c r="E8" s="261">
        <f t="shared" si="14"/>
        <v>4566.5283870967742</v>
      </c>
      <c r="F8" s="261">
        <f t="shared" si="8"/>
        <v>4566.5283870967742</v>
      </c>
      <c r="G8" s="261">
        <f t="shared" si="9"/>
        <v>4566.5283870967742</v>
      </c>
      <c r="H8" s="261">
        <f t="shared" si="10"/>
        <v>4566.5283870967742</v>
      </c>
      <c r="I8" s="261">
        <f t="shared" si="11"/>
        <v>4566.5283870967742</v>
      </c>
      <c r="J8" s="261">
        <f>SUM(D$2:D8)</f>
        <v>31965.698709677425</v>
      </c>
      <c r="K8" s="261">
        <f>IF(ISNUMBER($D7),IF(OR(K7+$D8&gt;P8,K7=P8),P8,SUM($D$2:$D8)),$D8)</f>
        <v>31965.698709677425</v>
      </c>
      <c r="L8" s="261">
        <f>IF(ISNUMBER($D7),IF(OR(L7+$D8&gt;Q8,L7=Q8),Q8,SUM($D$2:$D8)),$D8)</f>
        <v>31965.698709677425</v>
      </c>
      <c r="M8" s="261">
        <f>IF(ISNUMBER($D7),IF(OR(M7+$D8&gt;R8,M7=R8),R8,SUM($D$2:$D8)),$D8)</f>
        <v>31965.698709677425</v>
      </c>
      <c r="N8" s="261">
        <f>IF(ISNUMBER($D7),IF(OR(N7+$D8&gt;S8,N7=S8),S8,SUM($D$2:$D8)),$D8)</f>
        <v>31965.698709677425</v>
      </c>
      <c r="O8" s="261">
        <f>IF(ISNUMBER($D7),IF(OR(O7+$D8&gt;T8,O7=T8),T8,SUM($D$2:$D8)),$D8)</f>
        <v>31965.698709677425</v>
      </c>
      <c r="P8" s="261">
        <f>ACL!$F$2</f>
        <v>1708000</v>
      </c>
      <c r="Q8" s="261">
        <f>ACL!$F$3</f>
        <v>2130000</v>
      </c>
      <c r="R8" s="261">
        <f>ACL!$F$4</f>
        <v>2500000</v>
      </c>
      <c r="S8" s="261">
        <f>ACL!$F$5</f>
        <v>2570000</v>
      </c>
      <c r="T8" s="261">
        <f>ACL!$F$6</f>
        <v>2670000</v>
      </c>
      <c r="U8" s="264" t="str">
        <f t="shared" si="2"/>
        <v/>
      </c>
      <c r="V8" s="264" t="str">
        <f t="shared" si="3"/>
        <v/>
      </c>
      <c r="W8" s="264" t="str">
        <f t="shared" si="4"/>
        <v/>
      </c>
      <c r="X8" s="264" t="str">
        <f t="shared" si="5"/>
        <v/>
      </c>
      <c r="Y8" s="264" t="str">
        <f t="shared" si="6"/>
        <v/>
      </c>
      <c r="Z8" s="353">
        <f t="shared" si="12"/>
        <v>7</v>
      </c>
      <c r="AB8" s="260">
        <v>6</v>
      </c>
      <c r="AC8" s="260">
        <f>inputs!G$39</f>
        <v>0</v>
      </c>
      <c r="AD8" s="260">
        <v>30</v>
      </c>
      <c r="AE8" s="197">
        <f>IF(AC8=AD8,0,Model!L$17/(AD8-AC8))</f>
        <v>8142.7365027322476</v>
      </c>
      <c r="AG8" s="260">
        <f t="shared" si="13"/>
        <v>244282.09508196742</v>
      </c>
    </row>
    <row r="9" spans="1:33" x14ac:dyDescent="0.25">
      <c r="A9" s="262">
        <v>41282</v>
      </c>
      <c r="B9" s="263">
        <f t="shared" si="7"/>
        <v>1</v>
      </c>
      <c r="C9" s="263">
        <f t="shared" si="0"/>
        <v>1</v>
      </c>
      <c r="D9" s="261">
        <f t="shared" si="1"/>
        <v>4566.5283870967742</v>
      </c>
      <c r="E9" s="261">
        <f t="shared" si="14"/>
        <v>4566.5283870967742</v>
      </c>
      <c r="F9" s="261">
        <f t="shared" si="8"/>
        <v>4566.5283870967742</v>
      </c>
      <c r="G9" s="261">
        <f t="shared" si="9"/>
        <v>4566.5283870967742</v>
      </c>
      <c r="H9" s="261">
        <f t="shared" si="10"/>
        <v>4566.5283870967742</v>
      </c>
      <c r="I9" s="261">
        <f t="shared" si="11"/>
        <v>4566.5283870967742</v>
      </c>
      <c r="J9" s="261">
        <f>SUM(D$2:D9)</f>
        <v>36532.227096774201</v>
      </c>
      <c r="K9" s="261">
        <f>IF(ISNUMBER($D8),IF(OR(K8+$D9&gt;P9,K8=P9),P9,SUM($D$2:$D9)),$D9)</f>
        <v>36532.227096774201</v>
      </c>
      <c r="L9" s="261">
        <f>IF(ISNUMBER($D8),IF(OR(L8+$D9&gt;Q9,L8=Q9),Q9,SUM($D$2:$D9)),$D9)</f>
        <v>36532.227096774201</v>
      </c>
      <c r="M9" s="261">
        <f>IF(ISNUMBER($D8),IF(OR(M8+$D9&gt;R9,M8=R9),R9,SUM($D$2:$D9)),$D9)</f>
        <v>36532.227096774201</v>
      </c>
      <c r="N9" s="261">
        <f>IF(ISNUMBER($D8),IF(OR(N8+$D9&gt;S9,N8=S9),S9,SUM($D$2:$D9)),$D9)</f>
        <v>36532.227096774201</v>
      </c>
      <c r="O9" s="261">
        <f>IF(ISNUMBER($D8),IF(OR(O8+$D9&gt;T9,O8=T9),T9,SUM($D$2:$D9)),$D9)</f>
        <v>36532.227096774201</v>
      </c>
      <c r="P9" s="261">
        <f>ACL!$F$2</f>
        <v>1708000</v>
      </c>
      <c r="Q9" s="261">
        <f>ACL!$F$3</f>
        <v>2130000</v>
      </c>
      <c r="R9" s="261">
        <f>ACL!$F$4</f>
        <v>2500000</v>
      </c>
      <c r="S9" s="261">
        <f>ACL!$F$5</f>
        <v>2570000</v>
      </c>
      <c r="T9" s="261">
        <f>ACL!$F$6</f>
        <v>2670000</v>
      </c>
      <c r="U9" s="264" t="str">
        <f t="shared" si="2"/>
        <v/>
      </c>
      <c r="V9" s="264" t="str">
        <f t="shared" si="3"/>
        <v/>
      </c>
      <c r="W9" s="264" t="str">
        <f t="shared" si="4"/>
        <v/>
      </c>
      <c r="X9" s="264" t="str">
        <f t="shared" si="5"/>
        <v/>
      </c>
      <c r="Y9" s="264" t="str">
        <f t="shared" si="6"/>
        <v/>
      </c>
      <c r="Z9" s="353">
        <f t="shared" si="12"/>
        <v>8</v>
      </c>
      <c r="AB9" s="260">
        <v>7</v>
      </c>
      <c r="AC9" s="260">
        <f>inputs!H$39</f>
        <v>0</v>
      </c>
      <c r="AD9" s="260">
        <v>31</v>
      </c>
      <c r="AE9" s="197">
        <f>IF(AC9=AD9,0,Model!M$17/(AD9-AC9))</f>
        <v>15453.472096774194</v>
      </c>
      <c r="AG9" s="260">
        <f t="shared" si="13"/>
        <v>479057.63500000001</v>
      </c>
    </row>
    <row r="10" spans="1:33" x14ac:dyDescent="0.25">
      <c r="A10" s="262">
        <v>41283</v>
      </c>
      <c r="B10" s="263">
        <f t="shared" si="7"/>
        <v>1</v>
      </c>
      <c r="C10" s="263">
        <f t="shared" si="0"/>
        <v>1</v>
      </c>
      <c r="D10" s="261">
        <f t="shared" si="1"/>
        <v>4566.5283870967742</v>
      </c>
      <c r="E10" s="261">
        <f t="shared" si="14"/>
        <v>4566.5283870967742</v>
      </c>
      <c r="F10" s="261">
        <f t="shared" si="8"/>
        <v>4566.5283870967742</v>
      </c>
      <c r="G10" s="261">
        <f t="shared" si="9"/>
        <v>4566.5283870967742</v>
      </c>
      <c r="H10" s="261">
        <f t="shared" si="10"/>
        <v>4566.5283870967742</v>
      </c>
      <c r="I10" s="261">
        <f t="shared" si="11"/>
        <v>4566.5283870967742</v>
      </c>
      <c r="J10" s="261">
        <f>SUM(D$2:D10)</f>
        <v>41098.755483870977</v>
      </c>
      <c r="K10" s="261">
        <f>IF(ISNUMBER($D9),IF(OR(K9+$D10&gt;P10,K9=P10),P10,SUM($D$2:$D10)),$D10)</f>
        <v>41098.755483870977</v>
      </c>
      <c r="L10" s="261">
        <f>IF(ISNUMBER($D9),IF(OR(L9+$D10&gt;Q10,L9=Q10),Q10,SUM($D$2:$D10)),$D10)</f>
        <v>41098.755483870977</v>
      </c>
      <c r="M10" s="261">
        <f>IF(ISNUMBER($D9),IF(OR(M9+$D10&gt;R10,M9=R10),R10,SUM($D$2:$D10)),$D10)</f>
        <v>41098.755483870977</v>
      </c>
      <c r="N10" s="261">
        <f>IF(ISNUMBER($D9),IF(OR(N9+$D10&gt;S10,N9=S10),S10,SUM($D$2:$D10)),$D10)</f>
        <v>41098.755483870977</v>
      </c>
      <c r="O10" s="261">
        <f>IF(ISNUMBER($D9),IF(OR(O9+$D10&gt;T10,O9=T10),T10,SUM($D$2:$D10)),$D10)</f>
        <v>41098.755483870977</v>
      </c>
      <c r="P10" s="261">
        <f>ACL!$F$2</f>
        <v>1708000</v>
      </c>
      <c r="Q10" s="261">
        <f>ACL!$F$3</f>
        <v>2130000</v>
      </c>
      <c r="R10" s="261">
        <f>ACL!$F$4</f>
        <v>2500000</v>
      </c>
      <c r="S10" s="261">
        <f>ACL!$F$5</f>
        <v>2570000</v>
      </c>
      <c r="T10" s="261">
        <f>ACL!$F$6</f>
        <v>2670000</v>
      </c>
      <c r="U10" s="264" t="str">
        <f t="shared" si="2"/>
        <v/>
      </c>
      <c r="V10" s="264" t="str">
        <f t="shared" si="3"/>
        <v/>
      </c>
      <c r="W10" s="264" t="str">
        <f t="shared" si="4"/>
        <v/>
      </c>
      <c r="X10" s="264" t="str">
        <f t="shared" si="5"/>
        <v/>
      </c>
      <c r="Y10" s="264" t="str">
        <f t="shared" si="6"/>
        <v/>
      </c>
      <c r="Z10" s="353">
        <f t="shared" si="12"/>
        <v>9</v>
      </c>
      <c r="AB10" s="260">
        <v>8</v>
      </c>
      <c r="AC10" s="260">
        <f>inputs!I$39</f>
        <v>0</v>
      </c>
      <c r="AD10" s="260">
        <v>31</v>
      </c>
      <c r="AE10" s="197">
        <f>IF(AC10=AD10,0,Model!N$17/(AD10-AC10))</f>
        <v>15453.472096774194</v>
      </c>
      <c r="AG10" s="260">
        <f t="shared" si="13"/>
        <v>479057.63500000001</v>
      </c>
    </row>
    <row r="11" spans="1:33" x14ac:dyDescent="0.25">
      <c r="A11" s="262">
        <v>41284</v>
      </c>
      <c r="B11" s="263">
        <f t="shared" si="7"/>
        <v>1</v>
      </c>
      <c r="C11" s="263">
        <f t="shared" si="0"/>
        <v>1</v>
      </c>
      <c r="D11" s="261">
        <f t="shared" si="1"/>
        <v>4566.5283870967742</v>
      </c>
      <c r="E11" s="261">
        <f t="shared" si="14"/>
        <v>4566.5283870967742</v>
      </c>
      <c r="F11" s="261">
        <f t="shared" si="8"/>
        <v>4566.5283870967742</v>
      </c>
      <c r="G11" s="261">
        <f t="shared" si="9"/>
        <v>4566.5283870967742</v>
      </c>
      <c r="H11" s="261">
        <f t="shared" si="10"/>
        <v>4566.5283870967742</v>
      </c>
      <c r="I11" s="261">
        <f t="shared" si="11"/>
        <v>4566.5283870967742</v>
      </c>
      <c r="J11" s="261">
        <f>SUM(D$2:D11)</f>
        <v>45665.283870967753</v>
      </c>
      <c r="K11" s="261">
        <f>IF(ISNUMBER($D10),IF(OR(K10+$D11&gt;P11,K10=P11),P11,SUM($D$2:$D11)),$D11)</f>
        <v>45665.283870967753</v>
      </c>
      <c r="L11" s="261">
        <f>IF(ISNUMBER($D10),IF(OR(L10+$D11&gt;Q11,L10=Q11),Q11,SUM($D$2:$D11)),$D11)</f>
        <v>45665.283870967753</v>
      </c>
      <c r="M11" s="261">
        <f>IF(ISNUMBER($D10),IF(OR(M10+$D11&gt;R11,M10=R11),R11,SUM($D$2:$D11)),$D11)</f>
        <v>45665.283870967753</v>
      </c>
      <c r="N11" s="261">
        <f>IF(ISNUMBER($D10),IF(OR(N10+$D11&gt;S11,N10=S11),S11,SUM($D$2:$D11)),$D11)</f>
        <v>45665.283870967753</v>
      </c>
      <c r="O11" s="261">
        <f>IF(ISNUMBER($D10),IF(OR(O10+$D11&gt;T11,O10=T11),T11,SUM($D$2:$D11)),$D11)</f>
        <v>45665.283870967753</v>
      </c>
      <c r="P11" s="261">
        <f>ACL!$F$2</f>
        <v>1708000</v>
      </c>
      <c r="Q11" s="261">
        <f>ACL!$F$3</f>
        <v>2130000</v>
      </c>
      <c r="R11" s="261">
        <f>ACL!$F$4</f>
        <v>2500000</v>
      </c>
      <c r="S11" s="261">
        <f>ACL!$F$5</f>
        <v>2570000</v>
      </c>
      <c r="T11" s="261">
        <f>ACL!$F$6</f>
        <v>2670000</v>
      </c>
      <c r="U11" s="264" t="str">
        <f t="shared" si="2"/>
        <v/>
      </c>
      <c r="V11" s="264" t="str">
        <f t="shared" si="3"/>
        <v/>
      </c>
      <c r="W11" s="264" t="str">
        <f t="shared" si="4"/>
        <v/>
      </c>
      <c r="X11" s="264" t="str">
        <f t="shared" si="5"/>
        <v/>
      </c>
      <c r="Y11" s="264" t="str">
        <f t="shared" si="6"/>
        <v/>
      </c>
      <c r="Z11" s="353">
        <f t="shared" si="12"/>
        <v>10</v>
      </c>
      <c r="AB11" s="260">
        <v>9</v>
      </c>
      <c r="AC11" s="260">
        <f>inputs!J$39</f>
        <v>0</v>
      </c>
      <c r="AD11" s="260">
        <v>30</v>
      </c>
      <c r="AE11" s="197">
        <f>IF(AC11=AD11,0,Model!O$17/(AD11-AC11))</f>
        <v>4378.5196721311477</v>
      </c>
      <c r="AG11" s="260">
        <f t="shared" si="13"/>
        <v>131355.59016393442</v>
      </c>
    </row>
    <row r="12" spans="1:33" x14ac:dyDescent="0.25">
      <c r="A12" s="262">
        <v>41285</v>
      </c>
      <c r="B12" s="263">
        <f t="shared" si="7"/>
        <v>1</v>
      </c>
      <c r="C12" s="263">
        <f t="shared" si="0"/>
        <v>1</v>
      </c>
      <c r="D12" s="261">
        <f t="shared" si="1"/>
        <v>4566.5283870967742</v>
      </c>
      <c r="E12" s="261">
        <f t="shared" si="14"/>
        <v>4566.5283870967742</v>
      </c>
      <c r="F12" s="261">
        <f t="shared" si="8"/>
        <v>4566.5283870967742</v>
      </c>
      <c r="G12" s="261">
        <f t="shared" si="9"/>
        <v>4566.5283870967742</v>
      </c>
      <c r="H12" s="261">
        <f t="shared" si="10"/>
        <v>4566.5283870967742</v>
      </c>
      <c r="I12" s="261">
        <f t="shared" si="11"/>
        <v>4566.5283870967742</v>
      </c>
      <c r="J12" s="261">
        <f>SUM(D$2:D12)</f>
        <v>50231.812258064529</v>
      </c>
      <c r="K12" s="261">
        <f>IF(ISNUMBER($D11),IF(OR(K11+$D12&gt;P12,K11=P12),P12,SUM($D$2:$D12)),$D12)</f>
        <v>50231.812258064529</v>
      </c>
      <c r="L12" s="261">
        <f>IF(ISNUMBER($D11),IF(OR(L11+$D12&gt;Q12,L11=Q12),Q12,SUM($D$2:$D12)),$D12)</f>
        <v>50231.812258064529</v>
      </c>
      <c r="M12" s="261">
        <f>IF(ISNUMBER($D11),IF(OR(M11+$D12&gt;R12,M11=R12),R12,SUM($D$2:$D12)),$D12)</f>
        <v>50231.812258064529</v>
      </c>
      <c r="N12" s="261">
        <f>IF(ISNUMBER($D11),IF(OR(N11+$D12&gt;S12,N11=S12),S12,SUM($D$2:$D12)),$D12)</f>
        <v>50231.812258064529</v>
      </c>
      <c r="O12" s="261">
        <f>IF(ISNUMBER($D11),IF(OR(O11+$D12&gt;T12,O11=T12),T12,SUM($D$2:$D12)),$D12)</f>
        <v>50231.812258064529</v>
      </c>
      <c r="P12" s="261">
        <f>ACL!$F$2</f>
        <v>1708000</v>
      </c>
      <c r="Q12" s="261">
        <f>ACL!$F$3</f>
        <v>2130000</v>
      </c>
      <c r="R12" s="261">
        <f>ACL!$F$4</f>
        <v>2500000</v>
      </c>
      <c r="S12" s="261">
        <f>ACL!$F$5</f>
        <v>2570000</v>
      </c>
      <c r="T12" s="261">
        <f>ACL!$F$6</f>
        <v>2670000</v>
      </c>
      <c r="U12" s="264" t="str">
        <f t="shared" si="2"/>
        <v/>
      </c>
      <c r="V12" s="264" t="str">
        <f t="shared" si="3"/>
        <v/>
      </c>
      <c r="W12" s="264" t="str">
        <f t="shared" si="4"/>
        <v/>
      </c>
      <c r="X12" s="264" t="str">
        <f t="shared" si="5"/>
        <v/>
      </c>
      <c r="Y12" s="264" t="str">
        <f t="shared" si="6"/>
        <v/>
      </c>
      <c r="Z12" s="353">
        <f t="shared" si="12"/>
        <v>11</v>
      </c>
      <c r="AB12" s="260">
        <v>10</v>
      </c>
      <c r="AC12" s="260">
        <f>inputs!K$39</f>
        <v>0</v>
      </c>
      <c r="AD12" s="260">
        <v>31</v>
      </c>
      <c r="AE12" s="197">
        <f>IF(AC12=AD12,0,Model!P$17/(AD12-AC12))</f>
        <v>4378.5196721311477</v>
      </c>
      <c r="AG12" s="260">
        <f t="shared" si="13"/>
        <v>135734.10983606559</v>
      </c>
    </row>
    <row r="13" spans="1:33" x14ac:dyDescent="0.25">
      <c r="A13" s="262">
        <v>41286</v>
      </c>
      <c r="B13" s="263">
        <f t="shared" si="7"/>
        <v>1</v>
      </c>
      <c r="C13" s="263">
        <f t="shared" si="0"/>
        <v>1</v>
      </c>
      <c r="D13" s="261">
        <f t="shared" si="1"/>
        <v>4566.5283870967742</v>
      </c>
      <c r="E13" s="261">
        <f t="shared" si="14"/>
        <v>4566.5283870967742</v>
      </c>
      <c r="F13" s="261">
        <f t="shared" si="8"/>
        <v>4566.5283870967742</v>
      </c>
      <c r="G13" s="261">
        <f t="shared" si="9"/>
        <v>4566.5283870967742</v>
      </c>
      <c r="H13" s="261">
        <f t="shared" si="10"/>
        <v>4566.5283870967742</v>
      </c>
      <c r="I13" s="261">
        <f t="shared" si="11"/>
        <v>4566.5283870967742</v>
      </c>
      <c r="J13" s="261">
        <f>SUM(D$2:D13)</f>
        <v>54798.340645161305</v>
      </c>
      <c r="K13" s="261">
        <f>IF(ISNUMBER($D12),IF(OR(K12+$D13&gt;P13,K12=P13),P13,SUM($D$2:$D13)),$D13)</f>
        <v>54798.340645161305</v>
      </c>
      <c r="L13" s="261">
        <f>IF(ISNUMBER($D12),IF(OR(L12+$D13&gt;Q13,L12=Q13),Q13,SUM($D$2:$D13)),$D13)</f>
        <v>54798.340645161305</v>
      </c>
      <c r="M13" s="261">
        <f>IF(ISNUMBER($D12),IF(OR(M12+$D13&gt;R13,M12=R13),R13,SUM($D$2:$D13)),$D13)</f>
        <v>54798.340645161305</v>
      </c>
      <c r="N13" s="261">
        <f>IF(ISNUMBER($D12),IF(OR(N12+$D13&gt;S13,N12=S13),S13,SUM($D$2:$D13)),$D13)</f>
        <v>54798.340645161305</v>
      </c>
      <c r="O13" s="261">
        <f>IF(ISNUMBER($D12),IF(OR(O12+$D13&gt;T13,O12=T13),T13,SUM($D$2:$D13)),$D13)</f>
        <v>54798.340645161305</v>
      </c>
      <c r="P13" s="261">
        <f>ACL!$F$2</f>
        <v>1708000</v>
      </c>
      <c r="Q13" s="261">
        <f>ACL!$F$3</f>
        <v>2130000</v>
      </c>
      <c r="R13" s="261">
        <f>ACL!$F$4</f>
        <v>2500000</v>
      </c>
      <c r="S13" s="261">
        <f>ACL!$F$5</f>
        <v>2570000</v>
      </c>
      <c r="T13" s="261">
        <f>ACL!$F$6</f>
        <v>2670000</v>
      </c>
      <c r="U13" s="264" t="str">
        <f t="shared" si="2"/>
        <v/>
      </c>
      <c r="V13" s="264" t="str">
        <f t="shared" si="3"/>
        <v/>
      </c>
      <c r="W13" s="264" t="str">
        <f t="shared" si="4"/>
        <v/>
      </c>
      <c r="X13" s="264" t="str">
        <f t="shared" si="5"/>
        <v/>
      </c>
      <c r="Y13" s="264" t="str">
        <f t="shared" si="6"/>
        <v/>
      </c>
      <c r="Z13" s="353">
        <f t="shared" si="12"/>
        <v>12</v>
      </c>
      <c r="AB13" s="260">
        <v>11</v>
      </c>
      <c r="AC13" s="260">
        <f>inputs!L$39</f>
        <v>0</v>
      </c>
      <c r="AD13" s="260">
        <v>30</v>
      </c>
      <c r="AE13" s="197">
        <f>IF(AC13=AD13,0,Model!Q$17/(AD13-AC13))</f>
        <v>6446.4800000000005</v>
      </c>
      <c r="AG13" s="260">
        <f t="shared" si="13"/>
        <v>193394.40000000002</v>
      </c>
    </row>
    <row r="14" spans="1:33" x14ac:dyDescent="0.25">
      <c r="A14" s="262">
        <v>41287</v>
      </c>
      <c r="B14" s="263">
        <f t="shared" si="7"/>
        <v>1</v>
      </c>
      <c r="C14" s="263">
        <f t="shared" si="0"/>
        <v>1</v>
      </c>
      <c r="D14" s="261">
        <f t="shared" si="1"/>
        <v>4566.5283870967742</v>
      </c>
      <c r="E14" s="261">
        <f t="shared" si="14"/>
        <v>4566.5283870967742</v>
      </c>
      <c r="F14" s="261">
        <f t="shared" si="8"/>
        <v>4566.5283870967742</v>
      </c>
      <c r="G14" s="261">
        <f t="shared" si="9"/>
        <v>4566.5283870967742</v>
      </c>
      <c r="H14" s="261">
        <f t="shared" si="10"/>
        <v>4566.5283870967742</v>
      </c>
      <c r="I14" s="261">
        <f t="shared" si="11"/>
        <v>4566.5283870967742</v>
      </c>
      <c r="J14" s="261">
        <f>SUM(D$2:D14)</f>
        <v>59364.869032258081</v>
      </c>
      <c r="K14" s="261">
        <f>IF(ISNUMBER($D13),IF(OR(K13+$D14&gt;P14,K13=P14),P14,SUM($D$2:$D14)),$D14)</f>
        <v>59364.869032258081</v>
      </c>
      <c r="L14" s="261">
        <f>IF(ISNUMBER($D13),IF(OR(L13+$D14&gt;Q14,L13=Q14),Q14,SUM($D$2:$D14)),$D14)</f>
        <v>59364.869032258081</v>
      </c>
      <c r="M14" s="261">
        <f>IF(ISNUMBER($D13),IF(OR(M13+$D14&gt;R14,M13=R14),R14,SUM($D$2:$D14)),$D14)</f>
        <v>59364.869032258081</v>
      </c>
      <c r="N14" s="261">
        <f>IF(ISNUMBER($D13),IF(OR(N13+$D14&gt;S14,N13=S14),S14,SUM($D$2:$D14)),$D14)</f>
        <v>59364.869032258081</v>
      </c>
      <c r="O14" s="261">
        <f>IF(ISNUMBER($D13),IF(OR(O13+$D14&gt;T14,O13=T14),T14,SUM($D$2:$D14)),$D14)</f>
        <v>59364.869032258081</v>
      </c>
      <c r="P14" s="261">
        <f>ACL!$F$2</f>
        <v>1708000</v>
      </c>
      <c r="Q14" s="261">
        <f>ACL!$F$3</f>
        <v>2130000</v>
      </c>
      <c r="R14" s="261">
        <f>ACL!$F$4</f>
        <v>2500000</v>
      </c>
      <c r="S14" s="261">
        <f>ACL!$F$5</f>
        <v>2570000</v>
      </c>
      <c r="T14" s="261">
        <f>ACL!$F$6</f>
        <v>2670000</v>
      </c>
      <c r="U14" s="264" t="str">
        <f t="shared" si="2"/>
        <v/>
      </c>
      <c r="V14" s="264" t="str">
        <f t="shared" si="3"/>
        <v/>
      </c>
      <c r="W14" s="264" t="str">
        <f t="shared" si="4"/>
        <v/>
      </c>
      <c r="X14" s="264" t="str">
        <f t="shared" si="5"/>
        <v/>
      </c>
      <c r="Y14" s="264" t="str">
        <f t="shared" si="6"/>
        <v/>
      </c>
      <c r="Z14" s="353">
        <f t="shared" si="12"/>
        <v>13</v>
      </c>
      <c r="AB14" s="260">
        <v>12</v>
      </c>
      <c r="AC14" s="260">
        <f>inputs!M$39</f>
        <v>0</v>
      </c>
      <c r="AD14" s="260">
        <v>31</v>
      </c>
      <c r="AE14" s="197">
        <f>IF(AC14=AD14,0,Model!R$17/(AD14-AC14))</f>
        <v>6446.4800000000005</v>
      </c>
      <c r="AG14" s="260">
        <f t="shared" si="13"/>
        <v>199840.88</v>
      </c>
    </row>
    <row r="15" spans="1:33" x14ac:dyDescent="0.25">
      <c r="A15" s="262">
        <v>41288</v>
      </c>
      <c r="B15" s="263">
        <f t="shared" si="7"/>
        <v>1</v>
      </c>
      <c r="C15" s="263">
        <f t="shared" si="0"/>
        <v>1</v>
      </c>
      <c r="D15" s="261">
        <f t="shared" si="1"/>
        <v>4566.5283870967742</v>
      </c>
      <c r="E15" s="261">
        <f t="shared" si="14"/>
        <v>4566.5283870967742</v>
      </c>
      <c r="F15" s="261">
        <f t="shared" si="8"/>
        <v>4566.5283870967742</v>
      </c>
      <c r="G15" s="261">
        <f t="shared" si="9"/>
        <v>4566.5283870967742</v>
      </c>
      <c r="H15" s="261">
        <f t="shared" si="10"/>
        <v>4566.5283870967742</v>
      </c>
      <c r="I15" s="261">
        <f t="shared" si="11"/>
        <v>4566.5283870967742</v>
      </c>
      <c r="J15" s="261">
        <f>SUM(D$2:D15)</f>
        <v>63931.397419354857</v>
      </c>
      <c r="K15" s="261">
        <f>IF(ISNUMBER($D14),IF(OR(K14+$D15&gt;P15,K14=P15),P15,SUM($D$2:$D15)),$D15)</f>
        <v>63931.397419354857</v>
      </c>
      <c r="L15" s="261">
        <f>IF(ISNUMBER($D14),IF(OR(L14+$D15&gt;Q15,L14=Q15),Q15,SUM($D$2:$D15)),$D15)</f>
        <v>63931.397419354857</v>
      </c>
      <c r="M15" s="261">
        <f>IF(ISNUMBER($D14),IF(OR(M14+$D15&gt;R15,M14=R15),R15,SUM($D$2:$D15)),$D15)</f>
        <v>63931.397419354857</v>
      </c>
      <c r="N15" s="261">
        <f>IF(ISNUMBER($D14),IF(OR(N14+$D15&gt;S15,N14=S15),S15,SUM($D$2:$D15)),$D15)</f>
        <v>63931.397419354857</v>
      </c>
      <c r="O15" s="261">
        <f>IF(ISNUMBER($D14),IF(OR(O14+$D15&gt;T15,O14=T15),T15,SUM($D$2:$D15)),$D15)</f>
        <v>63931.397419354857</v>
      </c>
      <c r="P15" s="261">
        <f>ACL!$F$2</f>
        <v>1708000</v>
      </c>
      <c r="Q15" s="261">
        <f>ACL!$F$3</f>
        <v>2130000</v>
      </c>
      <c r="R15" s="261">
        <f>ACL!$F$4</f>
        <v>2500000</v>
      </c>
      <c r="S15" s="261">
        <f>ACL!$F$5</f>
        <v>2570000</v>
      </c>
      <c r="T15" s="261">
        <f>ACL!$F$6</f>
        <v>2670000</v>
      </c>
      <c r="U15" s="264" t="str">
        <f t="shared" si="2"/>
        <v/>
      </c>
      <c r="V15" s="264" t="str">
        <f t="shared" si="3"/>
        <v/>
      </c>
      <c r="W15" s="264" t="str">
        <f t="shared" si="4"/>
        <v/>
      </c>
      <c r="X15" s="264" t="str">
        <f t="shared" si="5"/>
        <v/>
      </c>
      <c r="Y15" s="264" t="str">
        <f t="shared" si="6"/>
        <v/>
      </c>
      <c r="Z15" s="353">
        <f t="shared" si="12"/>
        <v>14</v>
      </c>
      <c r="AB15" s="260">
        <v>13</v>
      </c>
      <c r="AC15" s="260">
        <f>AC3</f>
        <v>0</v>
      </c>
      <c r="AD15" s="260">
        <f>AD3</f>
        <v>31</v>
      </c>
      <c r="AE15" s="197">
        <f>IF(AC15=AD15,0,Model!G$17/(AD15-AC15))</f>
        <v>4566.5283870967742</v>
      </c>
    </row>
    <row r="16" spans="1:33" x14ac:dyDescent="0.25">
      <c r="A16" s="262">
        <v>41289</v>
      </c>
      <c r="B16" s="263">
        <f t="shared" si="7"/>
        <v>1</v>
      </c>
      <c r="C16" s="263">
        <f t="shared" si="0"/>
        <v>1</v>
      </c>
      <c r="D16" s="261">
        <f t="shared" si="1"/>
        <v>4566.5283870967742</v>
      </c>
      <c r="E16" s="261">
        <f t="shared" si="14"/>
        <v>4566.5283870967742</v>
      </c>
      <c r="F16" s="261">
        <f t="shared" si="8"/>
        <v>4566.5283870967742</v>
      </c>
      <c r="G16" s="261">
        <f t="shared" si="9"/>
        <v>4566.5283870967742</v>
      </c>
      <c r="H16" s="261">
        <f t="shared" si="10"/>
        <v>4566.5283870967742</v>
      </c>
      <c r="I16" s="261">
        <f t="shared" si="11"/>
        <v>4566.5283870967742</v>
      </c>
      <c r="J16" s="261">
        <f>SUM(D$2:D16)</f>
        <v>68497.925806451633</v>
      </c>
      <c r="K16" s="261">
        <f>IF(ISNUMBER($D15),IF(OR(K15+$D16&gt;P16,K15=P16),P16,SUM($D$2:$D16)),$D16)</f>
        <v>68497.925806451633</v>
      </c>
      <c r="L16" s="261">
        <f>IF(ISNUMBER($D15),IF(OR(L15+$D16&gt;Q16,L15=Q16),Q16,SUM($D$2:$D16)),$D16)</f>
        <v>68497.925806451633</v>
      </c>
      <c r="M16" s="261">
        <f>IF(ISNUMBER($D15),IF(OR(M15+$D16&gt;R16,M15=R16),R16,SUM($D$2:$D16)),$D16)</f>
        <v>68497.925806451633</v>
      </c>
      <c r="N16" s="261">
        <f>IF(ISNUMBER($D15),IF(OR(N15+$D16&gt;S16,N15=S16),S16,SUM($D$2:$D16)),$D16)</f>
        <v>68497.925806451633</v>
      </c>
      <c r="O16" s="261">
        <f>IF(ISNUMBER($D15),IF(OR(O15+$D16&gt;T16,O15=T16),T16,SUM($D$2:$D16)),$D16)</f>
        <v>68497.925806451633</v>
      </c>
      <c r="P16" s="261">
        <f>ACL!$F$2</f>
        <v>1708000</v>
      </c>
      <c r="Q16" s="261">
        <f>ACL!$F$3</f>
        <v>2130000</v>
      </c>
      <c r="R16" s="261">
        <f>ACL!$F$4</f>
        <v>2500000</v>
      </c>
      <c r="S16" s="261">
        <f>ACL!$F$5</f>
        <v>2570000</v>
      </c>
      <c r="T16" s="261">
        <f>ACL!$F$6</f>
        <v>2670000</v>
      </c>
      <c r="U16" s="264" t="str">
        <f t="shared" si="2"/>
        <v/>
      </c>
      <c r="V16" s="264" t="str">
        <f t="shared" si="3"/>
        <v/>
      </c>
      <c r="W16" s="264" t="str">
        <f t="shared" si="4"/>
        <v/>
      </c>
      <c r="X16" s="264" t="str">
        <f t="shared" si="5"/>
        <v/>
      </c>
      <c r="Y16" s="264" t="str">
        <f t="shared" si="6"/>
        <v/>
      </c>
      <c r="Z16" s="353">
        <f t="shared" si="12"/>
        <v>15</v>
      </c>
    </row>
    <row r="17" spans="1:26" x14ac:dyDescent="0.25">
      <c r="A17" s="262">
        <v>41290</v>
      </c>
      <c r="B17" s="263">
        <f t="shared" si="7"/>
        <v>1</v>
      </c>
      <c r="C17" s="263">
        <f t="shared" si="0"/>
        <v>1</v>
      </c>
      <c r="D17" s="261">
        <f t="shared" si="1"/>
        <v>4566.5283870967742</v>
      </c>
      <c r="E17" s="261">
        <f t="shared" si="14"/>
        <v>4566.5283870967742</v>
      </c>
      <c r="F17" s="261">
        <f t="shared" si="8"/>
        <v>4566.5283870967742</v>
      </c>
      <c r="G17" s="261">
        <f t="shared" si="9"/>
        <v>4566.5283870967742</v>
      </c>
      <c r="H17" s="261">
        <f t="shared" si="10"/>
        <v>4566.5283870967742</v>
      </c>
      <c r="I17" s="261">
        <f t="shared" si="11"/>
        <v>4566.5283870967742</v>
      </c>
      <c r="J17" s="261">
        <f>SUM(D$2:D17)</f>
        <v>73064.454193548401</v>
      </c>
      <c r="K17" s="261">
        <f>IF(ISNUMBER($D16),IF(OR(K16+$D17&gt;P17,K16=P17),P17,SUM($D$2:$D17)),$D17)</f>
        <v>73064.454193548401</v>
      </c>
      <c r="L17" s="261">
        <f>IF(ISNUMBER($D16),IF(OR(L16+$D17&gt;Q17,L16=Q17),Q17,SUM($D$2:$D17)),$D17)</f>
        <v>73064.454193548401</v>
      </c>
      <c r="M17" s="261">
        <f>IF(ISNUMBER($D16),IF(OR(M16+$D17&gt;R17,M16=R17),R17,SUM($D$2:$D17)),$D17)</f>
        <v>73064.454193548401</v>
      </c>
      <c r="N17" s="261">
        <f>IF(ISNUMBER($D16),IF(OR(N16+$D17&gt;S17,N16=S17),S17,SUM($D$2:$D17)),$D17)</f>
        <v>73064.454193548401</v>
      </c>
      <c r="O17" s="261">
        <f>IF(ISNUMBER($D16),IF(OR(O16+$D17&gt;T17,O16=T17),T17,SUM($D$2:$D17)),$D17)</f>
        <v>73064.454193548401</v>
      </c>
      <c r="P17" s="261">
        <f>ACL!$F$2</f>
        <v>1708000</v>
      </c>
      <c r="Q17" s="261">
        <f>ACL!$F$3</f>
        <v>2130000</v>
      </c>
      <c r="R17" s="261">
        <f>ACL!$F$4</f>
        <v>2500000</v>
      </c>
      <c r="S17" s="261">
        <f>ACL!$F$5</f>
        <v>2570000</v>
      </c>
      <c r="T17" s="261">
        <f>ACL!$F$6</f>
        <v>2670000</v>
      </c>
      <c r="U17" s="264" t="str">
        <f t="shared" si="2"/>
        <v/>
      </c>
      <c r="V17" s="264" t="str">
        <f t="shared" si="3"/>
        <v/>
      </c>
      <c r="W17" s="264" t="str">
        <f t="shared" si="4"/>
        <v/>
      </c>
      <c r="X17" s="264" t="str">
        <f t="shared" si="5"/>
        <v/>
      </c>
      <c r="Y17" s="264" t="str">
        <f t="shared" si="6"/>
        <v/>
      </c>
      <c r="Z17" s="353">
        <f t="shared" si="12"/>
        <v>16</v>
      </c>
    </row>
    <row r="18" spans="1:26" x14ac:dyDescent="0.25">
      <c r="A18" s="262">
        <v>41291</v>
      </c>
      <c r="B18" s="263">
        <f t="shared" si="7"/>
        <v>1</v>
      </c>
      <c r="C18" s="263">
        <f t="shared" si="0"/>
        <v>1</v>
      </c>
      <c r="D18" s="261">
        <f t="shared" si="1"/>
        <v>4566.5283870967742</v>
      </c>
      <c r="E18" s="261">
        <f t="shared" si="14"/>
        <v>4566.5283870967742</v>
      </c>
      <c r="F18" s="261">
        <f t="shared" si="8"/>
        <v>4566.5283870967742</v>
      </c>
      <c r="G18" s="261">
        <f t="shared" si="9"/>
        <v>4566.5283870967742</v>
      </c>
      <c r="H18" s="261">
        <f t="shared" si="10"/>
        <v>4566.5283870967742</v>
      </c>
      <c r="I18" s="261">
        <f t="shared" si="11"/>
        <v>4566.5283870967742</v>
      </c>
      <c r="J18" s="261">
        <f>SUM(D$2:D18)</f>
        <v>77630.98258064517</v>
      </c>
      <c r="K18" s="261">
        <f>IF(ISNUMBER($D17),IF(OR(K17+$D18&gt;P18,K17=P18),P18,SUM($D$2:$D18)),$D18)</f>
        <v>77630.98258064517</v>
      </c>
      <c r="L18" s="261">
        <f>IF(ISNUMBER($D17),IF(OR(L17+$D18&gt;Q18,L17=Q18),Q18,SUM($D$2:$D18)),$D18)</f>
        <v>77630.98258064517</v>
      </c>
      <c r="M18" s="261">
        <f>IF(ISNUMBER($D17),IF(OR(M17+$D18&gt;R18,M17=R18),R18,SUM($D$2:$D18)),$D18)</f>
        <v>77630.98258064517</v>
      </c>
      <c r="N18" s="261">
        <f>IF(ISNUMBER($D17),IF(OR(N17+$D18&gt;S18,N17=S18),S18,SUM($D$2:$D18)),$D18)</f>
        <v>77630.98258064517</v>
      </c>
      <c r="O18" s="261">
        <f>IF(ISNUMBER($D17),IF(OR(O17+$D18&gt;T18,O17=T18),T18,SUM($D$2:$D18)),$D18)</f>
        <v>77630.98258064517</v>
      </c>
      <c r="P18" s="261">
        <f>ACL!$F$2</f>
        <v>1708000</v>
      </c>
      <c r="Q18" s="261">
        <f>ACL!$F$3</f>
        <v>2130000</v>
      </c>
      <c r="R18" s="261">
        <f>ACL!$F$4</f>
        <v>2500000</v>
      </c>
      <c r="S18" s="261">
        <f>ACL!$F$5</f>
        <v>2570000</v>
      </c>
      <c r="T18" s="261">
        <f>ACL!$F$6</f>
        <v>2670000</v>
      </c>
      <c r="U18" s="264" t="str">
        <f t="shared" si="2"/>
        <v/>
      </c>
      <c r="V18" s="264" t="str">
        <f t="shared" si="3"/>
        <v/>
      </c>
      <c r="W18" s="264" t="str">
        <f t="shared" si="4"/>
        <v/>
      </c>
      <c r="X18" s="264" t="str">
        <f t="shared" si="5"/>
        <v/>
      </c>
      <c r="Y18" s="264" t="str">
        <f t="shared" si="6"/>
        <v/>
      </c>
      <c r="Z18" s="353">
        <f t="shared" si="12"/>
        <v>17</v>
      </c>
    </row>
    <row r="19" spans="1:26" x14ac:dyDescent="0.25">
      <c r="A19" s="262">
        <v>41292</v>
      </c>
      <c r="B19" s="263">
        <f t="shared" si="7"/>
        <v>1</v>
      </c>
      <c r="C19" s="263">
        <f t="shared" si="0"/>
        <v>1</v>
      </c>
      <c r="D19" s="261">
        <f t="shared" si="1"/>
        <v>4566.5283870967742</v>
      </c>
      <c r="E19" s="261">
        <f t="shared" si="14"/>
        <v>4566.5283870967742</v>
      </c>
      <c r="F19" s="261">
        <f t="shared" si="8"/>
        <v>4566.5283870967742</v>
      </c>
      <c r="G19" s="261">
        <f t="shared" si="9"/>
        <v>4566.5283870967742</v>
      </c>
      <c r="H19" s="261">
        <f t="shared" si="10"/>
        <v>4566.5283870967742</v>
      </c>
      <c r="I19" s="261">
        <f t="shared" si="11"/>
        <v>4566.5283870967742</v>
      </c>
      <c r="J19" s="261">
        <f>SUM(D$2:D19)</f>
        <v>82197.510967741939</v>
      </c>
      <c r="K19" s="261">
        <f>IF(ISNUMBER($D18),IF(OR(K18+$D19&gt;P19,K18=P19),P19,SUM($D$2:$D19)),$D19)</f>
        <v>82197.510967741939</v>
      </c>
      <c r="L19" s="261">
        <f>IF(ISNUMBER($D18),IF(OR(L18+$D19&gt;Q19,L18=Q19),Q19,SUM($D$2:$D19)),$D19)</f>
        <v>82197.510967741939</v>
      </c>
      <c r="M19" s="261">
        <f>IF(ISNUMBER($D18),IF(OR(M18+$D19&gt;R19,M18=R19),R19,SUM($D$2:$D19)),$D19)</f>
        <v>82197.510967741939</v>
      </c>
      <c r="N19" s="261">
        <f>IF(ISNUMBER($D18),IF(OR(N18+$D19&gt;S19,N18=S19),S19,SUM($D$2:$D19)),$D19)</f>
        <v>82197.510967741939</v>
      </c>
      <c r="O19" s="261">
        <f>IF(ISNUMBER($D18),IF(OR(O18+$D19&gt;T19,O18=T19),T19,SUM($D$2:$D19)),$D19)</f>
        <v>82197.510967741939</v>
      </c>
      <c r="P19" s="261">
        <f>ACL!$F$2</f>
        <v>1708000</v>
      </c>
      <c r="Q19" s="261">
        <f>ACL!$F$3</f>
        <v>2130000</v>
      </c>
      <c r="R19" s="261">
        <f>ACL!$F$4</f>
        <v>2500000</v>
      </c>
      <c r="S19" s="261">
        <f>ACL!$F$5</f>
        <v>2570000</v>
      </c>
      <c r="T19" s="261">
        <f>ACL!$F$6</f>
        <v>2670000</v>
      </c>
      <c r="U19" s="264" t="str">
        <f t="shared" si="2"/>
        <v/>
      </c>
      <c r="V19" s="264" t="str">
        <f t="shared" si="3"/>
        <v/>
      </c>
      <c r="W19" s="264" t="str">
        <f t="shared" si="4"/>
        <v/>
      </c>
      <c r="X19" s="264" t="str">
        <f t="shared" si="5"/>
        <v/>
      </c>
      <c r="Y19" s="264" t="str">
        <f t="shared" si="6"/>
        <v/>
      </c>
      <c r="Z19" s="353">
        <f t="shared" si="12"/>
        <v>18</v>
      </c>
    </row>
    <row r="20" spans="1:26" x14ac:dyDescent="0.25">
      <c r="A20" s="262">
        <v>41293</v>
      </c>
      <c r="B20" s="263">
        <f t="shared" si="7"/>
        <v>1</v>
      </c>
      <c r="C20" s="263">
        <f t="shared" si="0"/>
        <v>1</v>
      </c>
      <c r="D20" s="261">
        <f t="shared" si="1"/>
        <v>4566.5283870967742</v>
      </c>
      <c r="E20" s="261">
        <f t="shared" si="14"/>
        <v>4566.5283870967742</v>
      </c>
      <c r="F20" s="261">
        <f t="shared" si="8"/>
        <v>4566.5283870967742</v>
      </c>
      <c r="G20" s="261">
        <f t="shared" si="9"/>
        <v>4566.5283870967742</v>
      </c>
      <c r="H20" s="261">
        <f t="shared" si="10"/>
        <v>4566.5283870967742</v>
      </c>
      <c r="I20" s="261">
        <f t="shared" si="11"/>
        <v>4566.5283870967742</v>
      </c>
      <c r="J20" s="261">
        <f>SUM(D$2:D20)</f>
        <v>86764.039354838707</v>
      </c>
      <c r="K20" s="261">
        <f>IF(ISNUMBER($D19),IF(OR(K19+$D20&gt;P20,K19=P20),P20,SUM($D$2:$D20)),$D20)</f>
        <v>86764.039354838707</v>
      </c>
      <c r="L20" s="261">
        <f>IF(ISNUMBER($D19),IF(OR(L19+$D20&gt;Q20,L19=Q20),Q20,SUM($D$2:$D20)),$D20)</f>
        <v>86764.039354838707</v>
      </c>
      <c r="M20" s="261">
        <f>IF(ISNUMBER($D19),IF(OR(M19+$D20&gt;R20,M19=R20),R20,SUM($D$2:$D20)),$D20)</f>
        <v>86764.039354838707</v>
      </c>
      <c r="N20" s="261">
        <f>IF(ISNUMBER($D19),IF(OR(N19+$D20&gt;S20,N19=S20),S20,SUM($D$2:$D20)),$D20)</f>
        <v>86764.039354838707</v>
      </c>
      <c r="O20" s="261">
        <f>IF(ISNUMBER($D19),IF(OR(O19+$D20&gt;T20,O19=T20),T20,SUM($D$2:$D20)),$D20)</f>
        <v>86764.039354838707</v>
      </c>
      <c r="P20" s="261">
        <f>ACL!$F$2</f>
        <v>1708000</v>
      </c>
      <c r="Q20" s="261">
        <f>ACL!$F$3</f>
        <v>2130000</v>
      </c>
      <c r="R20" s="261">
        <f>ACL!$F$4</f>
        <v>2500000</v>
      </c>
      <c r="S20" s="261">
        <f>ACL!$F$5</f>
        <v>2570000</v>
      </c>
      <c r="T20" s="261">
        <f>ACL!$F$6</f>
        <v>2670000</v>
      </c>
      <c r="U20" s="264" t="str">
        <f t="shared" si="2"/>
        <v/>
      </c>
      <c r="V20" s="264" t="str">
        <f t="shared" si="3"/>
        <v/>
      </c>
      <c r="W20" s="264" t="str">
        <f t="shared" si="4"/>
        <v/>
      </c>
      <c r="X20" s="264" t="str">
        <f t="shared" si="5"/>
        <v/>
      </c>
      <c r="Y20" s="264" t="str">
        <f t="shared" si="6"/>
        <v/>
      </c>
      <c r="Z20" s="353">
        <f t="shared" si="12"/>
        <v>19</v>
      </c>
    </row>
    <row r="21" spans="1:26" x14ac:dyDescent="0.25">
      <c r="A21" s="262">
        <v>41294</v>
      </c>
      <c r="B21" s="263">
        <f t="shared" si="7"/>
        <v>1</v>
      </c>
      <c r="C21" s="263">
        <f t="shared" si="0"/>
        <v>1</v>
      </c>
      <c r="D21" s="261">
        <f t="shared" si="1"/>
        <v>4566.5283870967742</v>
      </c>
      <c r="E21" s="261">
        <f t="shared" si="14"/>
        <v>4566.5283870967742</v>
      </c>
      <c r="F21" s="261">
        <f t="shared" si="8"/>
        <v>4566.5283870967742</v>
      </c>
      <c r="G21" s="261">
        <f t="shared" si="9"/>
        <v>4566.5283870967742</v>
      </c>
      <c r="H21" s="261">
        <f t="shared" si="10"/>
        <v>4566.5283870967742</v>
      </c>
      <c r="I21" s="261">
        <f t="shared" si="11"/>
        <v>4566.5283870967742</v>
      </c>
      <c r="J21" s="261">
        <f>SUM(D$2:D21)</f>
        <v>91330.567741935476</v>
      </c>
      <c r="K21" s="261">
        <f>IF(ISNUMBER($D20),IF(OR(K20+$D21&gt;P21,K20=P21),P21,SUM($D$2:$D21)),$D21)</f>
        <v>91330.567741935476</v>
      </c>
      <c r="L21" s="261">
        <f>IF(ISNUMBER($D20),IF(OR(L20+$D21&gt;Q21,L20=Q21),Q21,SUM($D$2:$D21)),$D21)</f>
        <v>91330.567741935476</v>
      </c>
      <c r="M21" s="261">
        <f>IF(ISNUMBER($D20),IF(OR(M20+$D21&gt;R21,M20=R21),R21,SUM($D$2:$D21)),$D21)</f>
        <v>91330.567741935476</v>
      </c>
      <c r="N21" s="261">
        <f>IF(ISNUMBER($D20),IF(OR(N20+$D21&gt;S21,N20=S21),S21,SUM($D$2:$D21)),$D21)</f>
        <v>91330.567741935476</v>
      </c>
      <c r="O21" s="261">
        <f>IF(ISNUMBER($D20),IF(OR(O20+$D21&gt;T21,O20=T21),T21,SUM($D$2:$D21)),$D21)</f>
        <v>91330.567741935476</v>
      </c>
      <c r="P21" s="261">
        <f>ACL!$F$2</f>
        <v>1708000</v>
      </c>
      <c r="Q21" s="261">
        <f>ACL!$F$3</f>
        <v>2130000</v>
      </c>
      <c r="R21" s="261">
        <f>ACL!$F$4</f>
        <v>2500000</v>
      </c>
      <c r="S21" s="261">
        <f>ACL!$F$5</f>
        <v>2570000</v>
      </c>
      <c r="T21" s="261">
        <f>ACL!$F$6</f>
        <v>2670000</v>
      </c>
      <c r="U21" s="264" t="str">
        <f t="shared" si="2"/>
        <v/>
      </c>
      <c r="V21" s="264" t="str">
        <f t="shared" si="3"/>
        <v/>
      </c>
      <c r="W21" s="264" t="str">
        <f t="shared" si="4"/>
        <v/>
      </c>
      <c r="X21" s="264" t="str">
        <f t="shared" si="5"/>
        <v/>
      </c>
      <c r="Y21" s="264" t="str">
        <f t="shared" si="6"/>
        <v/>
      </c>
      <c r="Z21" s="353">
        <f t="shared" si="12"/>
        <v>20</v>
      </c>
    </row>
    <row r="22" spans="1:26" x14ac:dyDescent="0.25">
      <c r="A22" s="262">
        <v>41295</v>
      </c>
      <c r="B22" s="263">
        <f t="shared" si="7"/>
        <v>1</v>
      </c>
      <c r="C22" s="263">
        <f t="shared" si="0"/>
        <v>1</v>
      </c>
      <c r="D22" s="261">
        <f t="shared" si="1"/>
        <v>4566.5283870967742</v>
      </c>
      <c r="E22" s="261">
        <f t="shared" si="14"/>
        <v>4566.5283870967742</v>
      </c>
      <c r="F22" s="261">
        <f t="shared" si="8"/>
        <v>4566.5283870967742</v>
      </c>
      <c r="G22" s="261">
        <f t="shared" si="9"/>
        <v>4566.5283870967742</v>
      </c>
      <c r="H22" s="261">
        <f t="shared" si="10"/>
        <v>4566.5283870967742</v>
      </c>
      <c r="I22" s="261">
        <f t="shared" si="11"/>
        <v>4566.5283870967742</v>
      </c>
      <c r="J22" s="261">
        <f>SUM(D$2:D22)</f>
        <v>95897.096129032245</v>
      </c>
      <c r="K22" s="261">
        <f>IF(ISNUMBER($D21),IF(OR(K21+$D22&gt;P22,K21=P22),P22,SUM($D$2:$D22)),$D22)</f>
        <v>95897.096129032245</v>
      </c>
      <c r="L22" s="261">
        <f>IF(ISNUMBER($D21),IF(OR(L21+$D22&gt;Q22,L21=Q22),Q22,SUM($D$2:$D22)),$D22)</f>
        <v>95897.096129032245</v>
      </c>
      <c r="M22" s="261">
        <f>IF(ISNUMBER($D21),IF(OR(M21+$D22&gt;R22,M21=R22),R22,SUM($D$2:$D22)),$D22)</f>
        <v>95897.096129032245</v>
      </c>
      <c r="N22" s="261">
        <f>IF(ISNUMBER($D21),IF(OR(N21+$D22&gt;S22,N21=S22),S22,SUM($D$2:$D22)),$D22)</f>
        <v>95897.096129032245</v>
      </c>
      <c r="O22" s="261">
        <f>IF(ISNUMBER($D21),IF(OR(O21+$D22&gt;T22,O21=T22),T22,SUM($D$2:$D22)),$D22)</f>
        <v>95897.096129032245</v>
      </c>
      <c r="P22" s="261">
        <f>ACL!$F$2</f>
        <v>1708000</v>
      </c>
      <c r="Q22" s="261">
        <f>ACL!$F$3</f>
        <v>2130000</v>
      </c>
      <c r="R22" s="261">
        <f>ACL!$F$4</f>
        <v>2500000</v>
      </c>
      <c r="S22" s="261">
        <f>ACL!$F$5</f>
        <v>2570000</v>
      </c>
      <c r="T22" s="261">
        <f>ACL!$F$6</f>
        <v>2670000</v>
      </c>
      <c r="U22" s="264" t="str">
        <f t="shared" si="2"/>
        <v/>
      </c>
      <c r="V22" s="264" t="str">
        <f t="shared" si="3"/>
        <v/>
      </c>
      <c r="W22" s="264" t="str">
        <f t="shared" si="4"/>
        <v/>
      </c>
      <c r="X22" s="264" t="str">
        <f t="shared" si="5"/>
        <v/>
      </c>
      <c r="Y22" s="264" t="str">
        <f t="shared" si="6"/>
        <v/>
      </c>
      <c r="Z22" s="353">
        <f t="shared" si="12"/>
        <v>21</v>
      </c>
    </row>
    <row r="23" spans="1:26" x14ac:dyDescent="0.25">
      <c r="A23" s="262">
        <v>41296</v>
      </c>
      <c r="B23" s="263">
        <f t="shared" si="7"/>
        <v>1</v>
      </c>
      <c r="C23" s="263">
        <f t="shared" si="0"/>
        <v>1</v>
      </c>
      <c r="D23" s="261">
        <f t="shared" si="1"/>
        <v>4566.5283870967742</v>
      </c>
      <c r="E23" s="261">
        <f t="shared" si="14"/>
        <v>4566.5283870967742</v>
      </c>
      <c r="F23" s="261">
        <f t="shared" si="8"/>
        <v>4566.5283870967742</v>
      </c>
      <c r="G23" s="261">
        <f t="shared" si="9"/>
        <v>4566.5283870967742</v>
      </c>
      <c r="H23" s="261">
        <f t="shared" si="10"/>
        <v>4566.5283870967742</v>
      </c>
      <c r="I23" s="261">
        <f t="shared" si="11"/>
        <v>4566.5283870967742</v>
      </c>
      <c r="J23" s="261">
        <f>SUM(D$2:D23)</f>
        <v>100463.62451612901</v>
      </c>
      <c r="K23" s="261">
        <f>IF(ISNUMBER($D22),IF(OR(K22+$D23&gt;P23,K22=P23),P23,SUM($D$2:$D23)),$D23)</f>
        <v>100463.62451612901</v>
      </c>
      <c r="L23" s="261">
        <f>IF(ISNUMBER($D22),IF(OR(L22+$D23&gt;Q23,L22=Q23),Q23,SUM($D$2:$D23)),$D23)</f>
        <v>100463.62451612901</v>
      </c>
      <c r="M23" s="261">
        <f>IF(ISNUMBER($D22),IF(OR(M22+$D23&gt;R23,M22=R23),R23,SUM($D$2:$D23)),$D23)</f>
        <v>100463.62451612901</v>
      </c>
      <c r="N23" s="261">
        <f>IF(ISNUMBER($D22),IF(OR(N22+$D23&gt;S23,N22=S23),S23,SUM($D$2:$D23)),$D23)</f>
        <v>100463.62451612901</v>
      </c>
      <c r="O23" s="261">
        <f>IF(ISNUMBER($D22),IF(OR(O22+$D23&gt;T23,O22=T23),T23,SUM($D$2:$D23)),$D23)</f>
        <v>100463.62451612901</v>
      </c>
      <c r="P23" s="261">
        <f>ACL!$F$2</f>
        <v>1708000</v>
      </c>
      <c r="Q23" s="261">
        <f>ACL!$F$3</f>
        <v>2130000</v>
      </c>
      <c r="R23" s="261">
        <f>ACL!$F$4</f>
        <v>2500000</v>
      </c>
      <c r="S23" s="261">
        <f>ACL!$F$5</f>
        <v>2570000</v>
      </c>
      <c r="T23" s="261">
        <f>ACL!$F$6</f>
        <v>2670000</v>
      </c>
      <c r="U23" s="264" t="str">
        <f t="shared" si="2"/>
        <v/>
      </c>
      <c r="V23" s="264" t="str">
        <f t="shared" si="3"/>
        <v/>
      </c>
      <c r="W23" s="264" t="str">
        <f t="shared" si="4"/>
        <v/>
      </c>
      <c r="X23" s="264" t="str">
        <f t="shared" si="5"/>
        <v/>
      </c>
      <c r="Y23" s="264" t="str">
        <f t="shared" si="6"/>
        <v/>
      </c>
      <c r="Z23" s="353">
        <f t="shared" si="12"/>
        <v>22</v>
      </c>
    </row>
    <row r="24" spans="1:26" x14ac:dyDescent="0.25">
      <c r="A24" s="262">
        <v>41297</v>
      </c>
      <c r="B24" s="263">
        <f t="shared" si="7"/>
        <v>1</v>
      </c>
      <c r="C24" s="263">
        <f t="shared" si="0"/>
        <v>1</v>
      </c>
      <c r="D24" s="261">
        <f t="shared" si="1"/>
        <v>4566.5283870967742</v>
      </c>
      <c r="E24" s="261">
        <f t="shared" si="14"/>
        <v>4566.5283870967742</v>
      </c>
      <c r="F24" s="261">
        <f t="shared" si="8"/>
        <v>4566.5283870967742</v>
      </c>
      <c r="G24" s="261">
        <f t="shared" si="9"/>
        <v>4566.5283870967742</v>
      </c>
      <c r="H24" s="261">
        <f t="shared" si="10"/>
        <v>4566.5283870967742</v>
      </c>
      <c r="I24" s="261">
        <f t="shared" si="11"/>
        <v>4566.5283870967742</v>
      </c>
      <c r="J24" s="261">
        <f>SUM(D$2:D24)</f>
        <v>105030.15290322578</v>
      </c>
      <c r="K24" s="261">
        <f>IF(ISNUMBER($D23),IF(OR(K23+$D24&gt;P24,K23=P24),P24,SUM($D$2:$D24)),$D24)</f>
        <v>105030.15290322578</v>
      </c>
      <c r="L24" s="261">
        <f>IF(ISNUMBER($D23),IF(OR(L23+$D24&gt;Q24,L23=Q24),Q24,SUM($D$2:$D24)),$D24)</f>
        <v>105030.15290322578</v>
      </c>
      <c r="M24" s="261">
        <f>IF(ISNUMBER($D23),IF(OR(M23+$D24&gt;R24,M23=R24),R24,SUM($D$2:$D24)),$D24)</f>
        <v>105030.15290322578</v>
      </c>
      <c r="N24" s="261">
        <f>IF(ISNUMBER($D23),IF(OR(N23+$D24&gt;S24,N23=S24),S24,SUM($D$2:$D24)),$D24)</f>
        <v>105030.15290322578</v>
      </c>
      <c r="O24" s="261">
        <f>IF(ISNUMBER($D23),IF(OR(O23+$D24&gt;T24,O23=T24),T24,SUM($D$2:$D24)),$D24)</f>
        <v>105030.15290322578</v>
      </c>
      <c r="P24" s="261">
        <f>ACL!$F$2</f>
        <v>1708000</v>
      </c>
      <c r="Q24" s="261">
        <f>ACL!$F$3</f>
        <v>2130000</v>
      </c>
      <c r="R24" s="261">
        <f>ACL!$F$4</f>
        <v>2500000</v>
      </c>
      <c r="S24" s="261">
        <f>ACL!$F$5</f>
        <v>2570000</v>
      </c>
      <c r="T24" s="261">
        <f>ACL!$F$6</f>
        <v>2670000</v>
      </c>
      <c r="U24" s="264" t="str">
        <f t="shared" si="2"/>
        <v/>
      </c>
      <c r="V24" s="264" t="str">
        <f t="shared" si="3"/>
        <v/>
      </c>
      <c r="W24" s="264" t="str">
        <f t="shared" si="4"/>
        <v/>
      </c>
      <c r="X24" s="264" t="str">
        <f t="shared" si="5"/>
        <v/>
      </c>
      <c r="Y24" s="264" t="str">
        <f t="shared" si="6"/>
        <v/>
      </c>
      <c r="Z24" s="353">
        <f t="shared" si="12"/>
        <v>23</v>
      </c>
    </row>
    <row r="25" spans="1:26" x14ac:dyDescent="0.25">
      <c r="A25" s="262">
        <v>41298</v>
      </c>
      <c r="B25" s="263">
        <f t="shared" si="7"/>
        <v>1</v>
      </c>
      <c r="C25" s="263">
        <f t="shared" si="0"/>
        <v>1</v>
      </c>
      <c r="D25" s="261">
        <f t="shared" si="1"/>
        <v>4566.5283870967742</v>
      </c>
      <c r="E25" s="261">
        <f t="shared" si="14"/>
        <v>4566.5283870967742</v>
      </c>
      <c r="F25" s="261">
        <f t="shared" si="8"/>
        <v>4566.5283870967742</v>
      </c>
      <c r="G25" s="261">
        <f t="shared" si="9"/>
        <v>4566.5283870967742</v>
      </c>
      <c r="H25" s="261">
        <f t="shared" si="10"/>
        <v>4566.5283870967742</v>
      </c>
      <c r="I25" s="261">
        <f t="shared" si="11"/>
        <v>4566.5283870967742</v>
      </c>
      <c r="J25" s="261">
        <f>SUM(D$2:D25)</f>
        <v>109596.68129032255</v>
      </c>
      <c r="K25" s="261">
        <f>IF(ISNUMBER($D24),IF(OR(K24+$D25&gt;P25,K24=P25),P25,SUM($D$2:$D25)),$D25)</f>
        <v>109596.68129032255</v>
      </c>
      <c r="L25" s="261">
        <f>IF(ISNUMBER($D24),IF(OR(L24+$D25&gt;Q25,L24=Q25),Q25,SUM($D$2:$D25)),$D25)</f>
        <v>109596.68129032255</v>
      </c>
      <c r="M25" s="261">
        <f>IF(ISNUMBER($D24),IF(OR(M24+$D25&gt;R25,M24=R25),R25,SUM($D$2:$D25)),$D25)</f>
        <v>109596.68129032255</v>
      </c>
      <c r="N25" s="261">
        <f>IF(ISNUMBER($D24),IF(OR(N24+$D25&gt;S25,N24=S25),S25,SUM($D$2:$D25)),$D25)</f>
        <v>109596.68129032255</v>
      </c>
      <c r="O25" s="261">
        <f>IF(ISNUMBER($D24),IF(OR(O24+$D25&gt;T25,O24=T25),T25,SUM($D$2:$D25)),$D25)</f>
        <v>109596.68129032255</v>
      </c>
      <c r="P25" s="261">
        <f>ACL!$F$2</f>
        <v>1708000</v>
      </c>
      <c r="Q25" s="261">
        <f>ACL!$F$3</f>
        <v>2130000</v>
      </c>
      <c r="R25" s="261">
        <f>ACL!$F$4</f>
        <v>2500000</v>
      </c>
      <c r="S25" s="261">
        <f>ACL!$F$5</f>
        <v>2570000</v>
      </c>
      <c r="T25" s="261">
        <f>ACL!$F$6</f>
        <v>2670000</v>
      </c>
      <c r="U25" s="264" t="str">
        <f t="shared" si="2"/>
        <v/>
      </c>
      <c r="V25" s="264" t="str">
        <f t="shared" si="3"/>
        <v/>
      </c>
      <c r="W25" s="264" t="str">
        <f t="shared" si="4"/>
        <v/>
      </c>
      <c r="X25" s="264" t="str">
        <f t="shared" si="5"/>
        <v/>
      </c>
      <c r="Y25" s="264" t="str">
        <f t="shared" si="6"/>
        <v/>
      </c>
      <c r="Z25" s="353">
        <f t="shared" si="12"/>
        <v>24</v>
      </c>
    </row>
    <row r="26" spans="1:26" x14ac:dyDescent="0.25">
      <c r="A26" s="262">
        <v>41299</v>
      </c>
      <c r="B26" s="263">
        <f t="shared" si="7"/>
        <v>1</v>
      </c>
      <c r="C26" s="263">
        <f t="shared" si="0"/>
        <v>1</v>
      </c>
      <c r="D26" s="261">
        <f t="shared" si="1"/>
        <v>4566.5283870967742</v>
      </c>
      <c r="E26" s="261">
        <f t="shared" si="14"/>
        <v>4566.5283870967742</v>
      </c>
      <c r="F26" s="261">
        <f t="shared" si="8"/>
        <v>4566.5283870967742</v>
      </c>
      <c r="G26" s="261">
        <f t="shared" si="9"/>
        <v>4566.5283870967742</v>
      </c>
      <c r="H26" s="261">
        <f t="shared" si="10"/>
        <v>4566.5283870967742</v>
      </c>
      <c r="I26" s="261">
        <f t="shared" si="11"/>
        <v>4566.5283870967742</v>
      </c>
      <c r="J26" s="261">
        <f>SUM(D$2:D26)</f>
        <v>114163.20967741932</v>
      </c>
      <c r="K26" s="261">
        <f>IF(ISNUMBER($D25),IF(OR(K25+$D26&gt;P26,K25=P26),P26,SUM($D$2:$D26)),$D26)</f>
        <v>114163.20967741932</v>
      </c>
      <c r="L26" s="261">
        <f>IF(ISNUMBER($D25),IF(OR(L25+$D26&gt;Q26,L25=Q26),Q26,SUM($D$2:$D26)),$D26)</f>
        <v>114163.20967741932</v>
      </c>
      <c r="M26" s="261">
        <f>IF(ISNUMBER($D25),IF(OR(M25+$D26&gt;R26,M25=R26),R26,SUM($D$2:$D26)),$D26)</f>
        <v>114163.20967741932</v>
      </c>
      <c r="N26" s="261">
        <f>IF(ISNUMBER($D25),IF(OR(N25+$D26&gt;S26,N25=S26),S26,SUM($D$2:$D26)),$D26)</f>
        <v>114163.20967741932</v>
      </c>
      <c r="O26" s="261">
        <f>IF(ISNUMBER($D25),IF(OR(O25+$D26&gt;T26,O25=T26),T26,SUM($D$2:$D26)),$D26)</f>
        <v>114163.20967741932</v>
      </c>
      <c r="P26" s="261">
        <f>ACL!$F$2</f>
        <v>1708000</v>
      </c>
      <c r="Q26" s="261">
        <f>ACL!$F$3</f>
        <v>2130000</v>
      </c>
      <c r="R26" s="261">
        <f>ACL!$F$4</f>
        <v>2500000</v>
      </c>
      <c r="S26" s="261">
        <f>ACL!$F$5</f>
        <v>2570000</v>
      </c>
      <c r="T26" s="261">
        <f>ACL!$F$6</f>
        <v>2670000</v>
      </c>
      <c r="U26" s="264" t="str">
        <f t="shared" si="2"/>
        <v/>
      </c>
      <c r="V26" s="264" t="str">
        <f t="shared" si="3"/>
        <v/>
      </c>
      <c r="W26" s="264" t="str">
        <f t="shared" si="4"/>
        <v/>
      </c>
      <c r="X26" s="264" t="str">
        <f t="shared" si="5"/>
        <v/>
      </c>
      <c r="Y26" s="264" t="str">
        <f t="shared" si="6"/>
        <v/>
      </c>
      <c r="Z26" s="353">
        <f t="shared" si="12"/>
        <v>25</v>
      </c>
    </row>
    <row r="27" spans="1:26" x14ac:dyDescent="0.25">
      <c r="A27" s="262">
        <v>41300</v>
      </c>
      <c r="B27" s="263">
        <f t="shared" si="7"/>
        <v>1</v>
      </c>
      <c r="C27" s="263">
        <f t="shared" si="0"/>
        <v>1</v>
      </c>
      <c r="D27" s="261">
        <f t="shared" si="1"/>
        <v>4566.5283870967742</v>
      </c>
      <c r="E27" s="261">
        <f t="shared" si="14"/>
        <v>4566.5283870967742</v>
      </c>
      <c r="F27" s="261">
        <f t="shared" si="8"/>
        <v>4566.5283870967742</v>
      </c>
      <c r="G27" s="261">
        <f t="shared" si="9"/>
        <v>4566.5283870967742</v>
      </c>
      <c r="H27" s="261">
        <f t="shared" si="10"/>
        <v>4566.5283870967742</v>
      </c>
      <c r="I27" s="261">
        <f t="shared" si="11"/>
        <v>4566.5283870967742</v>
      </c>
      <c r="J27" s="261">
        <f>SUM(D$2:D27)</f>
        <v>118729.73806451609</v>
      </c>
      <c r="K27" s="261">
        <f>IF(ISNUMBER($D26),IF(OR(K26+$D27&gt;P27,K26=P27),P27,SUM($D$2:$D27)),$D27)</f>
        <v>118729.73806451609</v>
      </c>
      <c r="L27" s="261">
        <f>IF(ISNUMBER($D26),IF(OR(L26+$D27&gt;Q27,L26=Q27),Q27,SUM($D$2:$D27)),$D27)</f>
        <v>118729.73806451609</v>
      </c>
      <c r="M27" s="261">
        <f>IF(ISNUMBER($D26),IF(OR(M26+$D27&gt;R27,M26=R27),R27,SUM($D$2:$D27)),$D27)</f>
        <v>118729.73806451609</v>
      </c>
      <c r="N27" s="261">
        <f>IF(ISNUMBER($D26),IF(OR(N26+$D27&gt;S27,N26=S27),S27,SUM($D$2:$D27)),$D27)</f>
        <v>118729.73806451609</v>
      </c>
      <c r="O27" s="261">
        <f>IF(ISNUMBER($D26),IF(OR(O26+$D27&gt;T27,O26=T27),T27,SUM($D$2:$D27)),$D27)</f>
        <v>118729.73806451609</v>
      </c>
      <c r="P27" s="261">
        <f>ACL!$F$2</f>
        <v>1708000</v>
      </c>
      <c r="Q27" s="261">
        <f>ACL!$F$3</f>
        <v>2130000</v>
      </c>
      <c r="R27" s="261">
        <f>ACL!$F$4</f>
        <v>2500000</v>
      </c>
      <c r="S27" s="261">
        <f>ACL!$F$5</f>
        <v>2570000</v>
      </c>
      <c r="T27" s="261">
        <f>ACL!$F$6</f>
        <v>2670000</v>
      </c>
      <c r="U27" s="264" t="str">
        <f t="shared" si="2"/>
        <v/>
      </c>
      <c r="V27" s="264" t="str">
        <f t="shared" si="3"/>
        <v/>
      </c>
      <c r="W27" s="264" t="str">
        <f t="shared" si="4"/>
        <v/>
      </c>
      <c r="X27" s="264" t="str">
        <f t="shared" si="5"/>
        <v/>
      </c>
      <c r="Y27" s="264" t="str">
        <f t="shared" si="6"/>
        <v/>
      </c>
      <c r="Z27" s="353">
        <f t="shared" si="12"/>
        <v>26</v>
      </c>
    </row>
    <row r="28" spans="1:26" x14ac:dyDescent="0.25">
      <c r="A28" s="262">
        <v>41301</v>
      </c>
      <c r="B28" s="263">
        <f t="shared" si="7"/>
        <v>1</v>
      </c>
      <c r="C28" s="263">
        <f t="shared" si="0"/>
        <v>1</v>
      </c>
      <c r="D28" s="261">
        <f t="shared" si="1"/>
        <v>4566.5283870967742</v>
      </c>
      <c r="E28" s="261">
        <f t="shared" si="14"/>
        <v>4566.5283870967742</v>
      </c>
      <c r="F28" s="261">
        <f t="shared" si="8"/>
        <v>4566.5283870967742</v>
      </c>
      <c r="G28" s="261">
        <f t="shared" si="9"/>
        <v>4566.5283870967742</v>
      </c>
      <c r="H28" s="261">
        <f t="shared" si="10"/>
        <v>4566.5283870967742</v>
      </c>
      <c r="I28" s="261">
        <f t="shared" si="11"/>
        <v>4566.5283870967742</v>
      </c>
      <c r="J28" s="261">
        <f>SUM(D$2:D28)</f>
        <v>123296.26645161286</v>
      </c>
      <c r="K28" s="261">
        <f>IF(ISNUMBER($D27),IF(OR(K27+$D28&gt;P28,K27=P28),P28,SUM($D$2:$D28)),$D28)</f>
        <v>123296.26645161286</v>
      </c>
      <c r="L28" s="261">
        <f>IF(ISNUMBER($D27),IF(OR(L27+$D28&gt;Q28,L27=Q28),Q28,SUM($D$2:$D28)),$D28)</f>
        <v>123296.26645161286</v>
      </c>
      <c r="M28" s="261">
        <f>IF(ISNUMBER($D27),IF(OR(M27+$D28&gt;R28,M27=R28),R28,SUM($D$2:$D28)),$D28)</f>
        <v>123296.26645161286</v>
      </c>
      <c r="N28" s="261">
        <f>IF(ISNUMBER($D27),IF(OR(N27+$D28&gt;S28,N27=S28),S28,SUM($D$2:$D28)),$D28)</f>
        <v>123296.26645161286</v>
      </c>
      <c r="O28" s="261">
        <f>IF(ISNUMBER($D27),IF(OR(O27+$D28&gt;T28,O27=T28),T28,SUM($D$2:$D28)),$D28)</f>
        <v>123296.26645161286</v>
      </c>
      <c r="P28" s="261">
        <f>ACL!$F$2</f>
        <v>1708000</v>
      </c>
      <c r="Q28" s="261">
        <f>ACL!$F$3</f>
        <v>2130000</v>
      </c>
      <c r="R28" s="261">
        <f>ACL!$F$4</f>
        <v>2500000</v>
      </c>
      <c r="S28" s="261">
        <f>ACL!$F$5</f>
        <v>2570000</v>
      </c>
      <c r="T28" s="261">
        <f>ACL!$F$6</f>
        <v>2670000</v>
      </c>
      <c r="U28" s="264" t="str">
        <f t="shared" si="2"/>
        <v/>
      </c>
      <c r="V28" s="264" t="str">
        <f t="shared" si="3"/>
        <v/>
      </c>
      <c r="W28" s="264" t="str">
        <f t="shared" si="4"/>
        <v/>
      </c>
      <c r="X28" s="264" t="str">
        <f t="shared" si="5"/>
        <v/>
      </c>
      <c r="Y28" s="264" t="str">
        <f t="shared" si="6"/>
        <v/>
      </c>
      <c r="Z28" s="353">
        <f t="shared" si="12"/>
        <v>27</v>
      </c>
    </row>
    <row r="29" spans="1:26" x14ac:dyDescent="0.25">
      <c r="A29" s="262">
        <v>41302</v>
      </c>
      <c r="B29" s="263">
        <f t="shared" si="7"/>
        <v>1</v>
      </c>
      <c r="C29" s="263">
        <f t="shared" si="0"/>
        <v>1</v>
      </c>
      <c r="D29" s="261">
        <f t="shared" si="1"/>
        <v>4566.5283870967742</v>
      </c>
      <c r="E29" s="261">
        <f t="shared" si="14"/>
        <v>4566.5283870967742</v>
      </c>
      <c r="F29" s="261">
        <f t="shared" si="8"/>
        <v>4566.5283870967742</v>
      </c>
      <c r="G29" s="261">
        <f t="shared" si="9"/>
        <v>4566.5283870967742</v>
      </c>
      <c r="H29" s="261">
        <f t="shared" si="10"/>
        <v>4566.5283870967742</v>
      </c>
      <c r="I29" s="261">
        <f t="shared" si="11"/>
        <v>4566.5283870967742</v>
      </c>
      <c r="J29" s="261">
        <f>SUM(D$2:D29)</f>
        <v>127862.79483870963</v>
      </c>
      <c r="K29" s="261">
        <f>IF(ISNUMBER($D28),IF(OR(K28+$D29&gt;P29,K28=P29),P29,SUM($D$2:$D29)),$D29)</f>
        <v>127862.79483870963</v>
      </c>
      <c r="L29" s="261">
        <f>IF(ISNUMBER($D28),IF(OR(L28+$D29&gt;Q29,L28=Q29),Q29,SUM($D$2:$D29)),$D29)</f>
        <v>127862.79483870963</v>
      </c>
      <c r="M29" s="261">
        <f>IF(ISNUMBER($D28),IF(OR(M28+$D29&gt;R29,M28=R29),R29,SUM($D$2:$D29)),$D29)</f>
        <v>127862.79483870963</v>
      </c>
      <c r="N29" s="261">
        <f>IF(ISNUMBER($D28),IF(OR(N28+$D29&gt;S29,N28=S29),S29,SUM($D$2:$D29)),$D29)</f>
        <v>127862.79483870963</v>
      </c>
      <c r="O29" s="261">
        <f>IF(ISNUMBER($D28),IF(OR(O28+$D29&gt;T29,O28=T29),T29,SUM($D$2:$D29)),$D29)</f>
        <v>127862.79483870963</v>
      </c>
      <c r="P29" s="261">
        <f>ACL!$F$2</f>
        <v>1708000</v>
      </c>
      <c r="Q29" s="261">
        <f>ACL!$F$3</f>
        <v>2130000</v>
      </c>
      <c r="R29" s="261">
        <f>ACL!$F$4</f>
        <v>2500000</v>
      </c>
      <c r="S29" s="261">
        <f>ACL!$F$5</f>
        <v>2570000</v>
      </c>
      <c r="T29" s="261">
        <f>ACL!$F$6</f>
        <v>2670000</v>
      </c>
      <c r="U29" s="264" t="str">
        <f t="shared" si="2"/>
        <v/>
      </c>
      <c r="V29" s="264" t="str">
        <f t="shared" si="3"/>
        <v/>
      </c>
      <c r="W29" s="264" t="str">
        <f t="shared" si="4"/>
        <v/>
      </c>
      <c r="X29" s="264" t="str">
        <f t="shared" si="5"/>
        <v/>
      </c>
      <c r="Y29" s="264" t="str">
        <f t="shared" si="6"/>
        <v/>
      </c>
      <c r="Z29" s="353">
        <f t="shared" si="12"/>
        <v>28</v>
      </c>
    </row>
    <row r="30" spans="1:26" x14ac:dyDescent="0.25">
      <c r="A30" s="262">
        <v>41303</v>
      </c>
      <c r="B30" s="263">
        <f t="shared" si="7"/>
        <v>1</v>
      </c>
      <c r="C30" s="263">
        <f t="shared" si="0"/>
        <v>1</v>
      </c>
      <c r="D30" s="261">
        <f t="shared" si="1"/>
        <v>4566.5283870967742</v>
      </c>
      <c r="E30" s="261">
        <f t="shared" si="14"/>
        <v>4566.5283870967742</v>
      </c>
      <c r="F30" s="261">
        <f t="shared" si="8"/>
        <v>4566.5283870967742</v>
      </c>
      <c r="G30" s="261">
        <f t="shared" si="9"/>
        <v>4566.5283870967742</v>
      </c>
      <c r="H30" s="261">
        <f t="shared" si="10"/>
        <v>4566.5283870967742</v>
      </c>
      <c r="I30" s="261">
        <f t="shared" si="11"/>
        <v>4566.5283870967742</v>
      </c>
      <c r="J30" s="261">
        <f>SUM(D$2:D30)</f>
        <v>132429.32322580641</v>
      </c>
      <c r="K30" s="261">
        <f>IF(ISNUMBER($D29),IF(OR(K29+$D30&gt;P30,K29=P30),P30,SUM($D$2:$D30)),$D30)</f>
        <v>132429.32322580641</v>
      </c>
      <c r="L30" s="261">
        <f>IF(ISNUMBER($D29),IF(OR(L29+$D30&gt;Q30,L29=Q30),Q30,SUM($D$2:$D30)),$D30)</f>
        <v>132429.32322580641</v>
      </c>
      <c r="M30" s="261">
        <f>IF(ISNUMBER($D29),IF(OR(M29+$D30&gt;R30,M29=R30),R30,SUM($D$2:$D30)),$D30)</f>
        <v>132429.32322580641</v>
      </c>
      <c r="N30" s="261">
        <f>IF(ISNUMBER($D29),IF(OR(N29+$D30&gt;S30,N29=S30),S30,SUM($D$2:$D30)),$D30)</f>
        <v>132429.32322580641</v>
      </c>
      <c r="O30" s="261">
        <f>IF(ISNUMBER($D29),IF(OR(O29+$D30&gt;T30,O29=T30),T30,SUM($D$2:$D30)),$D30)</f>
        <v>132429.32322580641</v>
      </c>
      <c r="P30" s="261">
        <f>ACL!$F$2</f>
        <v>1708000</v>
      </c>
      <c r="Q30" s="261">
        <f>ACL!$F$3</f>
        <v>2130000</v>
      </c>
      <c r="R30" s="261">
        <f>ACL!$F$4</f>
        <v>2500000</v>
      </c>
      <c r="S30" s="261">
        <f>ACL!$F$5</f>
        <v>2570000</v>
      </c>
      <c r="T30" s="261">
        <f>ACL!$F$6</f>
        <v>2670000</v>
      </c>
      <c r="U30" s="264" t="str">
        <f t="shared" si="2"/>
        <v/>
      </c>
      <c r="V30" s="264" t="str">
        <f t="shared" si="3"/>
        <v/>
      </c>
      <c r="W30" s="264" t="str">
        <f t="shared" si="4"/>
        <v/>
      </c>
      <c r="X30" s="264" t="str">
        <f t="shared" si="5"/>
        <v/>
      </c>
      <c r="Y30" s="264" t="str">
        <f t="shared" si="6"/>
        <v/>
      </c>
      <c r="Z30" s="353">
        <f t="shared" si="12"/>
        <v>29</v>
      </c>
    </row>
    <row r="31" spans="1:26" x14ac:dyDescent="0.25">
      <c r="A31" s="262">
        <v>41304</v>
      </c>
      <c r="B31" s="263">
        <f t="shared" si="7"/>
        <v>1</v>
      </c>
      <c r="C31" s="263">
        <f t="shared" si="0"/>
        <v>1</v>
      </c>
      <c r="D31" s="261">
        <f t="shared" si="1"/>
        <v>4566.5283870967742</v>
      </c>
      <c r="E31" s="261">
        <f t="shared" si="14"/>
        <v>4566.5283870967742</v>
      </c>
      <c r="F31" s="261">
        <f t="shared" si="8"/>
        <v>4566.5283870967742</v>
      </c>
      <c r="G31" s="261">
        <f t="shared" si="9"/>
        <v>4566.5283870967742</v>
      </c>
      <c r="H31" s="261">
        <f t="shared" si="10"/>
        <v>4566.5283870967742</v>
      </c>
      <c r="I31" s="261">
        <f t="shared" si="11"/>
        <v>4566.5283870967742</v>
      </c>
      <c r="J31" s="261">
        <f>SUM(D$2:D31)</f>
        <v>136995.85161290318</v>
      </c>
      <c r="K31" s="261">
        <f>IF(ISNUMBER($D30),IF(OR(K30+$D31&gt;P31,K30=P31),P31,SUM($D$2:$D31)),$D31)</f>
        <v>136995.85161290318</v>
      </c>
      <c r="L31" s="261">
        <f>IF(ISNUMBER($D30),IF(OR(L30+$D31&gt;Q31,L30=Q31),Q31,SUM($D$2:$D31)),$D31)</f>
        <v>136995.85161290318</v>
      </c>
      <c r="M31" s="261">
        <f>IF(ISNUMBER($D30),IF(OR(M30+$D31&gt;R31,M30=R31),R31,SUM($D$2:$D31)),$D31)</f>
        <v>136995.85161290318</v>
      </c>
      <c r="N31" s="261">
        <f>IF(ISNUMBER($D30),IF(OR(N30+$D31&gt;S31,N30=S31),S31,SUM($D$2:$D31)),$D31)</f>
        <v>136995.85161290318</v>
      </c>
      <c r="O31" s="261">
        <f>IF(ISNUMBER($D30),IF(OR(O30+$D31&gt;T31,O30=T31),T31,SUM($D$2:$D31)),$D31)</f>
        <v>136995.85161290318</v>
      </c>
      <c r="P31" s="261">
        <f>ACL!$F$2</f>
        <v>1708000</v>
      </c>
      <c r="Q31" s="261">
        <f>ACL!$F$3</f>
        <v>2130000</v>
      </c>
      <c r="R31" s="261">
        <f>ACL!$F$4</f>
        <v>2500000</v>
      </c>
      <c r="S31" s="261">
        <f>ACL!$F$5</f>
        <v>2570000</v>
      </c>
      <c r="T31" s="261">
        <f>ACL!$F$6</f>
        <v>2670000</v>
      </c>
      <c r="U31" s="264" t="str">
        <f t="shared" si="2"/>
        <v/>
      </c>
      <c r="V31" s="264" t="str">
        <f t="shared" si="3"/>
        <v/>
      </c>
      <c r="W31" s="264" t="str">
        <f t="shared" si="4"/>
        <v/>
      </c>
      <c r="X31" s="264" t="str">
        <f t="shared" si="5"/>
        <v/>
      </c>
      <c r="Y31" s="264" t="str">
        <f t="shared" si="6"/>
        <v/>
      </c>
      <c r="Z31" s="353">
        <f t="shared" si="12"/>
        <v>30</v>
      </c>
    </row>
    <row r="32" spans="1:26" x14ac:dyDescent="0.25">
      <c r="A32" s="262">
        <v>41305</v>
      </c>
      <c r="B32" s="263">
        <f t="shared" si="7"/>
        <v>1</v>
      </c>
      <c r="C32" s="263">
        <f t="shared" si="0"/>
        <v>1</v>
      </c>
      <c r="D32" s="261">
        <f t="shared" si="1"/>
        <v>4566.5283870967742</v>
      </c>
      <c r="E32" s="261">
        <f t="shared" si="14"/>
        <v>4566.5283870967742</v>
      </c>
      <c r="F32" s="261">
        <f t="shared" si="8"/>
        <v>4566.5283870967742</v>
      </c>
      <c r="G32" s="261">
        <f t="shared" si="9"/>
        <v>4566.5283870967742</v>
      </c>
      <c r="H32" s="261">
        <f t="shared" si="10"/>
        <v>4566.5283870967742</v>
      </c>
      <c r="I32" s="261">
        <f t="shared" si="11"/>
        <v>4566.5283870967742</v>
      </c>
      <c r="J32" s="261">
        <f>SUM(D$2:D32)</f>
        <v>141562.37999999995</v>
      </c>
      <c r="K32" s="261">
        <f>IF(ISNUMBER($D31),IF(OR(K31+$D32&gt;P32,K31=P32),P32,SUM($D$2:$D32)),$D32)</f>
        <v>141562.37999999995</v>
      </c>
      <c r="L32" s="261">
        <f>IF(ISNUMBER($D31),IF(OR(L31+$D32&gt;Q32,L31=Q32),Q32,SUM($D$2:$D32)),$D32)</f>
        <v>141562.37999999995</v>
      </c>
      <c r="M32" s="261">
        <f>IF(ISNUMBER($D31),IF(OR(M31+$D32&gt;R32,M31=R32),R32,SUM($D$2:$D32)),$D32)</f>
        <v>141562.37999999995</v>
      </c>
      <c r="N32" s="261">
        <f>IF(ISNUMBER($D31),IF(OR(N31+$D32&gt;S32,N31=S32),S32,SUM($D$2:$D32)),$D32)</f>
        <v>141562.37999999995</v>
      </c>
      <c r="O32" s="261">
        <f>IF(ISNUMBER($D31),IF(OR(O31+$D32&gt;T32,O31=T32),T32,SUM($D$2:$D32)),$D32)</f>
        <v>141562.37999999995</v>
      </c>
      <c r="P32" s="261">
        <f>ACL!$F$2</f>
        <v>1708000</v>
      </c>
      <c r="Q32" s="261">
        <f>ACL!$F$3</f>
        <v>2130000</v>
      </c>
      <c r="R32" s="261">
        <f>ACL!$F$4</f>
        <v>2500000</v>
      </c>
      <c r="S32" s="261">
        <f>ACL!$F$5</f>
        <v>2570000</v>
      </c>
      <c r="T32" s="261">
        <f>ACL!$F$6</f>
        <v>2670000</v>
      </c>
      <c r="U32" s="264" t="str">
        <f t="shared" si="2"/>
        <v/>
      </c>
      <c r="V32" s="264" t="str">
        <f t="shared" si="3"/>
        <v/>
      </c>
      <c r="W32" s="264" t="str">
        <f t="shared" si="4"/>
        <v/>
      </c>
      <c r="X32" s="264" t="str">
        <f t="shared" si="5"/>
        <v/>
      </c>
      <c r="Y32" s="264" t="str">
        <f t="shared" si="6"/>
        <v/>
      </c>
      <c r="Z32" s="353">
        <f t="shared" si="12"/>
        <v>31</v>
      </c>
    </row>
    <row r="33" spans="1:26" x14ac:dyDescent="0.25">
      <c r="A33" s="262">
        <v>41306</v>
      </c>
      <c r="B33" s="263">
        <f t="shared" si="7"/>
        <v>2</v>
      </c>
      <c r="C33" s="263">
        <f t="shared" si="0"/>
        <v>1</v>
      </c>
      <c r="D33" s="261">
        <f t="shared" si="1"/>
        <v>3470.9195510781115</v>
      </c>
      <c r="E33" s="261">
        <f t="shared" si="14"/>
        <v>3470.9195510781115</v>
      </c>
      <c r="F33" s="261">
        <f t="shared" si="8"/>
        <v>3470.9195510781115</v>
      </c>
      <c r="G33" s="261">
        <f t="shared" si="9"/>
        <v>3470.9195510781115</v>
      </c>
      <c r="H33" s="261">
        <f t="shared" si="10"/>
        <v>3470.9195510781115</v>
      </c>
      <c r="I33" s="261">
        <f t="shared" si="11"/>
        <v>3470.9195510781115</v>
      </c>
      <c r="J33" s="261">
        <f>SUM(D$2:D33)</f>
        <v>145033.29955107806</v>
      </c>
      <c r="K33" s="261">
        <f>IF(ISNUMBER($D32),IF(OR(K32+$D33&gt;P33,K32=P33),P33,SUM($D$2:$D33)),$D33)</f>
        <v>145033.29955107806</v>
      </c>
      <c r="L33" s="261">
        <f>IF(ISNUMBER($D32),IF(OR(L32+$D33&gt;Q33,L32=Q33),Q33,SUM($D$2:$D33)),$D33)</f>
        <v>145033.29955107806</v>
      </c>
      <c r="M33" s="261">
        <f>IF(ISNUMBER($D32),IF(OR(M32+$D33&gt;R33,M32=R33),R33,SUM($D$2:$D33)),$D33)</f>
        <v>145033.29955107806</v>
      </c>
      <c r="N33" s="261">
        <f>IF(ISNUMBER($D32),IF(OR(N32+$D33&gt;S33,N32=S33),S33,SUM($D$2:$D33)),$D33)</f>
        <v>145033.29955107806</v>
      </c>
      <c r="O33" s="261">
        <f>IF(ISNUMBER($D32),IF(OR(O32+$D33&gt;T33,O32=T33),T33,SUM($D$2:$D33)),$D33)</f>
        <v>145033.29955107806</v>
      </c>
      <c r="P33" s="261">
        <f>ACL!$F$2</f>
        <v>1708000</v>
      </c>
      <c r="Q33" s="261">
        <f>ACL!$F$3</f>
        <v>2130000</v>
      </c>
      <c r="R33" s="261">
        <f>ACL!$F$4</f>
        <v>2500000</v>
      </c>
      <c r="S33" s="261">
        <f>ACL!$F$5</f>
        <v>2570000</v>
      </c>
      <c r="T33" s="261">
        <f>ACL!$F$6</f>
        <v>2670000</v>
      </c>
      <c r="U33" s="264" t="str">
        <f t="shared" si="2"/>
        <v/>
      </c>
      <c r="V33" s="264" t="str">
        <f t="shared" si="3"/>
        <v/>
      </c>
      <c r="W33" s="264" t="str">
        <f t="shared" si="4"/>
        <v/>
      </c>
      <c r="X33" s="264" t="str">
        <f t="shared" si="5"/>
        <v/>
      </c>
      <c r="Y33" s="264" t="str">
        <f t="shared" si="6"/>
        <v/>
      </c>
      <c r="Z33" s="353">
        <f t="shared" si="12"/>
        <v>32</v>
      </c>
    </row>
    <row r="34" spans="1:26" x14ac:dyDescent="0.25">
      <c r="A34" s="262">
        <v>41307</v>
      </c>
      <c r="B34" s="263">
        <f t="shared" si="7"/>
        <v>2</v>
      </c>
      <c r="C34" s="263">
        <f t="shared" si="0"/>
        <v>1</v>
      </c>
      <c r="D34" s="261">
        <f t="shared" si="1"/>
        <v>3470.9195510781115</v>
      </c>
      <c r="E34" s="261">
        <f t="shared" si="14"/>
        <v>3470.9195510781115</v>
      </c>
      <c r="F34" s="261">
        <f t="shared" si="8"/>
        <v>3470.9195510781115</v>
      </c>
      <c r="G34" s="261">
        <f t="shared" si="9"/>
        <v>3470.9195510781115</v>
      </c>
      <c r="H34" s="261">
        <f t="shared" si="10"/>
        <v>3470.9195510781115</v>
      </c>
      <c r="I34" s="261">
        <f t="shared" si="11"/>
        <v>3470.9195510781115</v>
      </c>
      <c r="J34" s="261">
        <f>SUM(D$2:D34)</f>
        <v>148504.21910215617</v>
      </c>
      <c r="K34" s="261">
        <f>IF(ISNUMBER($D33),IF(OR(K33+$D34&gt;P34,K33=P34),P34,SUM($D$2:$D34)),$D34)</f>
        <v>148504.21910215617</v>
      </c>
      <c r="L34" s="261">
        <f>IF(ISNUMBER($D33),IF(OR(L33+$D34&gt;Q34,L33=Q34),Q34,SUM($D$2:$D34)),$D34)</f>
        <v>148504.21910215617</v>
      </c>
      <c r="M34" s="261">
        <f>IF(ISNUMBER($D33),IF(OR(M33+$D34&gt;R34,M33=R34),R34,SUM($D$2:$D34)),$D34)</f>
        <v>148504.21910215617</v>
      </c>
      <c r="N34" s="261">
        <f>IF(ISNUMBER($D33),IF(OR(N33+$D34&gt;S34,N33=S34),S34,SUM($D$2:$D34)),$D34)</f>
        <v>148504.21910215617</v>
      </c>
      <c r="O34" s="261">
        <f>IF(ISNUMBER($D33),IF(OR(O33+$D34&gt;T34,O33=T34),T34,SUM($D$2:$D34)),$D34)</f>
        <v>148504.21910215617</v>
      </c>
      <c r="P34" s="261">
        <f>ACL!$F$2</f>
        <v>1708000</v>
      </c>
      <c r="Q34" s="261">
        <f>ACL!$F$3</f>
        <v>2130000</v>
      </c>
      <c r="R34" s="261">
        <f>ACL!$F$4</f>
        <v>2500000</v>
      </c>
      <c r="S34" s="261">
        <f>ACL!$F$5</f>
        <v>2570000</v>
      </c>
      <c r="T34" s="261">
        <f>ACL!$F$6</f>
        <v>2670000</v>
      </c>
      <c r="U34" s="264" t="str">
        <f t="shared" si="2"/>
        <v/>
      </c>
      <c r="V34" s="264" t="str">
        <f t="shared" si="3"/>
        <v/>
      </c>
      <c r="W34" s="264" t="str">
        <f t="shared" si="4"/>
        <v/>
      </c>
      <c r="X34" s="264" t="str">
        <f t="shared" si="5"/>
        <v/>
      </c>
      <c r="Y34" s="264" t="str">
        <f t="shared" si="6"/>
        <v/>
      </c>
      <c r="Z34" s="353">
        <f t="shared" si="12"/>
        <v>33</v>
      </c>
    </row>
    <row r="35" spans="1:26" x14ac:dyDescent="0.25">
      <c r="A35" s="262">
        <v>41308</v>
      </c>
      <c r="B35" s="263">
        <f t="shared" si="7"/>
        <v>2</v>
      </c>
      <c r="C35" s="263">
        <f t="shared" si="0"/>
        <v>1</v>
      </c>
      <c r="D35" s="261">
        <f t="shared" si="1"/>
        <v>3470.9195510781115</v>
      </c>
      <c r="E35" s="261">
        <f t="shared" si="14"/>
        <v>3470.9195510781115</v>
      </c>
      <c r="F35" s="261">
        <f t="shared" si="8"/>
        <v>3470.9195510781115</v>
      </c>
      <c r="G35" s="261">
        <f t="shared" si="9"/>
        <v>3470.9195510781115</v>
      </c>
      <c r="H35" s="261">
        <f t="shared" si="10"/>
        <v>3470.9195510781115</v>
      </c>
      <c r="I35" s="261">
        <f t="shared" si="11"/>
        <v>3470.9195510781115</v>
      </c>
      <c r="J35" s="261">
        <f>SUM(D$2:D35)</f>
        <v>151975.13865323429</v>
      </c>
      <c r="K35" s="261">
        <f>IF(ISNUMBER($D34),IF(OR(K34+$D35&gt;P35,K34=P35),P35,SUM($D$2:$D35)),$D35)</f>
        <v>151975.13865323429</v>
      </c>
      <c r="L35" s="261">
        <f>IF(ISNUMBER($D34),IF(OR(L34+$D35&gt;Q35,L34=Q35),Q35,SUM($D$2:$D35)),$D35)</f>
        <v>151975.13865323429</v>
      </c>
      <c r="M35" s="261">
        <f>IF(ISNUMBER($D34),IF(OR(M34+$D35&gt;R35,M34=R35),R35,SUM($D$2:$D35)),$D35)</f>
        <v>151975.13865323429</v>
      </c>
      <c r="N35" s="261">
        <f>IF(ISNUMBER($D34),IF(OR(N34+$D35&gt;S35,N34=S35),S35,SUM($D$2:$D35)),$D35)</f>
        <v>151975.13865323429</v>
      </c>
      <c r="O35" s="261">
        <f>IF(ISNUMBER($D34),IF(OR(O34+$D35&gt;T35,O34=T35),T35,SUM($D$2:$D35)),$D35)</f>
        <v>151975.13865323429</v>
      </c>
      <c r="P35" s="261">
        <f>ACL!$F$2</f>
        <v>1708000</v>
      </c>
      <c r="Q35" s="261">
        <f>ACL!$F$3</f>
        <v>2130000</v>
      </c>
      <c r="R35" s="261">
        <f>ACL!$F$4</f>
        <v>2500000</v>
      </c>
      <c r="S35" s="261">
        <f>ACL!$F$5</f>
        <v>2570000</v>
      </c>
      <c r="T35" s="261">
        <f>ACL!$F$6</f>
        <v>2670000</v>
      </c>
      <c r="U35" s="264" t="str">
        <f t="shared" si="2"/>
        <v/>
      </c>
      <c r="V35" s="264" t="str">
        <f t="shared" si="3"/>
        <v/>
      </c>
      <c r="W35" s="264" t="str">
        <f t="shared" si="4"/>
        <v/>
      </c>
      <c r="X35" s="264" t="str">
        <f t="shared" si="5"/>
        <v/>
      </c>
      <c r="Y35" s="264" t="str">
        <f t="shared" si="6"/>
        <v/>
      </c>
      <c r="Z35" s="353">
        <f t="shared" si="12"/>
        <v>34</v>
      </c>
    </row>
    <row r="36" spans="1:26" x14ac:dyDescent="0.25">
      <c r="A36" s="262">
        <v>41309</v>
      </c>
      <c r="B36" s="263">
        <f t="shared" si="7"/>
        <v>2</v>
      </c>
      <c r="C36" s="263">
        <f t="shared" si="0"/>
        <v>1</v>
      </c>
      <c r="D36" s="261">
        <f t="shared" si="1"/>
        <v>3470.9195510781115</v>
      </c>
      <c r="E36" s="261">
        <f t="shared" si="14"/>
        <v>3470.9195510781115</v>
      </c>
      <c r="F36" s="261">
        <f t="shared" si="8"/>
        <v>3470.9195510781115</v>
      </c>
      <c r="G36" s="261">
        <f t="shared" si="9"/>
        <v>3470.9195510781115</v>
      </c>
      <c r="H36" s="261">
        <f t="shared" si="10"/>
        <v>3470.9195510781115</v>
      </c>
      <c r="I36" s="261">
        <f t="shared" si="11"/>
        <v>3470.9195510781115</v>
      </c>
      <c r="J36" s="261">
        <f>SUM(D$2:D36)</f>
        <v>155446.0582043124</v>
      </c>
      <c r="K36" s="261">
        <f>IF(ISNUMBER($D35),IF(OR(K35+$D36&gt;P36,K35=P36),P36,SUM($D$2:$D36)),$D36)</f>
        <v>155446.0582043124</v>
      </c>
      <c r="L36" s="261">
        <f>IF(ISNUMBER($D35),IF(OR(L35+$D36&gt;Q36,L35=Q36),Q36,SUM($D$2:$D36)),$D36)</f>
        <v>155446.0582043124</v>
      </c>
      <c r="M36" s="261">
        <f>IF(ISNUMBER($D35),IF(OR(M35+$D36&gt;R36,M35=R36),R36,SUM($D$2:$D36)),$D36)</f>
        <v>155446.0582043124</v>
      </c>
      <c r="N36" s="261">
        <f>IF(ISNUMBER($D35),IF(OR(N35+$D36&gt;S36,N35=S36),S36,SUM($D$2:$D36)),$D36)</f>
        <v>155446.0582043124</v>
      </c>
      <c r="O36" s="261">
        <f>IF(ISNUMBER($D35),IF(OR(O35+$D36&gt;T36,O35=T36),T36,SUM($D$2:$D36)),$D36)</f>
        <v>155446.0582043124</v>
      </c>
      <c r="P36" s="261">
        <f>ACL!$F$2</f>
        <v>1708000</v>
      </c>
      <c r="Q36" s="261">
        <f>ACL!$F$3</f>
        <v>2130000</v>
      </c>
      <c r="R36" s="261">
        <f>ACL!$F$4</f>
        <v>2500000</v>
      </c>
      <c r="S36" s="261">
        <f>ACL!$F$5</f>
        <v>2570000</v>
      </c>
      <c r="T36" s="261">
        <f>ACL!$F$6</f>
        <v>2670000</v>
      </c>
      <c r="U36" s="264" t="str">
        <f t="shared" si="2"/>
        <v/>
      </c>
      <c r="V36" s="264" t="str">
        <f t="shared" si="3"/>
        <v/>
      </c>
      <c r="W36" s="264" t="str">
        <f t="shared" si="4"/>
        <v/>
      </c>
      <c r="X36" s="264" t="str">
        <f t="shared" si="5"/>
        <v/>
      </c>
      <c r="Y36" s="264" t="str">
        <f t="shared" si="6"/>
        <v/>
      </c>
      <c r="Z36" s="353">
        <f t="shared" si="12"/>
        <v>35</v>
      </c>
    </row>
    <row r="37" spans="1:26" x14ac:dyDescent="0.25">
      <c r="A37" s="262">
        <v>41310</v>
      </c>
      <c r="B37" s="263">
        <f t="shared" si="7"/>
        <v>2</v>
      </c>
      <c r="C37" s="263">
        <f t="shared" si="0"/>
        <v>1</v>
      </c>
      <c r="D37" s="261">
        <f t="shared" si="1"/>
        <v>3470.9195510781115</v>
      </c>
      <c r="E37" s="261">
        <f t="shared" si="14"/>
        <v>3470.9195510781115</v>
      </c>
      <c r="F37" s="261">
        <f t="shared" si="8"/>
        <v>3470.9195510781115</v>
      </c>
      <c r="G37" s="261">
        <f t="shared" si="9"/>
        <v>3470.9195510781115</v>
      </c>
      <c r="H37" s="261">
        <f t="shared" si="10"/>
        <v>3470.9195510781115</v>
      </c>
      <c r="I37" s="261">
        <f t="shared" si="11"/>
        <v>3470.9195510781115</v>
      </c>
      <c r="J37" s="261">
        <f>SUM(D$2:D37)</f>
        <v>158916.97775539052</v>
      </c>
      <c r="K37" s="261">
        <f>IF(ISNUMBER($D36),IF(OR(K36+$D37&gt;P37,K36=P37),P37,SUM($D$2:$D37)),$D37)</f>
        <v>158916.97775539052</v>
      </c>
      <c r="L37" s="261">
        <f>IF(ISNUMBER($D36),IF(OR(L36+$D37&gt;Q37,L36=Q37),Q37,SUM($D$2:$D37)),$D37)</f>
        <v>158916.97775539052</v>
      </c>
      <c r="M37" s="261">
        <f>IF(ISNUMBER($D36),IF(OR(M36+$D37&gt;R37,M36=R37),R37,SUM($D$2:$D37)),$D37)</f>
        <v>158916.97775539052</v>
      </c>
      <c r="N37" s="261">
        <f>IF(ISNUMBER($D36),IF(OR(N36+$D37&gt;S37,N36=S37),S37,SUM($D$2:$D37)),$D37)</f>
        <v>158916.97775539052</v>
      </c>
      <c r="O37" s="261">
        <f>IF(ISNUMBER($D36),IF(OR(O36+$D37&gt;T37,O36=T37),T37,SUM($D$2:$D37)),$D37)</f>
        <v>158916.97775539052</v>
      </c>
      <c r="P37" s="261">
        <f>ACL!$F$2</f>
        <v>1708000</v>
      </c>
      <c r="Q37" s="261">
        <f>ACL!$F$3</f>
        <v>2130000</v>
      </c>
      <c r="R37" s="261">
        <f>ACL!$F$4</f>
        <v>2500000</v>
      </c>
      <c r="S37" s="261">
        <f>ACL!$F$5</f>
        <v>2570000</v>
      </c>
      <c r="T37" s="261">
        <f>ACL!$F$6</f>
        <v>2670000</v>
      </c>
      <c r="U37" s="264" t="str">
        <f t="shared" si="2"/>
        <v/>
      </c>
      <c r="V37" s="264" t="str">
        <f t="shared" si="3"/>
        <v/>
      </c>
      <c r="W37" s="264" t="str">
        <f t="shared" si="4"/>
        <v/>
      </c>
      <c r="X37" s="264" t="str">
        <f t="shared" si="5"/>
        <v/>
      </c>
      <c r="Y37" s="264" t="str">
        <f t="shared" si="6"/>
        <v/>
      </c>
      <c r="Z37" s="353">
        <f t="shared" si="12"/>
        <v>36</v>
      </c>
    </row>
    <row r="38" spans="1:26" x14ac:dyDescent="0.25">
      <c r="A38" s="262">
        <v>41311</v>
      </c>
      <c r="B38" s="263">
        <f t="shared" si="7"/>
        <v>2</v>
      </c>
      <c r="C38" s="263">
        <f t="shared" si="0"/>
        <v>1</v>
      </c>
      <c r="D38" s="261">
        <f t="shared" si="1"/>
        <v>3470.9195510781115</v>
      </c>
      <c r="E38" s="261">
        <f t="shared" si="14"/>
        <v>3470.9195510781115</v>
      </c>
      <c r="F38" s="261">
        <f t="shared" si="8"/>
        <v>3470.9195510781115</v>
      </c>
      <c r="G38" s="261">
        <f t="shared" si="9"/>
        <v>3470.9195510781115</v>
      </c>
      <c r="H38" s="261">
        <f t="shared" si="10"/>
        <v>3470.9195510781115</v>
      </c>
      <c r="I38" s="261">
        <f t="shared" si="11"/>
        <v>3470.9195510781115</v>
      </c>
      <c r="J38" s="261">
        <f>SUM(D$2:D38)</f>
        <v>162387.89730646863</v>
      </c>
      <c r="K38" s="261">
        <f>IF(ISNUMBER($D37),IF(OR(K37+$D38&gt;P38,K37=P38),P38,SUM($D$2:$D38)),$D38)</f>
        <v>162387.89730646863</v>
      </c>
      <c r="L38" s="261">
        <f>IF(ISNUMBER($D37),IF(OR(L37+$D38&gt;Q38,L37=Q38),Q38,SUM($D$2:$D38)),$D38)</f>
        <v>162387.89730646863</v>
      </c>
      <c r="M38" s="261">
        <f>IF(ISNUMBER($D37),IF(OR(M37+$D38&gt;R38,M37=R38),R38,SUM($D$2:$D38)),$D38)</f>
        <v>162387.89730646863</v>
      </c>
      <c r="N38" s="261">
        <f>IF(ISNUMBER($D37),IF(OR(N37+$D38&gt;S38,N37=S38),S38,SUM($D$2:$D38)),$D38)</f>
        <v>162387.89730646863</v>
      </c>
      <c r="O38" s="261">
        <f>IF(ISNUMBER($D37),IF(OR(O37+$D38&gt;T38,O37=T38),T38,SUM($D$2:$D38)),$D38)</f>
        <v>162387.89730646863</v>
      </c>
      <c r="P38" s="261">
        <f>ACL!$F$2</f>
        <v>1708000</v>
      </c>
      <c r="Q38" s="261">
        <f>ACL!$F$3</f>
        <v>2130000</v>
      </c>
      <c r="R38" s="261">
        <f>ACL!$F$4</f>
        <v>2500000</v>
      </c>
      <c r="S38" s="261">
        <f>ACL!$F$5</f>
        <v>2570000</v>
      </c>
      <c r="T38" s="261">
        <f>ACL!$F$6</f>
        <v>2670000</v>
      </c>
      <c r="U38" s="264" t="str">
        <f t="shared" si="2"/>
        <v/>
      </c>
      <c r="V38" s="264" t="str">
        <f t="shared" si="3"/>
        <v/>
      </c>
      <c r="W38" s="264" t="str">
        <f t="shared" si="4"/>
        <v/>
      </c>
      <c r="X38" s="264" t="str">
        <f t="shared" si="5"/>
        <v/>
      </c>
      <c r="Y38" s="264" t="str">
        <f t="shared" si="6"/>
        <v/>
      </c>
      <c r="Z38" s="353">
        <f t="shared" si="12"/>
        <v>37</v>
      </c>
    </row>
    <row r="39" spans="1:26" x14ac:dyDescent="0.25">
      <c r="A39" s="262">
        <v>41312</v>
      </c>
      <c r="B39" s="263">
        <f t="shared" si="7"/>
        <v>2</v>
      </c>
      <c r="C39" s="263">
        <f t="shared" si="0"/>
        <v>1</v>
      </c>
      <c r="D39" s="261">
        <f t="shared" si="1"/>
        <v>3470.9195510781115</v>
      </c>
      <c r="E39" s="261">
        <f t="shared" si="14"/>
        <v>3470.9195510781115</v>
      </c>
      <c r="F39" s="261">
        <f t="shared" si="8"/>
        <v>3470.9195510781115</v>
      </c>
      <c r="G39" s="261">
        <f t="shared" si="9"/>
        <v>3470.9195510781115</v>
      </c>
      <c r="H39" s="261">
        <f t="shared" si="10"/>
        <v>3470.9195510781115</v>
      </c>
      <c r="I39" s="261">
        <f t="shared" si="11"/>
        <v>3470.9195510781115</v>
      </c>
      <c r="J39" s="261">
        <f>SUM(D$2:D39)</f>
        <v>165858.81685754674</v>
      </c>
      <c r="K39" s="261">
        <f>IF(ISNUMBER($D38),IF(OR(K38+$D39&gt;P39,K38=P39),P39,SUM($D$2:$D39)),$D39)</f>
        <v>165858.81685754674</v>
      </c>
      <c r="L39" s="261">
        <f>IF(ISNUMBER($D38),IF(OR(L38+$D39&gt;Q39,L38=Q39),Q39,SUM($D$2:$D39)),$D39)</f>
        <v>165858.81685754674</v>
      </c>
      <c r="M39" s="261">
        <f>IF(ISNUMBER($D38),IF(OR(M38+$D39&gt;R39,M38=R39),R39,SUM($D$2:$D39)),$D39)</f>
        <v>165858.81685754674</v>
      </c>
      <c r="N39" s="261">
        <f>IF(ISNUMBER($D38),IF(OR(N38+$D39&gt;S39,N38=S39),S39,SUM($D$2:$D39)),$D39)</f>
        <v>165858.81685754674</v>
      </c>
      <c r="O39" s="261">
        <f>IF(ISNUMBER($D38),IF(OR(O38+$D39&gt;T39,O38=T39),T39,SUM($D$2:$D39)),$D39)</f>
        <v>165858.81685754674</v>
      </c>
      <c r="P39" s="261">
        <f>ACL!$F$2</f>
        <v>1708000</v>
      </c>
      <c r="Q39" s="261">
        <f>ACL!$F$3</f>
        <v>2130000</v>
      </c>
      <c r="R39" s="261">
        <f>ACL!$F$4</f>
        <v>2500000</v>
      </c>
      <c r="S39" s="261">
        <f>ACL!$F$5</f>
        <v>2570000</v>
      </c>
      <c r="T39" s="261">
        <f>ACL!$F$6</f>
        <v>2670000</v>
      </c>
      <c r="U39" s="264" t="str">
        <f t="shared" si="2"/>
        <v/>
      </c>
      <c r="V39" s="264" t="str">
        <f t="shared" si="3"/>
        <v/>
      </c>
      <c r="W39" s="264" t="str">
        <f t="shared" si="4"/>
        <v/>
      </c>
      <c r="X39" s="264" t="str">
        <f t="shared" si="5"/>
        <v/>
      </c>
      <c r="Y39" s="264" t="str">
        <f t="shared" si="6"/>
        <v/>
      </c>
      <c r="Z39" s="353">
        <f t="shared" si="12"/>
        <v>38</v>
      </c>
    </row>
    <row r="40" spans="1:26" x14ac:dyDescent="0.25">
      <c r="A40" s="262">
        <v>41313</v>
      </c>
      <c r="B40" s="263">
        <f t="shared" si="7"/>
        <v>2</v>
      </c>
      <c r="C40" s="263">
        <f t="shared" si="0"/>
        <v>1</v>
      </c>
      <c r="D40" s="261">
        <f t="shared" si="1"/>
        <v>3470.9195510781115</v>
      </c>
      <c r="E40" s="261">
        <f t="shared" si="14"/>
        <v>3470.9195510781115</v>
      </c>
      <c r="F40" s="261">
        <f t="shared" si="8"/>
        <v>3470.9195510781115</v>
      </c>
      <c r="G40" s="261">
        <f t="shared" si="9"/>
        <v>3470.9195510781115</v>
      </c>
      <c r="H40" s="261">
        <f t="shared" si="10"/>
        <v>3470.9195510781115</v>
      </c>
      <c r="I40" s="261">
        <f t="shared" si="11"/>
        <v>3470.9195510781115</v>
      </c>
      <c r="J40" s="261">
        <f>SUM(D$2:D40)</f>
        <v>169329.73640862486</v>
      </c>
      <c r="K40" s="261">
        <f>IF(ISNUMBER($D39),IF(OR(K39+$D40&gt;P40,K39=P40),P40,SUM($D$2:$D40)),$D40)</f>
        <v>169329.73640862486</v>
      </c>
      <c r="L40" s="261">
        <f>IF(ISNUMBER($D39),IF(OR(L39+$D40&gt;Q40,L39=Q40),Q40,SUM($D$2:$D40)),$D40)</f>
        <v>169329.73640862486</v>
      </c>
      <c r="M40" s="261">
        <f>IF(ISNUMBER($D39),IF(OR(M39+$D40&gt;R40,M39=R40),R40,SUM($D$2:$D40)),$D40)</f>
        <v>169329.73640862486</v>
      </c>
      <c r="N40" s="261">
        <f>IF(ISNUMBER($D39),IF(OR(N39+$D40&gt;S40,N39=S40),S40,SUM($D$2:$D40)),$D40)</f>
        <v>169329.73640862486</v>
      </c>
      <c r="O40" s="261">
        <f>IF(ISNUMBER($D39),IF(OR(O39+$D40&gt;T40,O39=T40),T40,SUM($D$2:$D40)),$D40)</f>
        <v>169329.73640862486</v>
      </c>
      <c r="P40" s="261">
        <f>ACL!$F$2</f>
        <v>1708000</v>
      </c>
      <c r="Q40" s="261">
        <f>ACL!$F$3</f>
        <v>2130000</v>
      </c>
      <c r="R40" s="261">
        <f>ACL!$F$4</f>
        <v>2500000</v>
      </c>
      <c r="S40" s="261">
        <f>ACL!$F$5</f>
        <v>2570000</v>
      </c>
      <c r="T40" s="261">
        <f>ACL!$F$6</f>
        <v>2670000</v>
      </c>
      <c r="U40" s="264" t="str">
        <f t="shared" si="2"/>
        <v/>
      </c>
      <c r="V40" s="264" t="str">
        <f t="shared" si="3"/>
        <v/>
      </c>
      <c r="W40" s="264" t="str">
        <f t="shared" si="4"/>
        <v/>
      </c>
      <c r="X40" s="264" t="str">
        <f t="shared" si="5"/>
        <v/>
      </c>
      <c r="Y40" s="264" t="str">
        <f t="shared" si="6"/>
        <v/>
      </c>
      <c r="Z40" s="353">
        <f t="shared" si="12"/>
        <v>39</v>
      </c>
    </row>
    <row r="41" spans="1:26" x14ac:dyDescent="0.25">
      <c r="A41" s="262">
        <v>41314</v>
      </c>
      <c r="B41" s="263">
        <f t="shared" si="7"/>
        <v>2</v>
      </c>
      <c r="C41" s="263">
        <f t="shared" si="0"/>
        <v>1</v>
      </c>
      <c r="D41" s="261">
        <f t="shared" si="1"/>
        <v>3470.9195510781115</v>
      </c>
      <c r="E41" s="261">
        <f t="shared" si="14"/>
        <v>3470.9195510781115</v>
      </c>
      <c r="F41" s="261">
        <f t="shared" si="8"/>
        <v>3470.9195510781115</v>
      </c>
      <c r="G41" s="261">
        <f t="shared" si="9"/>
        <v>3470.9195510781115</v>
      </c>
      <c r="H41" s="261">
        <f t="shared" si="10"/>
        <v>3470.9195510781115</v>
      </c>
      <c r="I41" s="261">
        <f t="shared" si="11"/>
        <v>3470.9195510781115</v>
      </c>
      <c r="J41" s="261">
        <f>SUM(D$2:D41)</f>
        <v>172800.65595970297</v>
      </c>
      <c r="K41" s="261">
        <f>IF(ISNUMBER($D40),IF(OR(K40+$D41&gt;P41,K40=P41),P41,SUM($D$2:$D41)),$D41)</f>
        <v>172800.65595970297</v>
      </c>
      <c r="L41" s="261">
        <f>IF(ISNUMBER($D40),IF(OR(L40+$D41&gt;Q41,L40=Q41),Q41,SUM($D$2:$D41)),$D41)</f>
        <v>172800.65595970297</v>
      </c>
      <c r="M41" s="261">
        <f>IF(ISNUMBER($D40),IF(OR(M40+$D41&gt;R41,M40=R41),R41,SUM($D$2:$D41)),$D41)</f>
        <v>172800.65595970297</v>
      </c>
      <c r="N41" s="261">
        <f>IF(ISNUMBER($D40),IF(OR(N40+$D41&gt;S41,N40=S41),S41,SUM($D$2:$D41)),$D41)</f>
        <v>172800.65595970297</v>
      </c>
      <c r="O41" s="261">
        <f>IF(ISNUMBER($D40),IF(OR(O40+$D41&gt;T41,O40=T41),T41,SUM($D$2:$D41)),$D41)</f>
        <v>172800.65595970297</v>
      </c>
      <c r="P41" s="261">
        <f>ACL!$F$2</f>
        <v>1708000</v>
      </c>
      <c r="Q41" s="261">
        <f>ACL!$F$3</f>
        <v>2130000</v>
      </c>
      <c r="R41" s="261">
        <f>ACL!$F$4</f>
        <v>2500000</v>
      </c>
      <c r="S41" s="261">
        <f>ACL!$F$5</f>
        <v>2570000</v>
      </c>
      <c r="T41" s="261">
        <f>ACL!$F$6</f>
        <v>2670000</v>
      </c>
      <c r="U41" s="264" t="str">
        <f t="shared" si="2"/>
        <v/>
      </c>
      <c r="V41" s="264" t="str">
        <f t="shared" si="3"/>
        <v/>
      </c>
      <c r="W41" s="264" t="str">
        <f t="shared" si="4"/>
        <v/>
      </c>
      <c r="X41" s="264" t="str">
        <f t="shared" si="5"/>
        <v/>
      </c>
      <c r="Y41" s="264" t="str">
        <f t="shared" si="6"/>
        <v/>
      </c>
      <c r="Z41" s="353">
        <f t="shared" si="12"/>
        <v>40</v>
      </c>
    </row>
    <row r="42" spans="1:26" x14ac:dyDescent="0.25">
      <c r="A42" s="262">
        <v>41315</v>
      </c>
      <c r="B42" s="263">
        <f t="shared" si="7"/>
        <v>2</v>
      </c>
      <c r="C42" s="263">
        <f t="shared" si="0"/>
        <v>1</v>
      </c>
      <c r="D42" s="261">
        <f t="shared" si="1"/>
        <v>3470.9195510781115</v>
      </c>
      <c r="E42" s="261">
        <f t="shared" si="14"/>
        <v>3470.9195510781115</v>
      </c>
      <c r="F42" s="261">
        <f t="shared" si="8"/>
        <v>3470.9195510781115</v>
      </c>
      <c r="G42" s="261">
        <f t="shared" si="9"/>
        <v>3470.9195510781115</v>
      </c>
      <c r="H42" s="261">
        <f t="shared" si="10"/>
        <v>3470.9195510781115</v>
      </c>
      <c r="I42" s="261">
        <f t="shared" si="11"/>
        <v>3470.9195510781115</v>
      </c>
      <c r="J42" s="261">
        <f>SUM(D$2:D42)</f>
        <v>176271.57551078108</v>
      </c>
      <c r="K42" s="261">
        <f>IF(ISNUMBER($D41),IF(OR(K41+$D42&gt;P42,K41=P42),P42,SUM($D$2:$D42)),$D42)</f>
        <v>176271.57551078108</v>
      </c>
      <c r="L42" s="261">
        <f>IF(ISNUMBER($D41),IF(OR(L41+$D42&gt;Q42,L41=Q42),Q42,SUM($D$2:$D42)),$D42)</f>
        <v>176271.57551078108</v>
      </c>
      <c r="M42" s="261">
        <f>IF(ISNUMBER($D41),IF(OR(M41+$D42&gt;R42,M41=R42),R42,SUM($D$2:$D42)),$D42)</f>
        <v>176271.57551078108</v>
      </c>
      <c r="N42" s="261">
        <f>IF(ISNUMBER($D41),IF(OR(N41+$D42&gt;S42,N41=S42),S42,SUM($D$2:$D42)),$D42)</f>
        <v>176271.57551078108</v>
      </c>
      <c r="O42" s="261">
        <f>IF(ISNUMBER($D41),IF(OR(O41+$D42&gt;T42,O41=T42),T42,SUM($D$2:$D42)),$D42)</f>
        <v>176271.57551078108</v>
      </c>
      <c r="P42" s="261">
        <f>ACL!$F$2</f>
        <v>1708000</v>
      </c>
      <c r="Q42" s="261">
        <f>ACL!$F$3</f>
        <v>2130000</v>
      </c>
      <c r="R42" s="261">
        <f>ACL!$F$4</f>
        <v>2500000</v>
      </c>
      <c r="S42" s="261">
        <f>ACL!$F$5</f>
        <v>2570000</v>
      </c>
      <c r="T42" s="261">
        <f>ACL!$F$6</f>
        <v>2670000</v>
      </c>
      <c r="U42" s="264" t="str">
        <f t="shared" si="2"/>
        <v/>
      </c>
      <c r="V42" s="264" t="str">
        <f t="shared" si="3"/>
        <v/>
      </c>
      <c r="W42" s="264" t="str">
        <f t="shared" si="4"/>
        <v/>
      </c>
      <c r="X42" s="264" t="str">
        <f t="shared" si="5"/>
        <v/>
      </c>
      <c r="Y42" s="264" t="str">
        <f t="shared" si="6"/>
        <v/>
      </c>
      <c r="Z42" s="353">
        <f t="shared" si="12"/>
        <v>41</v>
      </c>
    </row>
    <row r="43" spans="1:26" x14ac:dyDescent="0.25">
      <c r="A43" s="262">
        <v>41316</v>
      </c>
      <c r="B43" s="263">
        <f t="shared" si="7"/>
        <v>2</v>
      </c>
      <c r="C43" s="263">
        <f t="shared" si="0"/>
        <v>1</v>
      </c>
      <c r="D43" s="261">
        <f t="shared" si="1"/>
        <v>3470.9195510781115</v>
      </c>
      <c r="E43" s="261">
        <f t="shared" si="14"/>
        <v>3470.9195510781115</v>
      </c>
      <c r="F43" s="261">
        <f t="shared" si="8"/>
        <v>3470.9195510781115</v>
      </c>
      <c r="G43" s="261">
        <f t="shared" si="9"/>
        <v>3470.9195510781115</v>
      </c>
      <c r="H43" s="261">
        <f t="shared" si="10"/>
        <v>3470.9195510781115</v>
      </c>
      <c r="I43" s="261">
        <f t="shared" si="11"/>
        <v>3470.9195510781115</v>
      </c>
      <c r="J43" s="261">
        <f>SUM(D$2:D43)</f>
        <v>179742.4950618592</v>
      </c>
      <c r="K43" s="261">
        <f>IF(ISNUMBER($D42),IF(OR(K42+$D43&gt;P43,K42=P43),P43,SUM($D$2:$D43)),$D43)</f>
        <v>179742.4950618592</v>
      </c>
      <c r="L43" s="261">
        <f>IF(ISNUMBER($D42),IF(OR(L42+$D43&gt;Q43,L42=Q43),Q43,SUM($D$2:$D43)),$D43)</f>
        <v>179742.4950618592</v>
      </c>
      <c r="M43" s="261">
        <f>IF(ISNUMBER($D42),IF(OR(M42+$D43&gt;R43,M42=R43),R43,SUM($D$2:$D43)),$D43)</f>
        <v>179742.4950618592</v>
      </c>
      <c r="N43" s="261">
        <f>IF(ISNUMBER($D42),IF(OR(N42+$D43&gt;S43,N42=S43),S43,SUM($D$2:$D43)),$D43)</f>
        <v>179742.4950618592</v>
      </c>
      <c r="O43" s="261">
        <f>IF(ISNUMBER($D42),IF(OR(O42+$D43&gt;T43,O42=T43),T43,SUM($D$2:$D43)),$D43)</f>
        <v>179742.4950618592</v>
      </c>
      <c r="P43" s="261">
        <f>ACL!$F$2</f>
        <v>1708000</v>
      </c>
      <c r="Q43" s="261">
        <f>ACL!$F$3</f>
        <v>2130000</v>
      </c>
      <c r="R43" s="261">
        <f>ACL!$F$4</f>
        <v>2500000</v>
      </c>
      <c r="S43" s="261">
        <f>ACL!$F$5</f>
        <v>2570000</v>
      </c>
      <c r="T43" s="261">
        <f>ACL!$F$6</f>
        <v>2670000</v>
      </c>
      <c r="U43" s="264" t="str">
        <f t="shared" si="2"/>
        <v/>
      </c>
      <c r="V43" s="264" t="str">
        <f t="shared" si="3"/>
        <v/>
      </c>
      <c r="W43" s="264" t="str">
        <f t="shared" si="4"/>
        <v/>
      </c>
      <c r="X43" s="264" t="str">
        <f t="shared" si="5"/>
        <v/>
      </c>
      <c r="Y43" s="264" t="str">
        <f t="shared" si="6"/>
        <v/>
      </c>
      <c r="Z43" s="353">
        <f t="shared" si="12"/>
        <v>42</v>
      </c>
    </row>
    <row r="44" spans="1:26" x14ac:dyDescent="0.25">
      <c r="A44" s="262">
        <v>41317</v>
      </c>
      <c r="B44" s="263">
        <f t="shared" si="7"/>
        <v>2</v>
      </c>
      <c r="C44" s="263">
        <f t="shared" si="0"/>
        <v>1</v>
      </c>
      <c r="D44" s="261">
        <f t="shared" si="1"/>
        <v>3470.9195510781115</v>
      </c>
      <c r="E44" s="261">
        <f t="shared" si="14"/>
        <v>3470.9195510781115</v>
      </c>
      <c r="F44" s="261">
        <f t="shared" si="8"/>
        <v>3470.9195510781115</v>
      </c>
      <c r="G44" s="261">
        <f t="shared" si="9"/>
        <v>3470.9195510781115</v>
      </c>
      <c r="H44" s="261">
        <f t="shared" si="10"/>
        <v>3470.9195510781115</v>
      </c>
      <c r="I44" s="261">
        <f t="shared" si="11"/>
        <v>3470.9195510781115</v>
      </c>
      <c r="J44" s="261">
        <f>SUM(D$2:D44)</f>
        <v>183213.41461293731</v>
      </c>
      <c r="K44" s="261">
        <f>IF(ISNUMBER($D43),IF(OR(K43+$D44&gt;P44,K43=P44),P44,SUM($D$2:$D44)),$D44)</f>
        <v>183213.41461293731</v>
      </c>
      <c r="L44" s="261">
        <f>IF(ISNUMBER($D43),IF(OR(L43+$D44&gt;Q44,L43=Q44),Q44,SUM($D$2:$D44)),$D44)</f>
        <v>183213.41461293731</v>
      </c>
      <c r="M44" s="261">
        <f>IF(ISNUMBER($D43),IF(OR(M43+$D44&gt;R44,M43=R44),R44,SUM($D$2:$D44)),$D44)</f>
        <v>183213.41461293731</v>
      </c>
      <c r="N44" s="261">
        <f>IF(ISNUMBER($D43),IF(OR(N43+$D44&gt;S44,N43=S44),S44,SUM($D$2:$D44)),$D44)</f>
        <v>183213.41461293731</v>
      </c>
      <c r="O44" s="261">
        <f>IF(ISNUMBER($D43),IF(OR(O43+$D44&gt;T44,O43=T44),T44,SUM($D$2:$D44)),$D44)</f>
        <v>183213.41461293731</v>
      </c>
      <c r="P44" s="261">
        <f>ACL!$F$2</f>
        <v>1708000</v>
      </c>
      <c r="Q44" s="261">
        <f>ACL!$F$3</f>
        <v>2130000</v>
      </c>
      <c r="R44" s="261">
        <f>ACL!$F$4</f>
        <v>2500000</v>
      </c>
      <c r="S44" s="261">
        <f>ACL!$F$5</f>
        <v>2570000</v>
      </c>
      <c r="T44" s="261">
        <f>ACL!$F$6</f>
        <v>2670000</v>
      </c>
      <c r="U44" s="264" t="str">
        <f t="shared" si="2"/>
        <v/>
      </c>
      <c r="V44" s="264" t="str">
        <f t="shared" si="3"/>
        <v/>
      </c>
      <c r="W44" s="264" t="str">
        <f t="shared" si="4"/>
        <v/>
      </c>
      <c r="X44" s="264" t="str">
        <f t="shared" si="5"/>
        <v/>
      </c>
      <c r="Y44" s="264" t="str">
        <f t="shared" si="6"/>
        <v/>
      </c>
      <c r="Z44" s="353">
        <f t="shared" si="12"/>
        <v>43</v>
      </c>
    </row>
    <row r="45" spans="1:26" x14ac:dyDescent="0.25">
      <c r="A45" s="262">
        <v>41318</v>
      </c>
      <c r="B45" s="263">
        <f t="shared" si="7"/>
        <v>2</v>
      </c>
      <c r="C45" s="263">
        <f t="shared" si="0"/>
        <v>1</v>
      </c>
      <c r="D45" s="261">
        <f t="shared" si="1"/>
        <v>3470.9195510781115</v>
      </c>
      <c r="E45" s="261">
        <f t="shared" si="14"/>
        <v>3470.9195510781115</v>
      </c>
      <c r="F45" s="261">
        <f t="shared" si="8"/>
        <v>3470.9195510781115</v>
      </c>
      <c r="G45" s="261">
        <f t="shared" si="9"/>
        <v>3470.9195510781115</v>
      </c>
      <c r="H45" s="261">
        <f t="shared" si="10"/>
        <v>3470.9195510781115</v>
      </c>
      <c r="I45" s="261">
        <f t="shared" si="11"/>
        <v>3470.9195510781115</v>
      </c>
      <c r="J45" s="261">
        <f>SUM(D$2:D45)</f>
        <v>186684.33416401542</v>
      </c>
      <c r="K45" s="261">
        <f>IF(ISNUMBER($D44),IF(OR(K44+$D45&gt;P45,K44=P45),P45,SUM($D$2:$D45)),$D45)</f>
        <v>186684.33416401542</v>
      </c>
      <c r="L45" s="261">
        <f>IF(ISNUMBER($D44),IF(OR(L44+$D45&gt;Q45,L44=Q45),Q45,SUM($D$2:$D45)),$D45)</f>
        <v>186684.33416401542</v>
      </c>
      <c r="M45" s="261">
        <f>IF(ISNUMBER($D44),IF(OR(M44+$D45&gt;R45,M44=R45),R45,SUM($D$2:$D45)),$D45)</f>
        <v>186684.33416401542</v>
      </c>
      <c r="N45" s="261">
        <f>IF(ISNUMBER($D44),IF(OR(N44+$D45&gt;S45,N44=S45),S45,SUM($D$2:$D45)),$D45)</f>
        <v>186684.33416401542</v>
      </c>
      <c r="O45" s="261">
        <f>IF(ISNUMBER($D44),IF(OR(O44+$D45&gt;T45,O44=T45),T45,SUM($D$2:$D45)),$D45)</f>
        <v>186684.33416401542</v>
      </c>
      <c r="P45" s="261">
        <f>ACL!$F$2</f>
        <v>1708000</v>
      </c>
      <c r="Q45" s="261">
        <f>ACL!$F$3</f>
        <v>2130000</v>
      </c>
      <c r="R45" s="261">
        <f>ACL!$F$4</f>
        <v>2500000</v>
      </c>
      <c r="S45" s="261">
        <f>ACL!$F$5</f>
        <v>2570000</v>
      </c>
      <c r="T45" s="261">
        <f>ACL!$F$6</f>
        <v>2670000</v>
      </c>
      <c r="U45" s="264" t="str">
        <f t="shared" si="2"/>
        <v/>
      </c>
      <c r="V45" s="264" t="str">
        <f t="shared" si="3"/>
        <v/>
      </c>
      <c r="W45" s="264" t="str">
        <f t="shared" si="4"/>
        <v/>
      </c>
      <c r="X45" s="264" t="str">
        <f t="shared" si="5"/>
        <v/>
      </c>
      <c r="Y45" s="264" t="str">
        <f t="shared" si="6"/>
        <v/>
      </c>
      <c r="Z45" s="353">
        <f t="shared" si="12"/>
        <v>44</v>
      </c>
    </row>
    <row r="46" spans="1:26" x14ac:dyDescent="0.25">
      <c r="A46" s="262">
        <v>41319</v>
      </c>
      <c r="B46" s="263">
        <f t="shared" si="7"/>
        <v>2</v>
      </c>
      <c r="C46" s="263">
        <f t="shared" si="0"/>
        <v>1</v>
      </c>
      <c r="D46" s="261">
        <f t="shared" si="1"/>
        <v>3470.9195510781115</v>
      </c>
      <c r="E46" s="261">
        <f t="shared" si="14"/>
        <v>3470.9195510781115</v>
      </c>
      <c r="F46" s="261">
        <f t="shared" si="8"/>
        <v>3470.9195510781115</v>
      </c>
      <c r="G46" s="261">
        <f t="shared" si="9"/>
        <v>3470.9195510781115</v>
      </c>
      <c r="H46" s="261">
        <f t="shared" si="10"/>
        <v>3470.9195510781115</v>
      </c>
      <c r="I46" s="261">
        <f t="shared" si="11"/>
        <v>3470.9195510781115</v>
      </c>
      <c r="J46" s="261">
        <f>SUM(D$2:D46)</f>
        <v>190155.25371509354</v>
      </c>
      <c r="K46" s="261">
        <f>IF(ISNUMBER($D45),IF(OR(K45+$D46&gt;P46,K45=P46),P46,SUM($D$2:$D46)),$D46)</f>
        <v>190155.25371509354</v>
      </c>
      <c r="L46" s="261">
        <f>IF(ISNUMBER($D45),IF(OR(L45+$D46&gt;Q46,L45=Q46),Q46,SUM($D$2:$D46)),$D46)</f>
        <v>190155.25371509354</v>
      </c>
      <c r="M46" s="261">
        <f>IF(ISNUMBER($D45),IF(OR(M45+$D46&gt;R46,M45=R46),R46,SUM($D$2:$D46)),$D46)</f>
        <v>190155.25371509354</v>
      </c>
      <c r="N46" s="261">
        <f>IF(ISNUMBER($D45),IF(OR(N45+$D46&gt;S46,N45=S46),S46,SUM($D$2:$D46)),$D46)</f>
        <v>190155.25371509354</v>
      </c>
      <c r="O46" s="261">
        <f>IF(ISNUMBER($D45),IF(OR(O45+$D46&gt;T46,O45=T46),T46,SUM($D$2:$D46)),$D46)</f>
        <v>190155.25371509354</v>
      </c>
      <c r="P46" s="261">
        <f>ACL!$F$2</f>
        <v>1708000</v>
      </c>
      <c r="Q46" s="261">
        <f>ACL!$F$3</f>
        <v>2130000</v>
      </c>
      <c r="R46" s="261">
        <f>ACL!$F$4</f>
        <v>2500000</v>
      </c>
      <c r="S46" s="261">
        <f>ACL!$F$5</f>
        <v>2570000</v>
      </c>
      <c r="T46" s="261">
        <f>ACL!$F$6</f>
        <v>2670000</v>
      </c>
      <c r="U46" s="264" t="str">
        <f t="shared" si="2"/>
        <v/>
      </c>
      <c r="V46" s="264" t="str">
        <f t="shared" si="3"/>
        <v/>
      </c>
      <c r="W46" s="264" t="str">
        <f t="shared" si="4"/>
        <v/>
      </c>
      <c r="X46" s="264" t="str">
        <f t="shared" si="5"/>
        <v/>
      </c>
      <c r="Y46" s="264" t="str">
        <f t="shared" si="6"/>
        <v/>
      </c>
      <c r="Z46" s="353">
        <f t="shared" si="12"/>
        <v>45</v>
      </c>
    </row>
    <row r="47" spans="1:26" x14ac:dyDescent="0.25">
      <c r="A47" s="262">
        <v>41320</v>
      </c>
      <c r="B47" s="263">
        <f t="shared" si="7"/>
        <v>2</v>
      </c>
      <c r="C47" s="263">
        <f t="shared" si="0"/>
        <v>1</v>
      </c>
      <c r="D47" s="261">
        <f t="shared" si="1"/>
        <v>3470.9195510781115</v>
      </c>
      <c r="E47" s="261">
        <f t="shared" si="14"/>
        <v>3470.9195510781115</v>
      </c>
      <c r="F47" s="261">
        <f t="shared" si="8"/>
        <v>3470.9195510781115</v>
      </c>
      <c r="G47" s="261">
        <f t="shared" si="9"/>
        <v>3470.9195510781115</v>
      </c>
      <c r="H47" s="261">
        <f t="shared" si="10"/>
        <v>3470.9195510781115</v>
      </c>
      <c r="I47" s="261">
        <f t="shared" si="11"/>
        <v>3470.9195510781115</v>
      </c>
      <c r="J47" s="261">
        <f>SUM(D$2:D47)</f>
        <v>193626.17326617165</v>
      </c>
      <c r="K47" s="261">
        <f>IF(ISNUMBER($D46),IF(OR(K46+$D47&gt;P47,K46=P47),P47,SUM($D$2:$D47)),$D47)</f>
        <v>193626.17326617165</v>
      </c>
      <c r="L47" s="261">
        <f>IF(ISNUMBER($D46),IF(OR(L46+$D47&gt;Q47,L46=Q47),Q47,SUM($D$2:$D47)),$D47)</f>
        <v>193626.17326617165</v>
      </c>
      <c r="M47" s="261">
        <f>IF(ISNUMBER($D46),IF(OR(M46+$D47&gt;R47,M46=R47),R47,SUM($D$2:$D47)),$D47)</f>
        <v>193626.17326617165</v>
      </c>
      <c r="N47" s="261">
        <f>IF(ISNUMBER($D46),IF(OR(N46+$D47&gt;S47,N46=S47),S47,SUM($D$2:$D47)),$D47)</f>
        <v>193626.17326617165</v>
      </c>
      <c r="O47" s="261">
        <f>IF(ISNUMBER($D46),IF(OR(O46+$D47&gt;T47,O46=T47),T47,SUM($D$2:$D47)),$D47)</f>
        <v>193626.17326617165</v>
      </c>
      <c r="P47" s="261">
        <f>ACL!$F$2</f>
        <v>1708000</v>
      </c>
      <c r="Q47" s="261">
        <f>ACL!$F$3</f>
        <v>2130000</v>
      </c>
      <c r="R47" s="261">
        <f>ACL!$F$4</f>
        <v>2500000</v>
      </c>
      <c r="S47" s="261">
        <f>ACL!$F$5</f>
        <v>2570000</v>
      </c>
      <c r="T47" s="261">
        <f>ACL!$F$6</f>
        <v>2670000</v>
      </c>
      <c r="U47" s="264" t="str">
        <f t="shared" si="2"/>
        <v/>
      </c>
      <c r="V47" s="264" t="str">
        <f t="shared" si="3"/>
        <v/>
      </c>
      <c r="W47" s="264" t="str">
        <f t="shared" si="4"/>
        <v/>
      </c>
      <c r="X47" s="264" t="str">
        <f t="shared" si="5"/>
        <v/>
      </c>
      <c r="Y47" s="264" t="str">
        <f t="shared" si="6"/>
        <v/>
      </c>
      <c r="Z47" s="353">
        <f t="shared" si="12"/>
        <v>46</v>
      </c>
    </row>
    <row r="48" spans="1:26" x14ac:dyDescent="0.25">
      <c r="A48" s="262">
        <v>41321</v>
      </c>
      <c r="B48" s="263">
        <f t="shared" si="7"/>
        <v>2</v>
      </c>
      <c r="C48" s="263">
        <f t="shared" si="0"/>
        <v>1</v>
      </c>
      <c r="D48" s="261">
        <f t="shared" si="1"/>
        <v>3470.9195510781115</v>
      </c>
      <c r="E48" s="261">
        <f t="shared" si="14"/>
        <v>3470.9195510781115</v>
      </c>
      <c r="F48" s="261">
        <f t="shared" si="8"/>
        <v>3470.9195510781115</v>
      </c>
      <c r="G48" s="261">
        <f t="shared" si="9"/>
        <v>3470.9195510781115</v>
      </c>
      <c r="H48" s="261">
        <f t="shared" si="10"/>
        <v>3470.9195510781115</v>
      </c>
      <c r="I48" s="261">
        <f t="shared" si="11"/>
        <v>3470.9195510781115</v>
      </c>
      <c r="J48" s="261">
        <f>SUM(D$2:D48)</f>
        <v>197097.09281724977</v>
      </c>
      <c r="K48" s="261">
        <f>IF(ISNUMBER($D47),IF(OR(K47+$D48&gt;P48,K47=P48),P48,SUM($D$2:$D48)),$D48)</f>
        <v>197097.09281724977</v>
      </c>
      <c r="L48" s="261">
        <f>IF(ISNUMBER($D47),IF(OR(L47+$D48&gt;Q48,L47=Q48),Q48,SUM($D$2:$D48)),$D48)</f>
        <v>197097.09281724977</v>
      </c>
      <c r="M48" s="261">
        <f>IF(ISNUMBER($D47),IF(OR(M47+$D48&gt;R48,M47=R48),R48,SUM($D$2:$D48)),$D48)</f>
        <v>197097.09281724977</v>
      </c>
      <c r="N48" s="261">
        <f>IF(ISNUMBER($D47),IF(OR(N47+$D48&gt;S48,N47=S48),S48,SUM($D$2:$D48)),$D48)</f>
        <v>197097.09281724977</v>
      </c>
      <c r="O48" s="261">
        <f>IF(ISNUMBER($D47),IF(OR(O47+$D48&gt;T48,O47=T48),T48,SUM($D$2:$D48)),$D48)</f>
        <v>197097.09281724977</v>
      </c>
      <c r="P48" s="261">
        <f>ACL!$F$2</f>
        <v>1708000</v>
      </c>
      <c r="Q48" s="261">
        <f>ACL!$F$3</f>
        <v>2130000</v>
      </c>
      <c r="R48" s="261">
        <f>ACL!$F$4</f>
        <v>2500000</v>
      </c>
      <c r="S48" s="261">
        <f>ACL!$F$5</f>
        <v>2570000</v>
      </c>
      <c r="T48" s="261">
        <f>ACL!$F$6</f>
        <v>2670000</v>
      </c>
      <c r="U48" s="264" t="str">
        <f t="shared" si="2"/>
        <v/>
      </c>
      <c r="V48" s="264" t="str">
        <f t="shared" si="3"/>
        <v/>
      </c>
      <c r="W48" s="264" t="str">
        <f t="shared" si="4"/>
        <v/>
      </c>
      <c r="X48" s="264" t="str">
        <f t="shared" si="5"/>
        <v/>
      </c>
      <c r="Y48" s="264" t="str">
        <f t="shared" si="6"/>
        <v/>
      </c>
      <c r="Z48" s="353">
        <f t="shared" si="12"/>
        <v>47</v>
      </c>
    </row>
    <row r="49" spans="1:26" x14ac:dyDescent="0.25">
      <c r="A49" s="262">
        <v>41322</v>
      </c>
      <c r="B49" s="263">
        <f t="shared" si="7"/>
        <v>2</v>
      </c>
      <c r="C49" s="263">
        <f t="shared" si="0"/>
        <v>1</v>
      </c>
      <c r="D49" s="261">
        <f t="shared" si="1"/>
        <v>3470.9195510781115</v>
      </c>
      <c r="E49" s="261">
        <f t="shared" si="14"/>
        <v>3470.9195510781115</v>
      </c>
      <c r="F49" s="261">
        <f t="shared" si="8"/>
        <v>3470.9195510781115</v>
      </c>
      <c r="G49" s="261">
        <f t="shared" si="9"/>
        <v>3470.9195510781115</v>
      </c>
      <c r="H49" s="261">
        <f t="shared" si="10"/>
        <v>3470.9195510781115</v>
      </c>
      <c r="I49" s="261">
        <f t="shared" si="11"/>
        <v>3470.9195510781115</v>
      </c>
      <c r="J49" s="261">
        <f>SUM(D$2:D49)</f>
        <v>200568.01236832788</v>
      </c>
      <c r="K49" s="261">
        <f>IF(ISNUMBER($D48),IF(OR(K48+$D49&gt;P49,K48=P49),P49,SUM($D$2:$D49)),$D49)</f>
        <v>200568.01236832788</v>
      </c>
      <c r="L49" s="261">
        <f>IF(ISNUMBER($D48),IF(OR(L48+$D49&gt;Q49,L48=Q49),Q49,SUM($D$2:$D49)),$D49)</f>
        <v>200568.01236832788</v>
      </c>
      <c r="M49" s="261">
        <f>IF(ISNUMBER($D48),IF(OR(M48+$D49&gt;R49,M48=R49),R49,SUM($D$2:$D49)),$D49)</f>
        <v>200568.01236832788</v>
      </c>
      <c r="N49" s="261">
        <f>IF(ISNUMBER($D48),IF(OR(N48+$D49&gt;S49,N48=S49),S49,SUM($D$2:$D49)),$D49)</f>
        <v>200568.01236832788</v>
      </c>
      <c r="O49" s="261">
        <f>IF(ISNUMBER($D48),IF(OR(O48+$D49&gt;T49,O48=T49),T49,SUM($D$2:$D49)),$D49)</f>
        <v>200568.01236832788</v>
      </c>
      <c r="P49" s="261">
        <f>ACL!$F$2</f>
        <v>1708000</v>
      </c>
      <c r="Q49" s="261">
        <f>ACL!$F$3</f>
        <v>2130000</v>
      </c>
      <c r="R49" s="261">
        <f>ACL!$F$4</f>
        <v>2500000</v>
      </c>
      <c r="S49" s="261">
        <f>ACL!$F$5</f>
        <v>2570000</v>
      </c>
      <c r="T49" s="261">
        <f>ACL!$F$6</f>
        <v>2670000</v>
      </c>
      <c r="U49" s="264" t="str">
        <f t="shared" si="2"/>
        <v/>
      </c>
      <c r="V49" s="264" t="str">
        <f t="shared" si="3"/>
        <v/>
      </c>
      <c r="W49" s="264" t="str">
        <f t="shared" si="4"/>
        <v/>
      </c>
      <c r="X49" s="264" t="str">
        <f t="shared" si="5"/>
        <v/>
      </c>
      <c r="Y49" s="264" t="str">
        <f t="shared" si="6"/>
        <v/>
      </c>
      <c r="Z49" s="353">
        <f t="shared" si="12"/>
        <v>48</v>
      </c>
    </row>
    <row r="50" spans="1:26" x14ac:dyDescent="0.25">
      <c r="A50" s="262">
        <v>41323</v>
      </c>
      <c r="B50" s="263">
        <f t="shared" si="7"/>
        <v>2</v>
      </c>
      <c r="C50" s="263">
        <f t="shared" si="0"/>
        <v>1</v>
      </c>
      <c r="D50" s="261">
        <f t="shared" si="1"/>
        <v>3470.9195510781115</v>
      </c>
      <c r="E50" s="261">
        <f t="shared" si="14"/>
        <v>3470.9195510781115</v>
      </c>
      <c r="F50" s="261">
        <f t="shared" si="8"/>
        <v>3470.9195510781115</v>
      </c>
      <c r="G50" s="261">
        <f t="shared" si="9"/>
        <v>3470.9195510781115</v>
      </c>
      <c r="H50" s="261">
        <f t="shared" si="10"/>
        <v>3470.9195510781115</v>
      </c>
      <c r="I50" s="261">
        <f t="shared" si="11"/>
        <v>3470.9195510781115</v>
      </c>
      <c r="J50" s="261">
        <f>SUM(D$2:D50)</f>
        <v>204038.93191940599</v>
      </c>
      <c r="K50" s="261">
        <f>IF(ISNUMBER($D49),IF(OR(K49+$D50&gt;P50,K49=P50),P50,SUM($D$2:$D50)),$D50)</f>
        <v>204038.93191940599</v>
      </c>
      <c r="L50" s="261">
        <f>IF(ISNUMBER($D49),IF(OR(L49+$D50&gt;Q50,L49=Q50),Q50,SUM($D$2:$D50)),$D50)</f>
        <v>204038.93191940599</v>
      </c>
      <c r="M50" s="261">
        <f>IF(ISNUMBER($D49),IF(OR(M49+$D50&gt;R50,M49=R50),R50,SUM($D$2:$D50)),$D50)</f>
        <v>204038.93191940599</v>
      </c>
      <c r="N50" s="261">
        <f>IF(ISNUMBER($D49),IF(OR(N49+$D50&gt;S50,N49=S50),S50,SUM($D$2:$D50)),$D50)</f>
        <v>204038.93191940599</v>
      </c>
      <c r="O50" s="261">
        <f>IF(ISNUMBER($D49),IF(OR(O49+$D50&gt;T50,O49=T50),T50,SUM($D$2:$D50)),$D50)</f>
        <v>204038.93191940599</v>
      </c>
      <c r="P50" s="261">
        <f>ACL!$F$2</f>
        <v>1708000</v>
      </c>
      <c r="Q50" s="261">
        <f>ACL!$F$3</f>
        <v>2130000</v>
      </c>
      <c r="R50" s="261">
        <f>ACL!$F$4</f>
        <v>2500000</v>
      </c>
      <c r="S50" s="261">
        <f>ACL!$F$5</f>
        <v>2570000</v>
      </c>
      <c r="T50" s="261">
        <f>ACL!$F$6</f>
        <v>2670000</v>
      </c>
      <c r="U50" s="264" t="str">
        <f t="shared" si="2"/>
        <v/>
      </c>
      <c r="V50" s="264" t="str">
        <f t="shared" si="3"/>
        <v/>
      </c>
      <c r="W50" s="264" t="str">
        <f t="shared" si="4"/>
        <v/>
      </c>
      <c r="X50" s="264" t="str">
        <f t="shared" si="5"/>
        <v/>
      </c>
      <c r="Y50" s="264" t="str">
        <f t="shared" si="6"/>
        <v/>
      </c>
      <c r="Z50" s="353">
        <f t="shared" si="12"/>
        <v>49</v>
      </c>
    </row>
    <row r="51" spans="1:26" x14ac:dyDescent="0.25">
      <c r="A51" s="262">
        <v>41324</v>
      </c>
      <c r="B51" s="263">
        <f t="shared" si="7"/>
        <v>2</v>
      </c>
      <c r="C51" s="263">
        <f t="shared" si="0"/>
        <v>1</v>
      </c>
      <c r="D51" s="261">
        <f t="shared" si="1"/>
        <v>3470.9195510781115</v>
      </c>
      <c r="E51" s="261">
        <f t="shared" si="14"/>
        <v>3470.9195510781115</v>
      </c>
      <c r="F51" s="261">
        <f t="shared" si="8"/>
        <v>3470.9195510781115</v>
      </c>
      <c r="G51" s="261">
        <f t="shared" si="9"/>
        <v>3470.9195510781115</v>
      </c>
      <c r="H51" s="261">
        <f t="shared" si="10"/>
        <v>3470.9195510781115</v>
      </c>
      <c r="I51" s="261">
        <f t="shared" si="11"/>
        <v>3470.9195510781115</v>
      </c>
      <c r="J51" s="261">
        <f>SUM(D$2:D51)</f>
        <v>207509.85147048411</v>
      </c>
      <c r="K51" s="261">
        <f>IF(ISNUMBER($D50),IF(OR(K50+$D51&gt;P51,K50=P51),P51,SUM($D$2:$D51)),$D51)</f>
        <v>207509.85147048411</v>
      </c>
      <c r="L51" s="261">
        <f>IF(ISNUMBER($D50),IF(OR(L50+$D51&gt;Q51,L50=Q51),Q51,SUM($D$2:$D51)),$D51)</f>
        <v>207509.85147048411</v>
      </c>
      <c r="M51" s="261">
        <f>IF(ISNUMBER($D50),IF(OR(M50+$D51&gt;R51,M50=R51),R51,SUM($D$2:$D51)),$D51)</f>
        <v>207509.85147048411</v>
      </c>
      <c r="N51" s="261">
        <f>IF(ISNUMBER($D50),IF(OR(N50+$D51&gt;S51,N50=S51),S51,SUM($D$2:$D51)),$D51)</f>
        <v>207509.85147048411</v>
      </c>
      <c r="O51" s="261">
        <f>IF(ISNUMBER($D50),IF(OR(O50+$D51&gt;T51,O50=T51),T51,SUM($D$2:$D51)),$D51)</f>
        <v>207509.85147048411</v>
      </c>
      <c r="P51" s="261">
        <f>ACL!$F$2</f>
        <v>1708000</v>
      </c>
      <c r="Q51" s="261">
        <f>ACL!$F$3</f>
        <v>2130000</v>
      </c>
      <c r="R51" s="261">
        <f>ACL!$F$4</f>
        <v>2500000</v>
      </c>
      <c r="S51" s="261">
        <f>ACL!$F$5</f>
        <v>2570000</v>
      </c>
      <c r="T51" s="261">
        <f>ACL!$F$6</f>
        <v>2670000</v>
      </c>
      <c r="U51" s="264" t="str">
        <f t="shared" si="2"/>
        <v/>
      </c>
      <c r="V51" s="264" t="str">
        <f t="shared" si="3"/>
        <v/>
      </c>
      <c r="W51" s="264" t="str">
        <f t="shared" si="4"/>
        <v/>
      </c>
      <c r="X51" s="264" t="str">
        <f t="shared" si="5"/>
        <v/>
      </c>
      <c r="Y51" s="264" t="str">
        <f t="shared" si="6"/>
        <v/>
      </c>
      <c r="Z51" s="353">
        <f t="shared" si="12"/>
        <v>50</v>
      </c>
    </row>
    <row r="52" spans="1:26" x14ac:dyDescent="0.25">
      <c r="A52" s="262">
        <v>41325</v>
      </c>
      <c r="B52" s="263">
        <f t="shared" si="7"/>
        <v>2</v>
      </c>
      <c r="C52" s="263">
        <f t="shared" si="0"/>
        <v>1</v>
      </c>
      <c r="D52" s="261">
        <f t="shared" si="1"/>
        <v>3470.9195510781115</v>
      </c>
      <c r="E52" s="261">
        <f t="shared" si="14"/>
        <v>3470.9195510781115</v>
      </c>
      <c r="F52" s="261">
        <f t="shared" si="8"/>
        <v>3470.9195510781115</v>
      </c>
      <c r="G52" s="261">
        <f t="shared" si="9"/>
        <v>3470.9195510781115</v>
      </c>
      <c r="H52" s="261">
        <f t="shared" si="10"/>
        <v>3470.9195510781115</v>
      </c>
      <c r="I52" s="261">
        <f t="shared" si="11"/>
        <v>3470.9195510781115</v>
      </c>
      <c r="J52" s="261">
        <f>SUM(D$2:D52)</f>
        <v>210980.77102156222</v>
      </c>
      <c r="K52" s="261">
        <f>IF(ISNUMBER($D51),IF(OR(K51+$D52&gt;P52,K51=P52),P52,SUM($D$2:$D52)),$D52)</f>
        <v>210980.77102156222</v>
      </c>
      <c r="L52" s="261">
        <f>IF(ISNUMBER($D51),IF(OR(L51+$D52&gt;Q52,L51=Q52),Q52,SUM($D$2:$D52)),$D52)</f>
        <v>210980.77102156222</v>
      </c>
      <c r="M52" s="261">
        <f>IF(ISNUMBER($D51),IF(OR(M51+$D52&gt;R52,M51=R52),R52,SUM($D$2:$D52)),$D52)</f>
        <v>210980.77102156222</v>
      </c>
      <c r="N52" s="261">
        <f>IF(ISNUMBER($D51),IF(OR(N51+$D52&gt;S52,N51=S52),S52,SUM($D$2:$D52)),$D52)</f>
        <v>210980.77102156222</v>
      </c>
      <c r="O52" s="261">
        <f>IF(ISNUMBER($D51),IF(OR(O51+$D52&gt;T52,O51=T52),T52,SUM($D$2:$D52)),$D52)</f>
        <v>210980.77102156222</v>
      </c>
      <c r="P52" s="261">
        <f>ACL!$F$2</f>
        <v>1708000</v>
      </c>
      <c r="Q52" s="261">
        <f>ACL!$F$3</f>
        <v>2130000</v>
      </c>
      <c r="R52" s="261">
        <f>ACL!$F$4</f>
        <v>2500000</v>
      </c>
      <c r="S52" s="261">
        <f>ACL!$F$5</f>
        <v>2570000</v>
      </c>
      <c r="T52" s="261">
        <f>ACL!$F$6</f>
        <v>2670000</v>
      </c>
      <c r="U52" s="264" t="str">
        <f t="shared" si="2"/>
        <v/>
      </c>
      <c r="V52" s="264" t="str">
        <f t="shared" si="3"/>
        <v/>
      </c>
      <c r="W52" s="264" t="str">
        <f t="shared" si="4"/>
        <v/>
      </c>
      <c r="X52" s="264" t="str">
        <f t="shared" si="5"/>
        <v/>
      </c>
      <c r="Y52" s="264" t="str">
        <f t="shared" si="6"/>
        <v/>
      </c>
      <c r="Z52" s="353">
        <f t="shared" si="12"/>
        <v>51</v>
      </c>
    </row>
    <row r="53" spans="1:26" x14ac:dyDescent="0.25">
      <c r="A53" s="262">
        <v>41326</v>
      </c>
      <c r="B53" s="263">
        <f t="shared" si="7"/>
        <v>2</v>
      </c>
      <c r="C53" s="263">
        <f t="shared" si="0"/>
        <v>1</v>
      </c>
      <c r="D53" s="261">
        <f t="shared" si="1"/>
        <v>3470.9195510781115</v>
      </c>
      <c r="E53" s="261">
        <f t="shared" si="14"/>
        <v>3470.9195510781115</v>
      </c>
      <c r="F53" s="261">
        <f t="shared" si="8"/>
        <v>3470.9195510781115</v>
      </c>
      <c r="G53" s="261">
        <f t="shared" si="9"/>
        <v>3470.9195510781115</v>
      </c>
      <c r="H53" s="261">
        <f t="shared" si="10"/>
        <v>3470.9195510781115</v>
      </c>
      <c r="I53" s="261">
        <f t="shared" si="11"/>
        <v>3470.9195510781115</v>
      </c>
      <c r="J53" s="261">
        <f>SUM(D$2:D53)</f>
        <v>214451.69057264033</v>
      </c>
      <c r="K53" s="261">
        <f>IF(ISNUMBER($D52),IF(OR(K52+$D53&gt;P53,K52=P53),P53,SUM($D$2:$D53)),$D53)</f>
        <v>214451.69057264033</v>
      </c>
      <c r="L53" s="261">
        <f>IF(ISNUMBER($D52),IF(OR(L52+$D53&gt;Q53,L52=Q53),Q53,SUM($D$2:$D53)),$D53)</f>
        <v>214451.69057264033</v>
      </c>
      <c r="M53" s="261">
        <f>IF(ISNUMBER($D52),IF(OR(M52+$D53&gt;R53,M52=R53),R53,SUM($D$2:$D53)),$D53)</f>
        <v>214451.69057264033</v>
      </c>
      <c r="N53" s="261">
        <f>IF(ISNUMBER($D52),IF(OR(N52+$D53&gt;S53,N52=S53),S53,SUM($D$2:$D53)),$D53)</f>
        <v>214451.69057264033</v>
      </c>
      <c r="O53" s="261">
        <f>IF(ISNUMBER($D52),IF(OR(O52+$D53&gt;T53,O52=T53),T53,SUM($D$2:$D53)),$D53)</f>
        <v>214451.69057264033</v>
      </c>
      <c r="P53" s="261">
        <f>ACL!$F$2</f>
        <v>1708000</v>
      </c>
      <c r="Q53" s="261">
        <f>ACL!$F$3</f>
        <v>2130000</v>
      </c>
      <c r="R53" s="261">
        <f>ACL!$F$4</f>
        <v>2500000</v>
      </c>
      <c r="S53" s="261">
        <f>ACL!$F$5</f>
        <v>2570000</v>
      </c>
      <c r="T53" s="261">
        <f>ACL!$F$6</f>
        <v>2670000</v>
      </c>
      <c r="U53" s="264" t="str">
        <f t="shared" si="2"/>
        <v/>
      </c>
      <c r="V53" s="264" t="str">
        <f t="shared" si="3"/>
        <v/>
      </c>
      <c r="W53" s="264" t="str">
        <f t="shared" si="4"/>
        <v/>
      </c>
      <c r="X53" s="264" t="str">
        <f t="shared" si="5"/>
        <v/>
      </c>
      <c r="Y53" s="264" t="str">
        <f t="shared" si="6"/>
        <v/>
      </c>
      <c r="Z53" s="353">
        <f t="shared" si="12"/>
        <v>52</v>
      </c>
    </row>
    <row r="54" spans="1:26" x14ac:dyDescent="0.25">
      <c r="A54" s="262">
        <v>41327</v>
      </c>
      <c r="B54" s="263">
        <f t="shared" si="7"/>
        <v>2</v>
      </c>
      <c r="C54" s="263">
        <f t="shared" si="0"/>
        <v>1</v>
      </c>
      <c r="D54" s="261">
        <f t="shared" si="1"/>
        <v>3470.9195510781115</v>
      </c>
      <c r="E54" s="261">
        <f t="shared" si="14"/>
        <v>3470.9195510781115</v>
      </c>
      <c r="F54" s="261">
        <f t="shared" si="8"/>
        <v>3470.9195510781115</v>
      </c>
      <c r="G54" s="261">
        <f t="shared" si="9"/>
        <v>3470.9195510781115</v>
      </c>
      <c r="H54" s="261">
        <f t="shared" si="10"/>
        <v>3470.9195510781115</v>
      </c>
      <c r="I54" s="261">
        <f t="shared" si="11"/>
        <v>3470.9195510781115</v>
      </c>
      <c r="J54" s="261">
        <f>SUM(D$2:D54)</f>
        <v>217922.61012371845</v>
      </c>
      <c r="K54" s="261">
        <f>IF(ISNUMBER($D53),IF(OR(K53+$D54&gt;P54,K53=P54),P54,SUM($D$2:$D54)),$D54)</f>
        <v>217922.61012371845</v>
      </c>
      <c r="L54" s="261">
        <f>IF(ISNUMBER($D53),IF(OR(L53+$D54&gt;Q54,L53=Q54),Q54,SUM($D$2:$D54)),$D54)</f>
        <v>217922.61012371845</v>
      </c>
      <c r="M54" s="261">
        <f>IF(ISNUMBER($D53),IF(OR(M53+$D54&gt;R54,M53=R54),R54,SUM($D$2:$D54)),$D54)</f>
        <v>217922.61012371845</v>
      </c>
      <c r="N54" s="261">
        <f>IF(ISNUMBER($D53),IF(OR(N53+$D54&gt;S54,N53=S54),S54,SUM($D$2:$D54)),$D54)</f>
        <v>217922.61012371845</v>
      </c>
      <c r="O54" s="261">
        <f>IF(ISNUMBER($D53),IF(OR(O53+$D54&gt;T54,O53=T54),T54,SUM($D$2:$D54)),$D54)</f>
        <v>217922.61012371845</v>
      </c>
      <c r="P54" s="261">
        <f>ACL!$F$2</f>
        <v>1708000</v>
      </c>
      <c r="Q54" s="261">
        <f>ACL!$F$3</f>
        <v>2130000</v>
      </c>
      <c r="R54" s="261">
        <f>ACL!$F$4</f>
        <v>2500000</v>
      </c>
      <c r="S54" s="261">
        <f>ACL!$F$5</f>
        <v>2570000</v>
      </c>
      <c r="T54" s="261">
        <f>ACL!$F$6</f>
        <v>2670000</v>
      </c>
      <c r="U54" s="264" t="str">
        <f t="shared" si="2"/>
        <v/>
      </c>
      <c r="V54" s="264" t="str">
        <f t="shared" si="3"/>
        <v/>
      </c>
      <c r="W54" s="264" t="str">
        <f t="shared" si="4"/>
        <v/>
      </c>
      <c r="X54" s="264" t="str">
        <f t="shared" si="5"/>
        <v/>
      </c>
      <c r="Y54" s="264" t="str">
        <f t="shared" si="6"/>
        <v/>
      </c>
      <c r="Z54" s="353">
        <f t="shared" si="12"/>
        <v>53</v>
      </c>
    </row>
    <row r="55" spans="1:26" x14ac:dyDescent="0.25">
      <c r="A55" s="262">
        <v>41328</v>
      </c>
      <c r="B55" s="263">
        <f t="shared" si="7"/>
        <v>2</v>
      </c>
      <c r="C55" s="263">
        <f t="shared" si="0"/>
        <v>1</v>
      </c>
      <c r="D55" s="261">
        <f t="shared" si="1"/>
        <v>3470.9195510781115</v>
      </c>
      <c r="E55" s="261">
        <f t="shared" si="14"/>
        <v>3470.9195510781115</v>
      </c>
      <c r="F55" s="261">
        <f t="shared" si="8"/>
        <v>3470.9195510781115</v>
      </c>
      <c r="G55" s="261">
        <f t="shared" si="9"/>
        <v>3470.9195510781115</v>
      </c>
      <c r="H55" s="261">
        <f t="shared" si="10"/>
        <v>3470.9195510781115</v>
      </c>
      <c r="I55" s="261">
        <f t="shared" si="11"/>
        <v>3470.9195510781115</v>
      </c>
      <c r="J55" s="261">
        <f>SUM(D$2:D55)</f>
        <v>221393.52967479656</v>
      </c>
      <c r="K55" s="261">
        <f>IF(ISNUMBER($D54),IF(OR(K54+$D55&gt;P55,K54=P55),P55,SUM($D$2:$D55)),$D55)</f>
        <v>221393.52967479656</v>
      </c>
      <c r="L55" s="261">
        <f>IF(ISNUMBER($D54),IF(OR(L54+$D55&gt;Q55,L54=Q55),Q55,SUM($D$2:$D55)),$D55)</f>
        <v>221393.52967479656</v>
      </c>
      <c r="M55" s="261">
        <f>IF(ISNUMBER($D54),IF(OR(M54+$D55&gt;R55,M54=R55),R55,SUM($D$2:$D55)),$D55)</f>
        <v>221393.52967479656</v>
      </c>
      <c r="N55" s="261">
        <f>IF(ISNUMBER($D54),IF(OR(N54+$D55&gt;S55,N54=S55),S55,SUM($D$2:$D55)),$D55)</f>
        <v>221393.52967479656</v>
      </c>
      <c r="O55" s="261">
        <f>IF(ISNUMBER($D54),IF(OR(O54+$D55&gt;T55,O54=T55),T55,SUM($D$2:$D55)),$D55)</f>
        <v>221393.52967479656</v>
      </c>
      <c r="P55" s="261">
        <f>ACL!$F$2</f>
        <v>1708000</v>
      </c>
      <c r="Q55" s="261">
        <f>ACL!$F$3</f>
        <v>2130000</v>
      </c>
      <c r="R55" s="261">
        <f>ACL!$F$4</f>
        <v>2500000</v>
      </c>
      <c r="S55" s="261">
        <f>ACL!$F$5</f>
        <v>2570000</v>
      </c>
      <c r="T55" s="261">
        <f>ACL!$F$6</f>
        <v>2670000</v>
      </c>
      <c r="U55" s="264" t="str">
        <f t="shared" si="2"/>
        <v/>
      </c>
      <c r="V55" s="264" t="str">
        <f t="shared" si="3"/>
        <v/>
      </c>
      <c r="W55" s="264" t="str">
        <f t="shared" si="4"/>
        <v/>
      </c>
      <c r="X55" s="264" t="str">
        <f t="shared" si="5"/>
        <v/>
      </c>
      <c r="Y55" s="264" t="str">
        <f t="shared" si="6"/>
        <v/>
      </c>
      <c r="Z55" s="353">
        <f t="shared" si="12"/>
        <v>54</v>
      </c>
    </row>
    <row r="56" spans="1:26" x14ac:dyDescent="0.25">
      <c r="A56" s="262">
        <v>41329</v>
      </c>
      <c r="B56" s="263">
        <f t="shared" si="7"/>
        <v>2</v>
      </c>
      <c r="C56" s="263">
        <f t="shared" si="0"/>
        <v>1</v>
      </c>
      <c r="D56" s="261">
        <f t="shared" si="1"/>
        <v>3470.9195510781115</v>
      </c>
      <c r="E56" s="261">
        <f t="shared" si="14"/>
        <v>3470.9195510781115</v>
      </c>
      <c r="F56" s="261">
        <f t="shared" si="8"/>
        <v>3470.9195510781115</v>
      </c>
      <c r="G56" s="261">
        <f t="shared" si="9"/>
        <v>3470.9195510781115</v>
      </c>
      <c r="H56" s="261">
        <f t="shared" si="10"/>
        <v>3470.9195510781115</v>
      </c>
      <c r="I56" s="261">
        <f t="shared" si="11"/>
        <v>3470.9195510781115</v>
      </c>
      <c r="J56" s="261">
        <f>SUM(D$2:D56)</f>
        <v>224864.44922587468</v>
      </c>
      <c r="K56" s="261">
        <f>IF(ISNUMBER($D55),IF(OR(K55+$D56&gt;P56,K55=P56),P56,SUM($D$2:$D56)),$D56)</f>
        <v>224864.44922587468</v>
      </c>
      <c r="L56" s="261">
        <f>IF(ISNUMBER($D55),IF(OR(L55+$D56&gt;Q56,L55=Q56),Q56,SUM($D$2:$D56)),$D56)</f>
        <v>224864.44922587468</v>
      </c>
      <c r="M56" s="261">
        <f>IF(ISNUMBER($D55),IF(OR(M55+$D56&gt;R56,M55=R56),R56,SUM($D$2:$D56)),$D56)</f>
        <v>224864.44922587468</v>
      </c>
      <c r="N56" s="261">
        <f>IF(ISNUMBER($D55),IF(OR(N55+$D56&gt;S56,N55=S56),S56,SUM($D$2:$D56)),$D56)</f>
        <v>224864.44922587468</v>
      </c>
      <c r="O56" s="261">
        <f>IF(ISNUMBER($D55),IF(OR(O55+$D56&gt;T56,O55=T56),T56,SUM($D$2:$D56)),$D56)</f>
        <v>224864.44922587468</v>
      </c>
      <c r="P56" s="261">
        <f>ACL!$F$2</f>
        <v>1708000</v>
      </c>
      <c r="Q56" s="261">
        <f>ACL!$F$3</f>
        <v>2130000</v>
      </c>
      <c r="R56" s="261">
        <f>ACL!$F$4</f>
        <v>2500000</v>
      </c>
      <c r="S56" s="261">
        <f>ACL!$F$5</f>
        <v>2570000</v>
      </c>
      <c r="T56" s="261">
        <f>ACL!$F$6</f>
        <v>2670000</v>
      </c>
      <c r="U56" s="264" t="str">
        <f t="shared" si="2"/>
        <v/>
      </c>
      <c r="V56" s="264" t="str">
        <f t="shared" si="3"/>
        <v/>
      </c>
      <c r="W56" s="264" t="str">
        <f t="shared" si="4"/>
        <v/>
      </c>
      <c r="X56" s="264" t="str">
        <f t="shared" si="5"/>
        <v/>
      </c>
      <c r="Y56" s="264" t="str">
        <f t="shared" si="6"/>
        <v/>
      </c>
      <c r="Z56" s="353">
        <f t="shared" si="12"/>
        <v>55</v>
      </c>
    </row>
    <row r="57" spans="1:26" x14ac:dyDescent="0.25">
      <c r="A57" s="262">
        <v>41330</v>
      </c>
      <c r="B57" s="263">
        <f t="shared" si="7"/>
        <v>2</v>
      </c>
      <c r="C57" s="263">
        <f t="shared" si="0"/>
        <v>1</v>
      </c>
      <c r="D57" s="261">
        <f t="shared" si="1"/>
        <v>3470.9195510781115</v>
      </c>
      <c r="E57" s="261">
        <f t="shared" si="14"/>
        <v>3470.9195510781115</v>
      </c>
      <c r="F57" s="261">
        <f t="shared" si="8"/>
        <v>3470.9195510781115</v>
      </c>
      <c r="G57" s="261">
        <f t="shared" si="9"/>
        <v>3470.9195510781115</v>
      </c>
      <c r="H57" s="261">
        <f t="shared" si="10"/>
        <v>3470.9195510781115</v>
      </c>
      <c r="I57" s="261">
        <f t="shared" si="11"/>
        <v>3470.9195510781115</v>
      </c>
      <c r="J57" s="261">
        <f>SUM(D$2:D57)</f>
        <v>228335.36877695279</v>
      </c>
      <c r="K57" s="261">
        <f>IF(ISNUMBER($D56),IF(OR(K56+$D57&gt;P57,K56=P57),P57,SUM($D$2:$D57)),$D57)</f>
        <v>228335.36877695279</v>
      </c>
      <c r="L57" s="261">
        <f>IF(ISNUMBER($D56),IF(OR(L56+$D57&gt;Q57,L56=Q57),Q57,SUM($D$2:$D57)),$D57)</f>
        <v>228335.36877695279</v>
      </c>
      <c r="M57" s="261">
        <f>IF(ISNUMBER($D56),IF(OR(M56+$D57&gt;R57,M56=R57),R57,SUM($D$2:$D57)),$D57)</f>
        <v>228335.36877695279</v>
      </c>
      <c r="N57" s="261">
        <f>IF(ISNUMBER($D56),IF(OR(N56+$D57&gt;S57,N56=S57),S57,SUM($D$2:$D57)),$D57)</f>
        <v>228335.36877695279</v>
      </c>
      <c r="O57" s="261">
        <f>IF(ISNUMBER($D56),IF(OR(O56+$D57&gt;T57,O56=T57),T57,SUM($D$2:$D57)),$D57)</f>
        <v>228335.36877695279</v>
      </c>
      <c r="P57" s="261">
        <f>ACL!$F$2</f>
        <v>1708000</v>
      </c>
      <c r="Q57" s="261">
        <f>ACL!$F$3</f>
        <v>2130000</v>
      </c>
      <c r="R57" s="261">
        <f>ACL!$F$4</f>
        <v>2500000</v>
      </c>
      <c r="S57" s="261">
        <f>ACL!$F$5</f>
        <v>2570000</v>
      </c>
      <c r="T57" s="261">
        <f>ACL!$F$6</f>
        <v>2670000</v>
      </c>
      <c r="U57" s="264" t="str">
        <f t="shared" si="2"/>
        <v/>
      </c>
      <c r="V57" s="264" t="str">
        <f t="shared" si="3"/>
        <v/>
      </c>
      <c r="W57" s="264" t="str">
        <f t="shared" si="4"/>
        <v/>
      </c>
      <c r="X57" s="264" t="str">
        <f t="shared" si="5"/>
        <v/>
      </c>
      <c r="Y57" s="264" t="str">
        <f t="shared" si="6"/>
        <v/>
      </c>
      <c r="Z57" s="353">
        <f t="shared" si="12"/>
        <v>56</v>
      </c>
    </row>
    <row r="58" spans="1:26" x14ac:dyDescent="0.25">
      <c r="A58" s="262">
        <v>41331</v>
      </c>
      <c r="B58" s="263">
        <f t="shared" si="7"/>
        <v>2</v>
      </c>
      <c r="C58" s="263">
        <f t="shared" si="0"/>
        <v>1</v>
      </c>
      <c r="D58" s="261">
        <f t="shared" si="1"/>
        <v>3470.9195510781115</v>
      </c>
      <c r="E58" s="261">
        <f t="shared" si="14"/>
        <v>3470.9195510781115</v>
      </c>
      <c r="F58" s="261">
        <f t="shared" si="8"/>
        <v>3470.9195510781115</v>
      </c>
      <c r="G58" s="261">
        <f t="shared" si="9"/>
        <v>3470.9195510781115</v>
      </c>
      <c r="H58" s="261">
        <f t="shared" si="10"/>
        <v>3470.9195510781115</v>
      </c>
      <c r="I58" s="261">
        <f t="shared" si="11"/>
        <v>3470.9195510781115</v>
      </c>
      <c r="J58" s="261">
        <f>SUM(D$2:D58)</f>
        <v>231806.2883280309</v>
      </c>
      <c r="K58" s="261">
        <f>IF(ISNUMBER($D57),IF(OR(K57+$D58&gt;P58,K57=P58),P58,SUM($D$2:$D58)),$D58)</f>
        <v>231806.2883280309</v>
      </c>
      <c r="L58" s="261">
        <f>IF(ISNUMBER($D57),IF(OR(L57+$D58&gt;Q58,L57=Q58),Q58,SUM($D$2:$D58)),$D58)</f>
        <v>231806.2883280309</v>
      </c>
      <c r="M58" s="261">
        <f>IF(ISNUMBER($D57),IF(OR(M57+$D58&gt;R58,M57=R58),R58,SUM($D$2:$D58)),$D58)</f>
        <v>231806.2883280309</v>
      </c>
      <c r="N58" s="261">
        <f>IF(ISNUMBER($D57),IF(OR(N57+$D58&gt;S58,N57=S58),S58,SUM($D$2:$D58)),$D58)</f>
        <v>231806.2883280309</v>
      </c>
      <c r="O58" s="261">
        <f>IF(ISNUMBER($D57),IF(OR(O57+$D58&gt;T58,O57=T58),T58,SUM($D$2:$D58)),$D58)</f>
        <v>231806.2883280309</v>
      </c>
      <c r="P58" s="261">
        <f>ACL!$F$2</f>
        <v>1708000</v>
      </c>
      <c r="Q58" s="261">
        <f>ACL!$F$3</f>
        <v>2130000</v>
      </c>
      <c r="R58" s="261">
        <f>ACL!$F$4</f>
        <v>2500000</v>
      </c>
      <c r="S58" s="261">
        <f>ACL!$F$5</f>
        <v>2570000</v>
      </c>
      <c r="T58" s="261">
        <f>ACL!$F$6</f>
        <v>2670000</v>
      </c>
      <c r="U58" s="264" t="str">
        <f t="shared" si="2"/>
        <v/>
      </c>
      <c r="V58" s="264" t="str">
        <f t="shared" si="3"/>
        <v/>
      </c>
      <c r="W58" s="264" t="str">
        <f t="shared" si="4"/>
        <v/>
      </c>
      <c r="X58" s="264" t="str">
        <f t="shared" si="5"/>
        <v/>
      </c>
      <c r="Y58" s="264" t="str">
        <f t="shared" si="6"/>
        <v/>
      </c>
      <c r="Z58" s="353">
        <f t="shared" si="12"/>
        <v>57</v>
      </c>
    </row>
    <row r="59" spans="1:26" x14ac:dyDescent="0.25">
      <c r="A59" s="262">
        <v>41332</v>
      </c>
      <c r="B59" s="263">
        <f t="shared" si="7"/>
        <v>2</v>
      </c>
      <c r="C59" s="263">
        <f t="shared" si="0"/>
        <v>1</v>
      </c>
      <c r="D59" s="261">
        <f t="shared" si="1"/>
        <v>3470.9195510781115</v>
      </c>
      <c r="E59" s="261">
        <f t="shared" si="14"/>
        <v>3470.9195510781115</v>
      </c>
      <c r="F59" s="261">
        <f t="shared" si="8"/>
        <v>3470.9195510781115</v>
      </c>
      <c r="G59" s="261">
        <f t="shared" si="9"/>
        <v>3470.9195510781115</v>
      </c>
      <c r="H59" s="261">
        <f t="shared" si="10"/>
        <v>3470.9195510781115</v>
      </c>
      <c r="I59" s="261">
        <f t="shared" si="11"/>
        <v>3470.9195510781115</v>
      </c>
      <c r="J59" s="261">
        <f>SUM(D$2:D59)</f>
        <v>235277.20787910902</v>
      </c>
      <c r="K59" s="261">
        <f>IF(ISNUMBER($D58),IF(OR(K58+$D59&gt;P59,K58=P59),P59,SUM($D$2:$D59)),$D59)</f>
        <v>235277.20787910902</v>
      </c>
      <c r="L59" s="261">
        <f>IF(ISNUMBER($D58),IF(OR(L58+$D59&gt;Q59,L58=Q59),Q59,SUM($D$2:$D59)),$D59)</f>
        <v>235277.20787910902</v>
      </c>
      <c r="M59" s="261">
        <f>IF(ISNUMBER($D58),IF(OR(M58+$D59&gt;R59,M58=R59),R59,SUM($D$2:$D59)),$D59)</f>
        <v>235277.20787910902</v>
      </c>
      <c r="N59" s="261">
        <f>IF(ISNUMBER($D58),IF(OR(N58+$D59&gt;S59,N58=S59),S59,SUM($D$2:$D59)),$D59)</f>
        <v>235277.20787910902</v>
      </c>
      <c r="O59" s="261">
        <f>IF(ISNUMBER($D58),IF(OR(O58+$D59&gt;T59,O58=T59),T59,SUM($D$2:$D59)),$D59)</f>
        <v>235277.20787910902</v>
      </c>
      <c r="P59" s="261">
        <f>ACL!$F$2</f>
        <v>1708000</v>
      </c>
      <c r="Q59" s="261">
        <f>ACL!$F$3</f>
        <v>2130000</v>
      </c>
      <c r="R59" s="261">
        <f>ACL!$F$4</f>
        <v>2500000</v>
      </c>
      <c r="S59" s="261">
        <f>ACL!$F$5</f>
        <v>2570000</v>
      </c>
      <c r="T59" s="261">
        <f>ACL!$F$6</f>
        <v>2670000</v>
      </c>
      <c r="U59" s="264" t="str">
        <f t="shared" si="2"/>
        <v/>
      </c>
      <c r="V59" s="264" t="str">
        <f t="shared" si="3"/>
        <v/>
      </c>
      <c r="W59" s="264" t="str">
        <f t="shared" si="4"/>
        <v/>
      </c>
      <c r="X59" s="264" t="str">
        <f t="shared" si="5"/>
        <v/>
      </c>
      <c r="Y59" s="264" t="str">
        <f t="shared" si="6"/>
        <v/>
      </c>
      <c r="Z59" s="353">
        <f t="shared" si="12"/>
        <v>58</v>
      </c>
    </row>
    <row r="60" spans="1:26" x14ac:dyDescent="0.25">
      <c r="A60" s="262">
        <v>41333</v>
      </c>
      <c r="B60" s="263">
        <f t="shared" si="7"/>
        <v>2</v>
      </c>
      <c r="C60" s="263">
        <f t="shared" si="0"/>
        <v>1</v>
      </c>
      <c r="D60" s="261">
        <f t="shared" si="1"/>
        <v>3470.9195510781115</v>
      </c>
      <c r="E60" s="261">
        <f t="shared" si="14"/>
        <v>3470.9195510781115</v>
      </c>
      <c r="F60" s="261">
        <f t="shared" si="8"/>
        <v>3470.9195510781115</v>
      </c>
      <c r="G60" s="261">
        <f t="shared" si="9"/>
        <v>3470.9195510781115</v>
      </c>
      <c r="H60" s="261">
        <f t="shared" si="10"/>
        <v>3470.9195510781115</v>
      </c>
      <c r="I60" s="261">
        <f t="shared" si="11"/>
        <v>3470.9195510781115</v>
      </c>
      <c r="J60" s="261">
        <f>SUM(D$2:D60)</f>
        <v>238748.12743018713</v>
      </c>
      <c r="K60" s="261">
        <f>IF(ISNUMBER($D59),IF(OR(K59+$D60&gt;P60,K59=P60),P60,SUM($D$2:$D60)),$D60)</f>
        <v>238748.12743018713</v>
      </c>
      <c r="L60" s="261">
        <f>IF(ISNUMBER($D59),IF(OR(L59+$D60&gt;Q60,L59=Q60),Q60,SUM($D$2:$D60)),$D60)</f>
        <v>238748.12743018713</v>
      </c>
      <c r="M60" s="261">
        <f>IF(ISNUMBER($D59),IF(OR(M59+$D60&gt;R60,M59=R60),R60,SUM($D$2:$D60)),$D60)</f>
        <v>238748.12743018713</v>
      </c>
      <c r="N60" s="261">
        <f>IF(ISNUMBER($D59),IF(OR(N59+$D60&gt;S60,N59=S60),S60,SUM($D$2:$D60)),$D60)</f>
        <v>238748.12743018713</v>
      </c>
      <c r="O60" s="261">
        <f>IF(ISNUMBER($D59),IF(OR(O59+$D60&gt;T60,O59=T60),T60,SUM($D$2:$D60)),$D60)</f>
        <v>238748.12743018713</v>
      </c>
      <c r="P60" s="261">
        <f>ACL!$F$2</f>
        <v>1708000</v>
      </c>
      <c r="Q60" s="261">
        <f>ACL!$F$3</f>
        <v>2130000</v>
      </c>
      <c r="R60" s="261">
        <f>ACL!$F$4</f>
        <v>2500000</v>
      </c>
      <c r="S60" s="261">
        <f>ACL!$F$5</f>
        <v>2570000</v>
      </c>
      <c r="T60" s="261">
        <f>ACL!$F$6</f>
        <v>2670000</v>
      </c>
      <c r="U60" s="264" t="str">
        <f t="shared" si="2"/>
        <v/>
      </c>
      <c r="V60" s="264" t="str">
        <f t="shared" si="3"/>
        <v/>
      </c>
      <c r="W60" s="264" t="str">
        <f t="shared" si="4"/>
        <v/>
      </c>
      <c r="X60" s="264" t="str">
        <f t="shared" si="5"/>
        <v/>
      </c>
      <c r="Y60" s="264" t="str">
        <f t="shared" si="6"/>
        <v/>
      </c>
      <c r="Z60" s="353">
        <f t="shared" si="12"/>
        <v>59</v>
      </c>
    </row>
    <row r="61" spans="1:26" x14ac:dyDescent="0.25">
      <c r="A61" s="262">
        <v>41334</v>
      </c>
      <c r="B61" s="263">
        <f t="shared" si="7"/>
        <v>3</v>
      </c>
      <c r="C61" s="263">
        <f t="shared" si="0"/>
        <v>1</v>
      </c>
      <c r="D61" s="261">
        <f t="shared" si="1"/>
        <v>3694.4010824210281</v>
      </c>
      <c r="E61" s="261">
        <f t="shared" si="14"/>
        <v>3694.4010824210281</v>
      </c>
      <c r="F61" s="261">
        <f t="shared" si="8"/>
        <v>3694.4010824210281</v>
      </c>
      <c r="G61" s="261">
        <f t="shared" si="9"/>
        <v>3694.4010824210281</v>
      </c>
      <c r="H61" s="261">
        <f t="shared" si="10"/>
        <v>3694.4010824210281</v>
      </c>
      <c r="I61" s="261">
        <f t="shared" si="11"/>
        <v>3694.4010824210281</v>
      </c>
      <c r="J61" s="261">
        <f>SUM(D$2:D61)</f>
        <v>242442.52851260817</v>
      </c>
      <c r="K61" s="261">
        <f>IF(ISNUMBER($D60),IF(OR(K60+$D61&gt;P61,K60=P61),P61,SUM($D$2:$D61)),$D61)</f>
        <v>242442.52851260817</v>
      </c>
      <c r="L61" s="261">
        <f>IF(ISNUMBER($D60),IF(OR(L60+$D61&gt;Q61,L60=Q61),Q61,SUM($D$2:$D61)),$D61)</f>
        <v>242442.52851260817</v>
      </c>
      <c r="M61" s="261">
        <f>IF(ISNUMBER($D60),IF(OR(M60+$D61&gt;R61,M60=R61),R61,SUM($D$2:$D61)),$D61)</f>
        <v>242442.52851260817</v>
      </c>
      <c r="N61" s="261">
        <f>IF(ISNUMBER($D60),IF(OR(N60+$D61&gt;S61,N60=S61),S61,SUM($D$2:$D61)),$D61)</f>
        <v>242442.52851260817</v>
      </c>
      <c r="O61" s="261">
        <f>IF(ISNUMBER($D60),IF(OR(O60+$D61&gt;T61,O60=T61),T61,SUM($D$2:$D61)),$D61)</f>
        <v>242442.52851260817</v>
      </c>
      <c r="P61" s="261">
        <f>ACL!$F$2</f>
        <v>1708000</v>
      </c>
      <c r="Q61" s="261">
        <f>ACL!$F$3</f>
        <v>2130000</v>
      </c>
      <c r="R61" s="261">
        <f>ACL!$F$4</f>
        <v>2500000</v>
      </c>
      <c r="S61" s="261">
        <f>ACL!$F$5</f>
        <v>2570000</v>
      </c>
      <c r="T61" s="261">
        <f>ACL!$F$6</f>
        <v>2670000</v>
      </c>
      <c r="U61" s="264" t="str">
        <f t="shared" si="2"/>
        <v/>
      </c>
      <c r="V61" s="264" t="str">
        <f t="shared" si="3"/>
        <v/>
      </c>
      <c r="W61" s="264" t="str">
        <f t="shared" si="4"/>
        <v/>
      </c>
      <c r="X61" s="264" t="str">
        <f t="shared" si="5"/>
        <v/>
      </c>
      <c r="Y61" s="264" t="str">
        <f t="shared" si="6"/>
        <v/>
      </c>
      <c r="Z61" s="353">
        <f t="shared" si="12"/>
        <v>60</v>
      </c>
    </row>
    <row r="62" spans="1:26" x14ac:dyDescent="0.25">
      <c r="A62" s="262">
        <v>41335</v>
      </c>
      <c r="B62" s="263">
        <f t="shared" si="7"/>
        <v>3</v>
      </c>
      <c r="C62" s="263">
        <f t="shared" si="0"/>
        <v>1</v>
      </c>
      <c r="D62" s="261">
        <f t="shared" si="1"/>
        <v>3694.4010824210281</v>
      </c>
      <c r="E62" s="261">
        <f t="shared" si="14"/>
        <v>3694.4010824210281</v>
      </c>
      <c r="F62" s="261">
        <f t="shared" si="8"/>
        <v>3694.4010824210281</v>
      </c>
      <c r="G62" s="261">
        <f t="shared" si="9"/>
        <v>3694.4010824210281</v>
      </c>
      <c r="H62" s="261">
        <f t="shared" si="10"/>
        <v>3694.4010824210281</v>
      </c>
      <c r="I62" s="261">
        <f t="shared" si="11"/>
        <v>3694.4010824210281</v>
      </c>
      <c r="J62" s="261">
        <f>SUM(D$2:D62)</f>
        <v>246136.92959502921</v>
      </c>
      <c r="K62" s="261">
        <f>IF(ISNUMBER($D61),IF(OR(K61+$D62&gt;P62,K61=P62),P62,SUM($D$2:$D62)),$D62)</f>
        <v>246136.92959502921</v>
      </c>
      <c r="L62" s="261">
        <f>IF(ISNUMBER($D61),IF(OR(L61+$D62&gt;Q62,L61=Q62),Q62,SUM($D$2:$D62)),$D62)</f>
        <v>246136.92959502921</v>
      </c>
      <c r="M62" s="261">
        <f>IF(ISNUMBER($D61),IF(OR(M61+$D62&gt;R62,M61=R62),R62,SUM($D$2:$D62)),$D62)</f>
        <v>246136.92959502921</v>
      </c>
      <c r="N62" s="261">
        <f>IF(ISNUMBER($D61),IF(OR(N61+$D62&gt;S62,N61=S62),S62,SUM($D$2:$D62)),$D62)</f>
        <v>246136.92959502921</v>
      </c>
      <c r="O62" s="261">
        <f>IF(ISNUMBER($D61),IF(OR(O61+$D62&gt;T62,O61=T62),T62,SUM($D$2:$D62)),$D62)</f>
        <v>246136.92959502921</v>
      </c>
      <c r="P62" s="261">
        <f>ACL!$F$2</f>
        <v>1708000</v>
      </c>
      <c r="Q62" s="261">
        <f>ACL!$F$3</f>
        <v>2130000</v>
      </c>
      <c r="R62" s="261">
        <f>ACL!$F$4</f>
        <v>2500000</v>
      </c>
      <c r="S62" s="261">
        <f>ACL!$F$5</f>
        <v>2570000</v>
      </c>
      <c r="T62" s="261">
        <f>ACL!$F$6</f>
        <v>2670000</v>
      </c>
      <c r="U62" s="264" t="str">
        <f t="shared" si="2"/>
        <v/>
      </c>
      <c r="V62" s="264" t="str">
        <f t="shared" si="3"/>
        <v/>
      </c>
      <c r="W62" s="264" t="str">
        <f t="shared" si="4"/>
        <v/>
      </c>
      <c r="X62" s="264" t="str">
        <f t="shared" si="5"/>
        <v/>
      </c>
      <c r="Y62" s="264" t="str">
        <f t="shared" si="6"/>
        <v/>
      </c>
      <c r="Z62" s="353">
        <f t="shared" si="12"/>
        <v>61</v>
      </c>
    </row>
    <row r="63" spans="1:26" x14ac:dyDescent="0.25">
      <c r="A63" s="262">
        <v>41336</v>
      </c>
      <c r="B63" s="263">
        <f t="shared" si="7"/>
        <v>3</v>
      </c>
      <c r="C63" s="263">
        <f t="shared" si="0"/>
        <v>1</v>
      </c>
      <c r="D63" s="261">
        <f t="shared" si="1"/>
        <v>3694.4010824210281</v>
      </c>
      <c r="E63" s="261">
        <f t="shared" si="14"/>
        <v>3694.4010824210281</v>
      </c>
      <c r="F63" s="261">
        <f t="shared" si="8"/>
        <v>3694.4010824210281</v>
      </c>
      <c r="G63" s="261">
        <f t="shared" si="9"/>
        <v>3694.4010824210281</v>
      </c>
      <c r="H63" s="261">
        <f t="shared" si="10"/>
        <v>3694.4010824210281</v>
      </c>
      <c r="I63" s="261">
        <f t="shared" si="11"/>
        <v>3694.4010824210281</v>
      </c>
      <c r="J63" s="261">
        <f>SUM(D$2:D63)</f>
        <v>249831.33067745026</v>
      </c>
      <c r="K63" s="261">
        <f>IF(ISNUMBER($D62),IF(OR(K62+$D63&gt;P63,K62=P63),P63,SUM($D$2:$D63)),$D63)</f>
        <v>249831.33067745026</v>
      </c>
      <c r="L63" s="261">
        <f>IF(ISNUMBER($D62),IF(OR(L62+$D63&gt;Q63,L62=Q63),Q63,SUM($D$2:$D63)),$D63)</f>
        <v>249831.33067745026</v>
      </c>
      <c r="M63" s="261">
        <f>IF(ISNUMBER($D62),IF(OR(M62+$D63&gt;R63,M62=R63),R63,SUM($D$2:$D63)),$D63)</f>
        <v>249831.33067745026</v>
      </c>
      <c r="N63" s="261">
        <f>IF(ISNUMBER($D62),IF(OR(N62+$D63&gt;S63,N62=S63),S63,SUM($D$2:$D63)),$D63)</f>
        <v>249831.33067745026</v>
      </c>
      <c r="O63" s="261">
        <f>IF(ISNUMBER($D62),IF(OR(O62+$D63&gt;T63,O62=T63),T63,SUM($D$2:$D63)),$D63)</f>
        <v>249831.33067745026</v>
      </c>
      <c r="P63" s="261">
        <f>ACL!$F$2</f>
        <v>1708000</v>
      </c>
      <c r="Q63" s="261">
        <f>ACL!$F$3</f>
        <v>2130000</v>
      </c>
      <c r="R63" s="261">
        <f>ACL!$F$4</f>
        <v>2500000</v>
      </c>
      <c r="S63" s="261">
        <f>ACL!$F$5</f>
        <v>2570000</v>
      </c>
      <c r="T63" s="261">
        <f>ACL!$F$6</f>
        <v>2670000</v>
      </c>
      <c r="U63" s="264" t="str">
        <f t="shared" si="2"/>
        <v/>
      </c>
      <c r="V63" s="264" t="str">
        <f t="shared" si="3"/>
        <v/>
      </c>
      <c r="W63" s="264" t="str">
        <f t="shared" si="4"/>
        <v/>
      </c>
      <c r="X63" s="264" t="str">
        <f t="shared" si="5"/>
        <v/>
      </c>
      <c r="Y63" s="264" t="str">
        <f t="shared" si="6"/>
        <v/>
      </c>
      <c r="Z63" s="353">
        <f t="shared" si="12"/>
        <v>62</v>
      </c>
    </row>
    <row r="64" spans="1:26" x14ac:dyDescent="0.25">
      <c r="A64" s="262">
        <v>41337</v>
      </c>
      <c r="B64" s="263">
        <f t="shared" si="7"/>
        <v>3</v>
      </c>
      <c r="C64" s="263">
        <f t="shared" si="0"/>
        <v>1</v>
      </c>
      <c r="D64" s="261">
        <f t="shared" si="1"/>
        <v>3694.4010824210281</v>
      </c>
      <c r="E64" s="261">
        <f t="shared" si="14"/>
        <v>3694.4010824210281</v>
      </c>
      <c r="F64" s="261">
        <f t="shared" si="8"/>
        <v>3694.4010824210281</v>
      </c>
      <c r="G64" s="261">
        <f t="shared" si="9"/>
        <v>3694.4010824210281</v>
      </c>
      <c r="H64" s="261">
        <f t="shared" si="10"/>
        <v>3694.4010824210281</v>
      </c>
      <c r="I64" s="261">
        <f t="shared" si="11"/>
        <v>3694.4010824210281</v>
      </c>
      <c r="J64" s="261">
        <f>SUM(D$2:D64)</f>
        <v>253525.7317598713</v>
      </c>
      <c r="K64" s="261">
        <f>IF(ISNUMBER($D63),IF(OR(K63+$D64&gt;P64,K63=P64),P64,SUM($D$2:$D64)),$D64)</f>
        <v>253525.7317598713</v>
      </c>
      <c r="L64" s="261">
        <f>IF(ISNUMBER($D63),IF(OR(L63+$D64&gt;Q64,L63=Q64),Q64,SUM($D$2:$D64)),$D64)</f>
        <v>253525.7317598713</v>
      </c>
      <c r="M64" s="261">
        <f>IF(ISNUMBER($D63),IF(OR(M63+$D64&gt;R64,M63=R64),R64,SUM($D$2:$D64)),$D64)</f>
        <v>253525.7317598713</v>
      </c>
      <c r="N64" s="261">
        <f>IF(ISNUMBER($D63),IF(OR(N63+$D64&gt;S64,N63=S64),S64,SUM($D$2:$D64)),$D64)</f>
        <v>253525.7317598713</v>
      </c>
      <c r="O64" s="261">
        <f>IF(ISNUMBER($D63),IF(OR(O63+$D64&gt;T64,O63=T64),T64,SUM($D$2:$D64)),$D64)</f>
        <v>253525.7317598713</v>
      </c>
      <c r="P64" s="261">
        <f>ACL!$F$2</f>
        <v>1708000</v>
      </c>
      <c r="Q64" s="261">
        <f>ACL!$F$3</f>
        <v>2130000</v>
      </c>
      <c r="R64" s="261">
        <f>ACL!$F$4</f>
        <v>2500000</v>
      </c>
      <c r="S64" s="261">
        <f>ACL!$F$5</f>
        <v>2570000</v>
      </c>
      <c r="T64" s="261">
        <f>ACL!$F$6</f>
        <v>2670000</v>
      </c>
      <c r="U64" s="264" t="str">
        <f t="shared" si="2"/>
        <v/>
      </c>
      <c r="V64" s="264" t="str">
        <f t="shared" si="3"/>
        <v/>
      </c>
      <c r="W64" s="264" t="str">
        <f t="shared" si="4"/>
        <v/>
      </c>
      <c r="X64" s="264" t="str">
        <f t="shared" si="5"/>
        <v/>
      </c>
      <c r="Y64" s="264" t="str">
        <f t="shared" si="6"/>
        <v/>
      </c>
      <c r="Z64" s="353">
        <f t="shared" si="12"/>
        <v>63</v>
      </c>
    </row>
    <row r="65" spans="1:26" x14ac:dyDescent="0.25">
      <c r="A65" s="262">
        <v>41338</v>
      </c>
      <c r="B65" s="263">
        <f t="shared" si="7"/>
        <v>3</v>
      </c>
      <c r="C65" s="263">
        <f t="shared" si="0"/>
        <v>1</v>
      </c>
      <c r="D65" s="261">
        <f t="shared" si="1"/>
        <v>3694.4010824210281</v>
      </c>
      <c r="E65" s="261">
        <f t="shared" si="14"/>
        <v>3694.4010824210281</v>
      </c>
      <c r="F65" s="261">
        <f t="shared" si="8"/>
        <v>3694.4010824210281</v>
      </c>
      <c r="G65" s="261">
        <f t="shared" si="9"/>
        <v>3694.4010824210281</v>
      </c>
      <c r="H65" s="261">
        <f t="shared" si="10"/>
        <v>3694.4010824210281</v>
      </c>
      <c r="I65" s="261">
        <f t="shared" si="11"/>
        <v>3694.4010824210281</v>
      </c>
      <c r="J65" s="261">
        <f>SUM(D$2:D65)</f>
        <v>257220.13284229234</v>
      </c>
      <c r="K65" s="261">
        <f>IF(ISNUMBER($D64),IF(OR(K64+$D65&gt;P65,K64=P65),P65,SUM($D$2:$D65)),$D65)</f>
        <v>257220.13284229234</v>
      </c>
      <c r="L65" s="261">
        <f>IF(ISNUMBER($D64),IF(OR(L64+$D65&gt;Q65,L64=Q65),Q65,SUM($D$2:$D65)),$D65)</f>
        <v>257220.13284229234</v>
      </c>
      <c r="M65" s="261">
        <f>IF(ISNUMBER($D64),IF(OR(M64+$D65&gt;R65,M64=R65),R65,SUM($D$2:$D65)),$D65)</f>
        <v>257220.13284229234</v>
      </c>
      <c r="N65" s="261">
        <f>IF(ISNUMBER($D64),IF(OR(N64+$D65&gt;S65,N64=S65),S65,SUM($D$2:$D65)),$D65)</f>
        <v>257220.13284229234</v>
      </c>
      <c r="O65" s="261">
        <f>IF(ISNUMBER($D64),IF(OR(O64+$D65&gt;T65,O64=T65),T65,SUM($D$2:$D65)),$D65)</f>
        <v>257220.13284229234</v>
      </c>
      <c r="P65" s="261">
        <f>ACL!$F$2</f>
        <v>1708000</v>
      </c>
      <c r="Q65" s="261">
        <f>ACL!$F$3</f>
        <v>2130000</v>
      </c>
      <c r="R65" s="261">
        <f>ACL!$F$4</f>
        <v>2500000</v>
      </c>
      <c r="S65" s="261">
        <f>ACL!$F$5</f>
        <v>2570000</v>
      </c>
      <c r="T65" s="261">
        <f>ACL!$F$6</f>
        <v>2670000</v>
      </c>
      <c r="U65" s="264" t="str">
        <f t="shared" si="2"/>
        <v/>
      </c>
      <c r="V65" s="264" t="str">
        <f t="shared" si="3"/>
        <v/>
      </c>
      <c r="W65" s="264" t="str">
        <f t="shared" si="4"/>
        <v/>
      </c>
      <c r="X65" s="264" t="str">
        <f t="shared" si="5"/>
        <v/>
      </c>
      <c r="Y65" s="264" t="str">
        <f t="shared" si="6"/>
        <v/>
      </c>
      <c r="Z65" s="353">
        <f t="shared" si="12"/>
        <v>64</v>
      </c>
    </row>
    <row r="66" spans="1:26" x14ac:dyDescent="0.25">
      <c r="A66" s="262">
        <v>41339</v>
      </c>
      <c r="B66" s="263">
        <f t="shared" ref="B66:B129" si="15">MONTH(A66)</f>
        <v>3</v>
      </c>
      <c r="C66" s="263">
        <f t="shared" ref="C66:C129" si="16">IF(VLOOKUP($B66,$AB$2:$AC$15,2,FALSE)=0,1,IF(VLOOKUP($B66,$AB$2:$AC$15,2,FALSE)=VLOOKUP($B66,$AB$2:$AD$15,3,FALSE),0,IF(AND((VLOOKUP(($B66-1), $AB$2:$AC$15,2,FALSE)&gt;=1),VLOOKUP($B66, $AB$2:$AC$15,2,FALSE)&gt;=DAY(A66)),0,IF(AND((VLOOKUP(($B66+1), $AB$2:$AC$15,2,FALSE)&gt;=1),DAY(A66)&gt;(VLOOKUP($B66, $AB$2:$AD$15,3,FALSE)-VLOOKUP($B66, $AB$2:$AC$15,2,FALSE)),VLOOKUP(($B66-1), $AB$2:$AC$15,2,FALSE)=0),0,IF(AND(VLOOKUP(($B66-1), $AB$2:$AC$15,2,FALSE)=0,VLOOKUP(($B66+1), $AB$2:$AC$15,2,FALSE)=0,VLOOKUP($B66, $AB$2:$AC$15,2,FALSE)&gt;=DAY(A66)),0,1)))))</f>
        <v>1</v>
      </c>
      <c r="D66" s="261">
        <f t="shared" ref="D66:D129" si="17">IF(C66=0,0,VLOOKUP(B66,$AB$3:$AE$14,4,FALSE))</f>
        <v>3694.4010824210281</v>
      </c>
      <c r="E66" s="261">
        <f t="shared" si="14"/>
        <v>3694.4010824210281</v>
      </c>
      <c r="F66" s="261">
        <f t="shared" si="8"/>
        <v>3694.4010824210281</v>
      </c>
      <c r="G66" s="261">
        <f t="shared" si="9"/>
        <v>3694.4010824210281</v>
      </c>
      <c r="H66" s="261">
        <f t="shared" si="10"/>
        <v>3694.4010824210281</v>
      </c>
      <c r="I66" s="261">
        <f t="shared" si="11"/>
        <v>3694.4010824210281</v>
      </c>
      <c r="J66" s="261">
        <f>SUM(D$2:D66)</f>
        <v>260914.53392471338</v>
      </c>
      <c r="K66" s="261">
        <f>IF(ISNUMBER($D65),IF(OR(K65+$D66&gt;P66,K65=P66),P66,SUM($D$2:$D66)),$D66)</f>
        <v>260914.53392471338</v>
      </c>
      <c r="L66" s="261">
        <f>IF(ISNUMBER($D65),IF(OR(L65+$D66&gt;Q66,L65=Q66),Q66,SUM($D$2:$D66)),$D66)</f>
        <v>260914.53392471338</v>
      </c>
      <c r="M66" s="261">
        <f>IF(ISNUMBER($D65),IF(OR(M65+$D66&gt;R66,M65=R66),R66,SUM($D$2:$D66)),$D66)</f>
        <v>260914.53392471338</v>
      </c>
      <c r="N66" s="261">
        <f>IF(ISNUMBER($D65),IF(OR(N65+$D66&gt;S66,N65=S66),S66,SUM($D$2:$D66)),$D66)</f>
        <v>260914.53392471338</v>
      </c>
      <c r="O66" s="261">
        <f>IF(ISNUMBER($D65),IF(OR(O65+$D66&gt;T66,O65=T66),T66,SUM($D$2:$D66)),$D66)</f>
        <v>260914.53392471338</v>
      </c>
      <c r="P66" s="261">
        <f>ACL!$F$2</f>
        <v>1708000</v>
      </c>
      <c r="Q66" s="261">
        <f>ACL!$F$3</f>
        <v>2130000</v>
      </c>
      <c r="R66" s="261">
        <f>ACL!$F$4</f>
        <v>2500000</v>
      </c>
      <c r="S66" s="261">
        <f>ACL!$F$5</f>
        <v>2570000</v>
      </c>
      <c r="T66" s="261">
        <f>ACL!$F$6</f>
        <v>2670000</v>
      </c>
      <c r="U66" s="264" t="str">
        <f t="shared" ref="U66:U129" si="18">IF(ISNUMBER(U65),"  ",IF(U65="  ","  ",IF($J66&gt;P66,$A66,"")))</f>
        <v/>
      </c>
      <c r="V66" s="264" t="str">
        <f t="shared" ref="V66:V129" si="19">IF(ISNUMBER(V65),"  ",IF(V65="  ","  ",IF($J66&gt;Q66,$A66,"")))</f>
        <v/>
      </c>
      <c r="W66" s="264" t="str">
        <f t="shared" ref="W66:W129" si="20">IF(ISNUMBER(W65),"  ",IF(W65="  ","  ",IF($J66&gt;R66,$A66,"")))</f>
        <v/>
      </c>
      <c r="X66" s="264" t="str">
        <f t="shared" ref="X66:X129" si="21">IF(ISNUMBER(X65),"  ",IF(X65="  ","  ",IF($J66&gt;S66,$A66,"")))</f>
        <v/>
      </c>
      <c r="Y66" s="264" t="str">
        <f t="shared" ref="Y66:Y129" si="22">IF(ISNUMBER(Y65),"  ",IF(Y65="  ","  ",IF($J66&gt;T66,$A66,"")))</f>
        <v/>
      </c>
      <c r="Z66" s="353">
        <f t="shared" si="12"/>
        <v>65</v>
      </c>
    </row>
    <row r="67" spans="1:26" x14ac:dyDescent="0.25">
      <c r="A67" s="262">
        <v>41340</v>
      </c>
      <c r="B67" s="263">
        <f t="shared" si="15"/>
        <v>3</v>
      </c>
      <c r="C67" s="263">
        <f t="shared" si="16"/>
        <v>1</v>
      </c>
      <c r="D67" s="261">
        <f t="shared" si="17"/>
        <v>3694.4010824210281</v>
      </c>
      <c r="E67" s="261">
        <f t="shared" si="14"/>
        <v>3694.4010824210281</v>
      </c>
      <c r="F67" s="261">
        <f t="shared" si="8"/>
        <v>3694.4010824210281</v>
      </c>
      <c r="G67" s="261">
        <f t="shared" si="9"/>
        <v>3694.4010824210281</v>
      </c>
      <c r="H67" s="261">
        <f t="shared" si="10"/>
        <v>3694.4010824210281</v>
      </c>
      <c r="I67" s="261">
        <f t="shared" si="11"/>
        <v>3694.4010824210281</v>
      </c>
      <c r="J67" s="261">
        <f>SUM(D$2:D67)</f>
        <v>264608.93500713439</v>
      </c>
      <c r="K67" s="261">
        <f>IF(ISNUMBER($D66),IF(OR(K66+$D67&gt;P67,K66=P67),P67,SUM($D$2:$D67)),$D67)</f>
        <v>264608.93500713439</v>
      </c>
      <c r="L67" s="261">
        <f>IF(ISNUMBER($D66),IF(OR(L66+$D67&gt;Q67,L66=Q67),Q67,SUM($D$2:$D67)),$D67)</f>
        <v>264608.93500713439</v>
      </c>
      <c r="M67" s="261">
        <f>IF(ISNUMBER($D66),IF(OR(M66+$D67&gt;R67,M66=R67),R67,SUM($D$2:$D67)),$D67)</f>
        <v>264608.93500713439</v>
      </c>
      <c r="N67" s="261">
        <f>IF(ISNUMBER($D66),IF(OR(N66+$D67&gt;S67,N66=S67),S67,SUM($D$2:$D67)),$D67)</f>
        <v>264608.93500713439</v>
      </c>
      <c r="O67" s="261">
        <f>IF(ISNUMBER($D66),IF(OR(O66+$D67&gt;T67,O66=T67),T67,SUM($D$2:$D67)),$D67)</f>
        <v>264608.93500713439</v>
      </c>
      <c r="P67" s="261">
        <f>ACL!$F$2</f>
        <v>1708000</v>
      </c>
      <c r="Q67" s="261">
        <f>ACL!$F$3</f>
        <v>2130000</v>
      </c>
      <c r="R67" s="261">
        <f>ACL!$F$4</f>
        <v>2500000</v>
      </c>
      <c r="S67" s="261">
        <f>ACL!$F$5</f>
        <v>2570000</v>
      </c>
      <c r="T67" s="261">
        <f>ACL!$F$6</f>
        <v>2670000</v>
      </c>
      <c r="U67" s="264" t="str">
        <f t="shared" si="18"/>
        <v/>
      </c>
      <c r="V67" s="264" t="str">
        <f t="shared" si="19"/>
        <v/>
      </c>
      <c r="W67" s="264" t="str">
        <f t="shared" si="20"/>
        <v/>
      </c>
      <c r="X67" s="264" t="str">
        <f t="shared" si="21"/>
        <v/>
      </c>
      <c r="Y67" s="264" t="str">
        <f t="shared" si="22"/>
        <v/>
      </c>
      <c r="Z67" s="353">
        <f t="shared" si="12"/>
        <v>66</v>
      </c>
    </row>
    <row r="68" spans="1:26" x14ac:dyDescent="0.25">
      <c r="A68" s="262">
        <v>41341</v>
      </c>
      <c r="B68" s="263">
        <f t="shared" si="15"/>
        <v>3</v>
      </c>
      <c r="C68" s="263">
        <f t="shared" si="16"/>
        <v>1</v>
      </c>
      <c r="D68" s="261">
        <f t="shared" si="17"/>
        <v>3694.4010824210281</v>
      </c>
      <c r="E68" s="261">
        <f t="shared" si="14"/>
        <v>3694.4010824210281</v>
      </c>
      <c r="F68" s="261">
        <f t="shared" ref="F68:F131" si="23">IF(OR(OR($C68=0,V67="  "),L67+$D68&gt;Q67),0,$D68)</f>
        <v>3694.4010824210281</v>
      </c>
      <c r="G68" s="261">
        <f t="shared" ref="G68:G131" si="24">IF(OR(OR($C68=0,W67="  "),M67+$D68&gt;R67),0,$D68)</f>
        <v>3694.4010824210281</v>
      </c>
      <c r="H68" s="261">
        <f t="shared" ref="H68:H131" si="25">IF(OR(OR($C68=0,X67="  "),N67+$D68&gt;S67),0,$D68)</f>
        <v>3694.4010824210281</v>
      </c>
      <c r="I68" s="261">
        <f t="shared" ref="I68:I131" si="26">IF(OR(OR($C68=0,Y67="  "),O67+$D68&gt;T67),0,$D68)</f>
        <v>3694.4010824210281</v>
      </c>
      <c r="J68" s="261">
        <f>SUM(D$2:D68)</f>
        <v>268303.33608955541</v>
      </c>
      <c r="K68" s="261">
        <f>IF(ISNUMBER($D67),IF(OR(K67+$D68&gt;P68,K67=P68),P68,SUM($D$2:$D68)),$D68)</f>
        <v>268303.33608955541</v>
      </c>
      <c r="L68" s="261">
        <f>IF(ISNUMBER($D67),IF(OR(L67+$D68&gt;Q68,L67=Q68),Q68,SUM($D$2:$D68)),$D68)</f>
        <v>268303.33608955541</v>
      </c>
      <c r="M68" s="261">
        <f>IF(ISNUMBER($D67),IF(OR(M67+$D68&gt;R68,M67=R68),R68,SUM($D$2:$D68)),$D68)</f>
        <v>268303.33608955541</v>
      </c>
      <c r="N68" s="261">
        <f>IF(ISNUMBER($D67),IF(OR(N67+$D68&gt;S68,N67=S68),S68,SUM($D$2:$D68)),$D68)</f>
        <v>268303.33608955541</v>
      </c>
      <c r="O68" s="261">
        <f>IF(ISNUMBER($D67),IF(OR(O67+$D68&gt;T68,O67=T68),T68,SUM($D$2:$D68)),$D68)</f>
        <v>268303.33608955541</v>
      </c>
      <c r="P68" s="261">
        <f>ACL!$F$2</f>
        <v>1708000</v>
      </c>
      <c r="Q68" s="261">
        <f>ACL!$F$3</f>
        <v>2130000</v>
      </c>
      <c r="R68" s="261">
        <f>ACL!$F$4</f>
        <v>2500000</v>
      </c>
      <c r="S68" s="261">
        <f>ACL!$F$5</f>
        <v>2570000</v>
      </c>
      <c r="T68" s="261">
        <f>ACL!$F$6</f>
        <v>2670000</v>
      </c>
      <c r="U68" s="264" t="str">
        <f t="shared" si="18"/>
        <v/>
      </c>
      <c r="V68" s="264" t="str">
        <f t="shared" si="19"/>
        <v/>
      </c>
      <c r="W68" s="264" t="str">
        <f t="shared" si="20"/>
        <v/>
      </c>
      <c r="X68" s="264" t="str">
        <f t="shared" si="21"/>
        <v/>
      </c>
      <c r="Y68" s="264" t="str">
        <f t="shared" si="22"/>
        <v/>
      </c>
      <c r="Z68" s="353">
        <f t="shared" ref="Z68:Z131" si="27">SUM(Z67,C68)</f>
        <v>67</v>
      </c>
    </row>
    <row r="69" spans="1:26" x14ac:dyDescent="0.25">
      <c r="A69" s="262">
        <v>41342</v>
      </c>
      <c r="B69" s="263">
        <f t="shared" si="15"/>
        <v>3</v>
      </c>
      <c r="C69" s="263">
        <f t="shared" si="16"/>
        <v>1</v>
      </c>
      <c r="D69" s="261">
        <f t="shared" si="17"/>
        <v>3694.4010824210281</v>
      </c>
      <c r="E69" s="261">
        <f t="shared" ref="E69:E132" si="28">IF(OR(OR($C69=0,U68="  "),K68+$D69&gt;P68),0,$D69)</f>
        <v>3694.4010824210281</v>
      </c>
      <c r="F69" s="261">
        <f t="shared" si="23"/>
        <v>3694.4010824210281</v>
      </c>
      <c r="G69" s="261">
        <f t="shared" si="24"/>
        <v>3694.4010824210281</v>
      </c>
      <c r="H69" s="261">
        <f t="shared" si="25"/>
        <v>3694.4010824210281</v>
      </c>
      <c r="I69" s="261">
        <f t="shared" si="26"/>
        <v>3694.4010824210281</v>
      </c>
      <c r="J69" s="261">
        <f>SUM(D$2:D69)</f>
        <v>271997.73717197642</v>
      </c>
      <c r="K69" s="261">
        <f>IF(ISNUMBER($D68),IF(OR(K68+$D69&gt;P69,K68=P69),P69,SUM($D$2:$D69)),$D69)</f>
        <v>271997.73717197642</v>
      </c>
      <c r="L69" s="261">
        <f>IF(ISNUMBER($D68),IF(OR(L68+$D69&gt;Q69,L68=Q69),Q69,SUM($D$2:$D69)),$D69)</f>
        <v>271997.73717197642</v>
      </c>
      <c r="M69" s="261">
        <f>IF(ISNUMBER($D68),IF(OR(M68+$D69&gt;R69,M68=R69),R69,SUM($D$2:$D69)),$D69)</f>
        <v>271997.73717197642</v>
      </c>
      <c r="N69" s="261">
        <f>IF(ISNUMBER($D68),IF(OR(N68+$D69&gt;S69,N68=S69),S69,SUM($D$2:$D69)),$D69)</f>
        <v>271997.73717197642</v>
      </c>
      <c r="O69" s="261">
        <f>IF(ISNUMBER($D68),IF(OR(O68+$D69&gt;T69,O68=T69),T69,SUM($D$2:$D69)),$D69)</f>
        <v>271997.73717197642</v>
      </c>
      <c r="P69" s="261">
        <f>ACL!$F$2</f>
        <v>1708000</v>
      </c>
      <c r="Q69" s="261">
        <f>ACL!$F$3</f>
        <v>2130000</v>
      </c>
      <c r="R69" s="261">
        <f>ACL!$F$4</f>
        <v>2500000</v>
      </c>
      <c r="S69" s="261">
        <f>ACL!$F$5</f>
        <v>2570000</v>
      </c>
      <c r="T69" s="261">
        <f>ACL!$F$6</f>
        <v>2670000</v>
      </c>
      <c r="U69" s="264" t="str">
        <f t="shared" si="18"/>
        <v/>
      </c>
      <c r="V69" s="264" t="str">
        <f t="shared" si="19"/>
        <v/>
      </c>
      <c r="W69" s="264" t="str">
        <f t="shared" si="20"/>
        <v/>
      </c>
      <c r="X69" s="264" t="str">
        <f t="shared" si="21"/>
        <v/>
      </c>
      <c r="Y69" s="264" t="str">
        <f t="shared" si="22"/>
        <v/>
      </c>
      <c r="Z69" s="353">
        <f t="shared" si="27"/>
        <v>68</v>
      </c>
    </row>
    <row r="70" spans="1:26" x14ac:dyDescent="0.25">
      <c r="A70" s="262">
        <v>41343</v>
      </c>
      <c r="B70" s="263">
        <f t="shared" si="15"/>
        <v>3</v>
      </c>
      <c r="C70" s="263">
        <f t="shared" si="16"/>
        <v>1</v>
      </c>
      <c r="D70" s="261">
        <f t="shared" si="17"/>
        <v>3694.4010824210281</v>
      </c>
      <c r="E70" s="261">
        <f t="shared" si="28"/>
        <v>3694.4010824210281</v>
      </c>
      <c r="F70" s="261">
        <f t="shared" si="23"/>
        <v>3694.4010824210281</v>
      </c>
      <c r="G70" s="261">
        <f t="shared" si="24"/>
        <v>3694.4010824210281</v>
      </c>
      <c r="H70" s="261">
        <f t="shared" si="25"/>
        <v>3694.4010824210281</v>
      </c>
      <c r="I70" s="261">
        <f t="shared" si="26"/>
        <v>3694.4010824210281</v>
      </c>
      <c r="J70" s="261">
        <f>SUM(D$2:D70)</f>
        <v>275692.13825439743</v>
      </c>
      <c r="K70" s="261">
        <f>IF(ISNUMBER($D69),IF(OR(K69+$D70&gt;P70,K69=P70),P70,SUM($D$2:$D70)),$D70)</f>
        <v>275692.13825439743</v>
      </c>
      <c r="L70" s="261">
        <f>IF(ISNUMBER($D69),IF(OR(L69+$D70&gt;Q70,L69=Q70),Q70,SUM($D$2:$D70)),$D70)</f>
        <v>275692.13825439743</v>
      </c>
      <c r="M70" s="261">
        <f>IF(ISNUMBER($D69),IF(OR(M69+$D70&gt;R70,M69=R70),R70,SUM($D$2:$D70)),$D70)</f>
        <v>275692.13825439743</v>
      </c>
      <c r="N70" s="261">
        <f>IF(ISNUMBER($D69),IF(OR(N69+$D70&gt;S70,N69=S70),S70,SUM($D$2:$D70)),$D70)</f>
        <v>275692.13825439743</v>
      </c>
      <c r="O70" s="261">
        <f>IF(ISNUMBER($D69),IF(OR(O69+$D70&gt;T70,O69=T70),T70,SUM($D$2:$D70)),$D70)</f>
        <v>275692.13825439743</v>
      </c>
      <c r="P70" s="261">
        <f>ACL!$F$2</f>
        <v>1708000</v>
      </c>
      <c r="Q70" s="261">
        <f>ACL!$F$3</f>
        <v>2130000</v>
      </c>
      <c r="R70" s="261">
        <f>ACL!$F$4</f>
        <v>2500000</v>
      </c>
      <c r="S70" s="261">
        <f>ACL!$F$5</f>
        <v>2570000</v>
      </c>
      <c r="T70" s="261">
        <f>ACL!$F$6</f>
        <v>2670000</v>
      </c>
      <c r="U70" s="264" t="str">
        <f t="shared" si="18"/>
        <v/>
      </c>
      <c r="V70" s="264" t="str">
        <f t="shared" si="19"/>
        <v/>
      </c>
      <c r="W70" s="264" t="str">
        <f t="shared" si="20"/>
        <v/>
      </c>
      <c r="X70" s="264" t="str">
        <f t="shared" si="21"/>
        <v/>
      </c>
      <c r="Y70" s="264" t="str">
        <f t="shared" si="22"/>
        <v/>
      </c>
      <c r="Z70" s="353">
        <f t="shared" si="27"/>
        <v>69</v>
      </c>
    </row>
    <row r="71" spans="1:26" x14ac:dyDescent="0.25">
      <c r="A71" s="262">
        <v>41344</v>
      </c>
      <c r="B71" s="263">
        <f t="shared" si="15"/>
        <v>3</v>
      </c>
      <c r="C71" s="263">
        <f t="shared" si="16"/>
        <v>1</v>
      </c>
      <c r="D71" s="261">
        <f t="shared" si="17"/>
        <v>3694.4010824210281</v>
      </c>
      <c r="E71" s="261">
        <f t="shared" si="28"/>
        <v>3694.4010824210281</v>
      </c>
      <c r="F71" s="261">
        <f t="shared" si="23"/>
        <v>3694.4010824210281</v>
      </c>
      <c r="G71" s="261">
        <f t="shared" si="24"/>
        <v>3694.4010824210281</v>
      </c>
      <c r="H71" s="261">
        <f t="shared" si="25"/>
        <v>3694.4010824210281</v>
      </c>
      <c r="I71" s="261">
        <f t="shared" si="26"/>
        <v>3694.4010824210281</v>
      </c>
      <c r="J71" s="261">
        <f>SUM(D$2:D71)</f>
        <v>279386.53933681845</v>
      </c>
      <c r="K71" s="261">
        <f>IF(ISNUMBER($D70),IF(OR(K70+$D71&gt;P71,K70=P71),P71,SUM($D$2:$D71)),$D71)</f>
        <v>279386.53933681845</v>
      </c>
      <c r="L71" s="261">
        <f>IF(ISNUMBER($D70),IF(OR(L70+$D71&gt;Q71,L70=Q71),Q71,SUM($D$2:$D71)),$D71)</f>
        <v>279386.53933681845</v>
      </c>
      <c r="M71" s="261">
        <f>IF(ISNUMBER($D70),IF(OR(M70+$D71&gt;R71,M70=R71),R71,SUM($D$2:$D71)),$D71)</f>
        <v>279386.53933681845</v>
      </c>
      <c r="N71" s="261">
        <f>IF(ISNUMBER($D70),IF(OR(N70+$D71&gt;S71,N70=S71),S71,SUM($D$2:$D71)),$D71)</f>
        <v>279386.53933681845</v>
      </c>
      <c r="O71" s="261">
        <f>IF(ISNUMBER($D70),IF(OR(O70+$D71&gt;T71,O70=T71),T71,SUM($D$2:$D71)),$D71)</f>
        <v>279386.53933681845</v>
      </c>
      <c r="P71" s="261">
        <f>ACL!$F$2</f>
        <v>1708000</v>
      </c>
      <c r="Q71" s="261">
        <f>ACL!$F$3</f>
        <v>2130000</v>
      </c>
      <c r="R71" s="261">
        <f>ACL!$F$4</f>
        <v>2500000</v>
      </c>
      <c r="S71" s="261">
        <f>ACL!$F$5</f>
        <v>2570000</v>
      </c>
      <c r="T71" s="261">
        <f>ACL!$F$6</f>
        <v>2670000</v>
      </c>
      <c r="U71" s="264" t="str">
        <f t="shared" si="18"/>
        <v/>
      </c>
      <c r="V71" s="264" t="str">
        <f t="shared" si="19"/>
        <v/>
      </c>
      <c r="W71" s="264" t="str">
        <f t="shared" si="20"/>
        <v/>
      </c>
      <c r="X71" s="264" t="str">
        <f t="shared" si="21"/>
        <v/>
      </c>
      <c r="Y71" s="264" t="str">
        <f t="shared" si="22"/>
        <v/>
      </c>
      <c r="Z71" s="353">
        <f t="shared" si="27"/>
        <v>70</v>
      </c>
    </row>
    <row r="72" spans="1:26" x14ac:dyDescent="0.25">
      <c r="A72" s="262">
        <v>41345</v>
      </c>
      <c r="B72" s="263">
        <f t="shared" si="15"/>
        <v>3</v>
      </c>
      <c r="C72" s="263">
        <f t="shared" si="16"/>
        <v>1</v>
      </c>
      <c r="D72" s="261">
        <f t="shared" si="17"/>
        <v>3694.4010824210281</v>
      </c>
      <c r="E72" s="261">
        <f t="shared" si="28"/>
        <v>3694.4010824210281</v>
      </c>
      <c r="F72" s="261">
        <f t="shared" si="23"/>
        <v>3694.4010824210281</v>
      </c>
      <c r="G72" s="261">
        <f t="shared" si="24"/>
        <v>3694.4010824210281</v>
      </c>
      <c r="H72" s="261">
        <f t="shared" si="25"/>
        <v>3694.4010824210281</v>
      </c>
      <c r="I72" s="261">
        <f t="shared" si="26"/>
        <v>3694.4010824210281</v>
      </c>
      <c r="J72" s="261">
        <f>SUM(D$2:D72)</f>
        <v>283080.94041923946</v>
      </c>
      <c r="K72" s="261">
        <f>IF(ISNUMBER($D71),IF(OR(K71+$D72&gt;P72,K71=P72),P72,SUM($D$2:$D72)),$D72)</f>
        <v>283080.94041923946</v>
      </c>
      <c r="L72" s="261">
        <f>IF(ISNUMBER($D71),IF(OR(L71+$D72&gt;Q72,L71=Q72),Q72,SUM($D$2:$D72)),$D72)</f>
        <v>283080.94041923946</v>
      </c>
      <c r="M72" s="261">
        <f>IF(ISNUMBER($D71),IF(OR(M71+$D72&gt;R72,M71=R72),R72,SUM($D$2:$D72)),$D72)</f>
        <v>283080.94041923946</v>
      </c>
      <c r="N72" s="261">
        <f>IF(ISNUMBER($D71),IF(OR(N71+$D72&gt;S72,N71=S72),S72,SUM($D$2:$D72)),$D72)</f>
        <v>283080.94041923946</v>
      </c>
      <c r="O72" s="261">
        <f>IF(ISNUMBER($D71),IF(OR(O71+$D72&gt;T72,O71=T72),T72,SUM($D$2:$D72)),$D72)</f>
        <v>283080.94041923946</v>
      </c>
      <c r="P72" s="261">
        <f>ACL!$F$2</f>
        <v>1708000</v>
      </c>
      <c r="Q72" s="261">
        <f>ACL!$F$3</f>
        <v>2130000</v>
      </c>
      <c r="R72" s="261">
        <f>ACL!$F$4</f>
        <v>2500000</v>
      </c>
      <c r="S72" s="261">
        <f>ACL!$F$5</f>
        <v>2570000</v>
      </c>
      <c r="T72" s="261">
        <f>ACL!$F$6</f>
        <v>2670000</v>
      </c>
      <c r="U72" s="264" t="str">
        <f t="shared" si="18"/>
        <v/>
      </c>
      <c r="V72" s="264" t="str">
        <f t="shared" si="19"/>
        <v/>
      </c>
      <c r="W72" s="264" t="str">
        <f t="shared" si="20"/>
        <v/>
      </c>
      <c r="X72" s="264" t="str">
        <f t="shared" si="21"/>
        <v/>
      </c>
      <c r="Y72" s="264" t="str">
        <f t="shared" si="22"/>
        <v/>
      </c>
      <c r="Z72" s="353">
        <f t="shared" si="27"/>
        <v>71</v>
      </c>
    </row>
    <row r="73" spans="1:26" x14ac:dyDescent="0.25">
      <c r="A73" s="262">
        <v>41346</v>
      </c>
      <c r="B73" s="263">
        <f t="shared" si="15"/>
        <v>3</v>
      </c>
      <c r="C73" s="263">
        <f t="shared" si="16"/>
        <v>1</v>
      </c>
      <c r="D73" s="261">
        <f t="shared" si="17"/>
        <v>3694.4010824210281</v>
      </c>
      <c r="E73" s="261">
        <f t="shared" si="28"/>
        <v>3694.4010824210281</v>
      </c>
      <c r="F73" s="261">
        <f t="shared" si="23"/>
        <v>3694.4010824210281</v>
      </c>
      <c r="G73" s="261">
        <f t="shared" si="24"/>
        <v>3694.4010824210281</v>
      </c>
      <c r="H73" s="261">
        <f t="shared" si="25"/>
        <v>3694.4010824210281</v>
      </c>
      <c r="I73" s="261">
        <f t="shared" si="26"/>
        <v>3694.4010824210281</v>
      </c>
      <c r="J73" s="261">
        <f>SUM(D$2:D73)</f>
        <v>286775.34150166047</v>
      </c>
      <c r="K73" s="261">
        <f>IF(ISNUMBER($D72),IF(OR(K72+$D73&gt;P73,K72=P73),P73,SUM($D$2:$D73)),$D73)</f>
        <v>286775.34150166047</v>
      </c>
      <c r="L73" s="261">
        <f>IF(ISNUMBER($D72),IF(OR(L72+$D73&gt;Q73,L72=Q73),Q73,SUM($D$2:$D73)),$D73)</f>
        <v>286775.34150166047</v>
      </c>
      <c r="M73" s="261">
        <f>IF(ISNUMBER($D72),IF(OR(M72+$D73&gt;R73,M72=R73),R73,SUM($D$2:$D73)),$D73)</f>
        <v>286775.34150166047</v>
      </c>
      <c r="N73" s="261">
        <f>IF(ISNUMBER($D72),IF(OR(N72+$D73&gt;S73,N72=S73),S73,SUM($D$2:$D73)),$D73)</f>
        <v>286775.34150166047</v>
      </c>
      <c r="O73" s="261">
        <f>IF(ISNUMBER($D72),IF(OR(O72+$D73&gt;T73,O72=T73),T73,SUM($D$2:$D73)),$D73)</f>
        <v>286775.34150166047</v>
      </c>
      <c r="P73" s="261">
        <f>ACL!$F$2</f>
        <v>1708000</v>
      </c>
      <c r="Q73" s="261">
        <f>ACL!$F$3</f>
        <v>2130000</v>
      </c>
      <c r="R73" s="261">
        <f>ACL!$F$4</f>
        <v>2500000</v>
      </c>
      <c r="S73" s="261">
        <f>ACL!$F$5</f>
        <v>2570000</v>
      </c>
      <c r="T73" s="261">
        <f>ACL!$F$6</f>
        <v>2670000</v>
      </c>
      <c r="U73" s="264" t="str">
        <f t="shared" si="18"/>
        <v/>
      </c>
      <c r="V73" s="264" t="str">
        <f t="shared" si="19"/>
        <v/>
      </c>
      <c r="W73" s="264" t="str">
        <f t="shared" si="20"/>
        <v/>
      </c>
      <c r="X73" s="264" t="str">
        <f t="shared" si="21"/>
        <v/>
      </c>
      <c r="Y73" s="264" t="str">
        <f t="shared" si="22"/>
        <v/>
      </c>
      <c r="Z73" s="353">
        <f t="shared" si="27"/>
        <v>72</v>
      </c>
    </row>
    <row r="74" spans="1:26" x14ac:dyDescent="0.25">
      <c r="A74" s="262">
        <v>41347</v>
      </c>
      <c r="B74" s="263">
        <f t="shared" si="15"/>
        <v>3</v>
      </c>
      <c r="C74" s="263">
        <f t="shared" si="16"/>
        <v>1</v>
      </c>
      <c r="D74" s="261">
        <f t="shared" si="17"/>
        <v>3694.4010824210281</v>
      </c>
      <c r="E74" s="261">
        <f t="shared" si="28"/>
        <v>3694.4010824210281</v>
      </c>
      <c r="F74" s="261">
        <f t="shared" si="23"/>
        <v>3694.4010824210281</v>
      </c>
      <c r="G74" s="261">
        <f t="shared" si="24"/>
        <v>3694.4010824210281</v>
      </c>
      <c r="H74" s="261">
        <f t="shared" si="25"/>
        <v>3694.4010824210281</v>
      </c>
      <c r="I74" s="261">
        <f t="shared" si="26"/>
        <v>3694.4010824210281</v>
      </c>
      <c r="J74" s="261">
        <f>SUM(D$2:D74)</f>
        <v>290469.74258408148</v>
      </c>
      <c r="K74" s="261">
        <f>IF(ISNUMBER($D73),IF(OR(K73+$D74&gt;P74,K73=P74),P74,SUM($D$2:$D74)),$D74)</f>
        <v>290469.74258408148</v>
      </c>
      <c r="L74" s="261">
        <f>IF(ISNUMBER($D73),IF(OR(L73+$D74&gt;Q74,L73=Q74),Q74,SUM($D$2:$D74)),$D74)</f>
        <v>290469.74258408148</v>
      </c>
      <c r="M74" s="261">
        <f>IF(ISNUMBER($D73),IF(OR(M73+$D74&gt;R74,M73=R74),R74,SUM($D$2:$D74)),$D74)</f>
        <v>290469.74258408148</v>
      </c>
      <c r="N74" s="261">
        <f>IF(ISNUMBER($D73),IF(OR(N73+$D74&gt;S74,N73=S74),S74,SUM($D$2:$D74)),$D74)</f>
        <v>290469.74258408148</v>
      </c>
      <c r="O74" s="261">
        <f>IF(ISNUMBER($D73),IF(OR(O73+$D74&gt;T74,O73=T74),T74,SUM($D$2:$D74)),$D74)</f>
        <v>290469.74258408148</v>
      </c>
      <c r="P74" s="261">
        <f>ACL!$F$2</f>
        <v>1708000</v>
      </c>
      <c r="Q74" s="261">
        <f>ACL!$F$3</f>
        <v>2130000</v>
      </c>
      <c r="R74" s="261">
        <f>ACL!$F$4</f>
        <v>2500000</v>
      </c>
      <c r="S74" s="261">
        <f>ACL!$F$5</f>
        <v>2570000</v>
      </c>
      <c r="T74" s="261">
        <f>ACL!$F$6</f>
        <v>2670000</v>
      </c>
      <c r="U74" s="264" t="str">
        <f t="shared" si="18"/>
        <v/>
      </c>
      <c r="V74" s="264" t="str">
        <f t="shared" si="19"/>
        <v/>
      </c>
      <c r="W74" s="264" t="str">
        <f t="shared" si="20"/>
        <v/>
      </c>
      <c r="X74" s="264" t="str">
        <f t="shared" si="21"/>
        <v/>
      </c>
      <c r="Y74" s="264" t="str">
        <f t="shared" si="22"/>
        <v/>
      </c>
      <c r="Z74" s="353">
        <f t="shared" si="27"/>
        <v>73</v>
      </c>
    </row>
    <row r="75" spans="1:26" x14ac:dyDescent="0.25">
      <c r="A75" s="262">
        <v>41348</v>
      </c>
      <c r="B75" s="263">
        <f t="shared" si="15"/>
        <v>3</v>
      </c>
      <c r="C75" s="263">
        <f t="shared" si="16"/>
        <v>1</v>
      </c>
      <c r="D75" s="261">
        <f t="shared" si="17"/>
        <v>3694.4010824210281</v>
      </c>
      <c r="E75" s="261">
        <f t="shared" si="28"/>
        <v>3694.4010824210281</v>
      </c>
      <c r="F75" s="261">
        <f t="shared" si="23"/>
        <v>3694.4010824210281</v>
      </c>
      <c r="G75" s="261">
        <f t="shared" si="24"/>
        <v>3694.4010824210281</v>
      </c>
      <c r="H75" s="261">
        <f t="shared" si="25"/>
        <v>3694.4010824210281</v>
      </c>
      <c r="I75" s="261">
        <f t="shared" si="26"/>
        <v>3694.4010824210281</v>
      </c>
      <c r="J75" s="261">
        <f>SUM(D$2:D75)</f>
        <v>294164.1436665025</v>
      </c>
      <c r="K75" s="261">
        <f>IF(ISNUMBER($D74),IF(OR(K74+$D75&gt;P75,K74=P75),P75,SUM($D$2:$D75)),$D75)</f>
        <v>294164.1436665025</v>
      </c>
      <c r="L75" s="261">
        <f>IF(ISNUMBER($D74),IF(OR(L74+$D75&gt;Q75,L74=Q75),Q75,SUM($D$2:$D75)),$D75)</f>
        <v>294164.1436665025</v>
      </c>
      <c r="M75" s="261">
        <f>IF(ISNUMBER($D74),IF(OR(M74+$D75&gt;R75,M74=R75),R75,SUM($D$2:$D75)),$D75)</f>
        <v>294164.1436665025</v>
      </c>
      <c r="N75" s="261">
        <f>IF(ISNUMBER($D74),IF(OR(N74+$D75&gt;S75,N74=S75),S75,SUM($D$2:$D75)),$D75)</f>
        <v>294164.1436665025</v>
      </c>
      <c r="O75" s="261">
        <f>IF(ISNUMBER($D74),IF(OR(O74+$D75&gt;T75,O74=T75),T75,SUM($D$2:$D75)),$D75)</f>
        <v>294164.1436665025</v>
      </c>
      <c r="P75" s="261">
        <f>ACL!$F$2</f>
        <v>1708000</v>
      </c>
      <c r="Q75" s="261">
        <f>ACL!$F$3</f>
        <v>2130000</v>
      </c>
      <c r="R75" s="261">
        <f>ACL!$F$4</f>
        <v>2500000</v>
      </c>
      <c r="S75" s="261">
        <f>ACL!$F$5</f>
        <v>2570000</v>
      </c>
      <c r="T75" s="261">
        <f>ACL!$F$6</f>
        <v>2670000</v>
      </c>
      <c r="U75" s="264" t="str">
        <f t="shared" si="18"/>
        <v/>
      </c>
      <c r="V75" s="264" t="str">
        <f t="shared" si="19"/>
        <v/>
      </c>
      <c r="W75" s="264" t="str">
        <f t="shared" si="20"/>
        <v/>
      </c>
      <c r="X75" s="264" t="str">
        <f t="shared" si="21"/>
        <v/>
      </c>
      <c r="Y75" s="264" t="str">
        <f t="shared" si="22"/>
        <v/>
      </c>
      <c r="Z75" s="353">
        <f t="shared" si="27"/>
        <v>74</v>
      </c>
    </row>
    <row r="76" spans="1:26" x14ac:dyDescent="0.25">
      <c r="A76" s="262">
        <v>41349</v>
      </c>
      <c r="B76" s="263">
        <f t="shared" si="15"/>
        <v>3</v>
      </c>
      <c r="C76" s="263">
        <f t="shared" si="16"/>
        <v>1</v>
      </c>
      <c r="D76" s="261">
        <f t="shared" si="17"/>
        <v>3694.4010824210281</v>
      </c>
      <c r="E76" s="261">
        <f t="shared" si="28"/>
        <v>3694.4010824210281</v>
      </c>
      <c r="F76" s="261">
        <f t="shared" si="23"/>
        <v>3694.4010824210281</v>
      </c>
      <c r="G76" s="261">
        <f t="shared" si="24"/>
        <v>3694.4010824210281</v>
      </c>
      <c r="H76" s="261">
        <f t="shared" si="25"/>
        <v>3694.4010824210281</v>
      </c>
      <c r="I76" s="261">
        <f t="shared" si="26"/>
        <v>3694.4010824210281</v>
      </c>
      <c r="J76" s="261">
        <f>SUM(D$2:D76)</f>
        <v>297858.54474892351</v>
      </c>
      <c r="K76" s="261">
        <f>IF(ISNUMBER($D75),IF(OR(K75+$D76&gt;P76,K75=P76),P76,SUM($D$2:$D76)),$D76)</f>
        <v>297858.54474892351</v>
      </c>
      <c r="L76" s="261">
        <f>IF(ISNUMBER($D75),IF(OR(L75+$D76&gt;Q76,L75=Q76),Q76,SUM($D$2:$D76)),$D76)</f>
        <v>297858.54474892351</v>
      </c>
      <c r="M76" s="261">
        <f>IF(ISNUMBER($D75),IF(OR(M75+$D76&gt;R76,M75=R76),R76,SUM($D$2:$D76)),$D76)</f>
        <v>297858.54474892351</v>
      </c>
      <c r="N76" s="261">
        <f>IF(ISNUMBER($D75),IF(OR(N75+$D76&gt;S76,N75=S76),S76,SUM($D$2:$D76)),$D76)</f>
        <v>297858.54474892351</v>
      </c>
      <c r="O76" s="261">
        <f>IF(ISNUMBER($D75),IF(OR(O75+$D76&gt;T76,O75=T76),T76,SUM($D$2:$D76)),$D76)</f>
        <v>297858.54474892351</v>
      </c>
      <c r="P76" s="261">
        <f>ACL!$F$2</f>
        <v>1708000</v>
      </c>
      <c r="Q76" s="261">
        <f>ACL!$F$3</f>
        <v>2130000</v>
      </c>
      <c r="R76" s="261">
        <f>ACL!$F$4</f>
        <v>2500000</v>
      </c>
      <c r="S76" s="261">
        <f>ACL!$F$5</f>
        <v>2570000</v>
      </c>
      <c r="T76" s="261">
        <f>ACL!$F$6</f>
        <v>2670000</v>
      </c>
      <c r="U76" s="264" t="str">
        <f t="shared" si="18"/>
        <v/>
      </c>
      <c r="V76" s="264" t="str">
        <f t="shared" si="19"/>
        <v/>
      </c>
      <c r="W76" s="264" t="str">
        <f t="shared" si="20"/>
        <v/>
      </c>
      <c r="X76" s="264" t="str">
        <f t="shared" si="21"/>
        <v/>
      </c>
      <c r="Y76" s="264" t="str">
        <f t="shared" si="22"/>
        <v/>
      </c>
      <c r="Z76" s="353">
        <f t="shared" si="27"/>
        <v>75</v>
      </c>
    </row>
    <row r="77" spans="1:26" x14ac:dyDescent="0.25">
      <c r="A77" s="262">
        <v>41350</v>
      </c>
      <c r="B77" s="263">
        <f t="shared" si="15"/>
        <v>3</v>
      </c>
      <c r="C77" s="263">
        <f t="shared" si="16"/>
        <v>1</v>
      </c>
      <c r="D77" s="261">
        <f t="shared" si="17"/>
        <v>3694.4010824210281</v>
      </c>
      <c r="E77" s="261">
        <f t="shared" si="28"/>
        <v>3694.4010824210281</v>
      </c>
      <c r="F77" s="261">
        <f t="shared" si="23"/>
        <v>3694.4010824210281</v>
      </c>
      <c r="G77" s="261">
        <f t="shared" si="24"/>
        <v>3694.4010824210281</v>
      </c>
      <c r="H77" s="261">
        <f t="shared" si="25"/>
        <v>3694.4010824210281</v>
      </c>
      <c r="I77" s="261">
        <f t="shared" si="26"/>
        <v>3694.4010824210281</v>
      </c>
      <c r="J77" s="261">
        <f>SUM(D$2:D77)</f>
        <v>301552.94583134452</v>
      </c>
      <c r="K77" s="261">
        <f>IF(ISNUMBER($D76),IF(OR(K76+$D77&gt;P77,K76=P77),P77,SUM($D$2:$D77)),$D77)</f>
        <v>301552.94583134452</v>
      </c>
      <c r="L77" s="261">
        <f>IF(ISNUMBER($D76),IF(OR(L76+$D77&gt;Q77,L76=Q77),Q77,SUM($D$2:$D77)),$D77)</f>
        <v>301552.94583134452</v>
      </c>
      <c r="M77" s="261">
        <f>IF(ISNUMBER($D76),IF(OR(M76+$D77&gt;R77,M76=R77),R77,SUM($D$2:$D77)),$D77)</f>
        <v>301552.94583134452</v>
      </c>
      <c r="N77" s="261">
        <f>IF(ISNUMBER($D76),IF(OR(N76+$D77&gt;S77,N76=S77),S77,SUM($D$2:$D77)),$D77)</f>
        <v>301552.94583134452</v>
      </c>
      <c r="O77" s="261">
        <f>IF(ISNUMBER($D76),IF(OR(O76+$D77&gt;T77,O76=T77),T77,SUM($D$2:$D77)),$D77)</f>
        <v>301552.94583134452</v>
      </c>
      <c r="P77" s="261">
        <f>ACL!$F$2</f>
        <v>1708000</v>
      </c>
      <c r="Q77" s="261">
        <f>ACL!$F$3</f>
        <v>2130000</v>
      </c>
      <c r="R77" s="261">
        <f>ACL!$F$4</f>
        <v>2500000</v>
      </c>
      <c r="S77" s="261">
        <f>ACL!$F$5</f>
        <v>2570000</v>
      </c>
      <c r="T77" s="261">
        <f>ACL!$F$6</f>
        <v>2670000</v>
      </c>
      <c r="U77" s="264" t="str">
        <f t="shared" si="18"/>
        <v/>
      </c>
      <c r="V77" s="264" t="str">
        <f t="shared" si="19"/>
        <v/>
      </c>
      <c r="W77" s="264" t="str">
        <f t="shared" si="20"/>
        <v/>
      </c>
      <c r="X77" s="264" t="str">
        <f t="shared" si="21"/>
        <v/>
      </c>
      <c r="Y77" s="264" t="str">
        <f t="shared" si="22"/>
        <v/>
      </c>
      <c r="Z77" s="353">
        <f t="shared" si="27"/>
        <v>76</v>
      </c>
    </row>
    <row r="78" spans="1:26" x14ac:dyDescent="0.25">
      <c r="A78" s="262">
        <v>41351</v>
      </c>
      <c r="B78" s="263">
        <f t="shared" si="15"/>
        <v>3</v>
      </c>
      <c r="C78" s="263">
        <f t="shared" si="16"/>
        <v>1</v>
      </c>
      <c r="D78" s="261">
        <f t="shared" si="17"/>
        <v>3694.4010824210281</v>
      </c>
      <c r="E78" s="261">
        <f t="shared" si="28"/>
        <v>3694.4010824210281</v>
      </c>
      <c r="F78" s="261">
        <f t="shared" si="23"/>
        <v>3694.4010824210281</v>
      </c>
      <c r="G78" s="261">
        <f t="shared" si="24"/>
        <v>3694.4010824210281</v>
      </c>
      <c r="H78" s="261">
        <f t="shared" si="25"/>
        <v>3694.4010824210281</v>
      </c>
      <c r="I78" s="261">
        <f t="shared" si="26"/>
        <v>3694.4010824210281</v>
      </c>
      <c r="J78" s="261">
        <f>SUM(D$2:D78)</f>
        <v>305247.34691376553</v>
      </c>
      <c r="K78" s="261">
        <f>IF(ISNUMBER($D77),IF(OR(K77+$D78&gt;P78,K77=P78),P78,SUM($D$2:$D78)),$D78)</f>
        <v>305247.34691376553</v>
      </c>
      <c r="L78" s="261">
        <f>IF(ISNUMBER($D77),IF(OR(L77+$D78&gt;Q78,L77=Q78),Q78,SUM($D$2:$D78)),$D78)</f>
        <v>305247.34691376553</v>
      </c>
      <c r="M78" s="261">
        <f>IF(ISNUMBER($D77),IF(OR(M77+$D78&gt;R78,M77=R78),R78,SUM($D$2:$D78)),$D78)</f>
        <v>305247.34691376553</v>
      </c>
      <c r="N78" s="261">
        <f>IF(ISNUMBER($D77),IF(OR(N77+$D78&gt;S78,N77=S78),S78,SUM($D$2:$D78)),$D78)</f>
        <v>305247.34691376553</v>
      </c>
      <c r="O78" s="261">
        <f>IF(ISNUMBER($D77),IF(OR(O77+$D78&gt;T78,O77=T78),T78,SUM($D$2:$D78)),$D78)</f>
        <v>305247.34691376553</v>
      </c>
      <c r="P78" s="261">
        <f>ACL!$F$2</f>
        <v>1708000</v>
      </c>
      <c r="Q78" s="261">
        <f>ACL!$F$3</f>
        <v>2130000</v>
      </c>
      <c r="R78" s="261">
        <f>ACL!$F$4</f>
        <v>2500000</v>
      </c>
      <c r="S78" s="261">
        <f>ACL!$F$5</f>
        <v>2570000</v>
      </c>
      <c r="T78" s="261">
        <f>ACL!$F$6</f>
        <v>2670000</v>
      </c>
      <c r="U78" s="264" t="str">
        <f t="shared" si="18"/>
        <v/>
      </c>
      <c r="V78" s="264" t="str">
        <f t="shared" si="19"/>
        <v/>
      </c>
      <c r="W78" s="264" t="str">
        <f t="shared" si="20"/>
        <v/>
      </c>
      <c r="X78" s="264" t="str">
        <f t="shared" si="21"/>
        <v/>
      </c>
      <c r="Y78" s="264" t="str">
        <f t="shared" si="22"/>
        <v/>
      </c>
      <c r="Z78" s="353">
        <f t="shared" si="27"/>
        <v>77</v>
      </c>
    </row>
    <row r="79" spans="1:26" x14ac:dyDescent="0.25">
      <c r="A79" s="262">
        <v>41352</v>
      </c>
      <c r="B79" s="263">
        <f t="shared" si="15"/>
        <v>3</v>
      </c>
      <c r="C79" s="263">
        <f t="shared" si="16"/>
        <v>1</v>
      </c>
      <c r="D79" s="261">
        <f t="shared" si="17"/>
        <v>3694.4010824210281</v>
      </c>
      <c r="E79" s="261">
        <f t="shared" si="28"/>
        <v>3694.4010824210281</v>
      </c>
      <c r="F79" s="261">
        <f t="shared" si="23"/>
        <v>3694.4010824210281</v>
      </c>
      <c r="G79" s="261">
        <f t="shared" si="24"/>
        <v>3694.4010824210281</v>
      </c>
      <c r="H79" s="261">
        <f t="shared" si="25"/>
        <v>3694.4010824210281</v>
      </c>
      <c r="I79" s="261">
        <f t="shared" si="26"/>
        <v>3694.4010824210281</v>
      </c>
      <c r="J79" s="261">
        <f>SUM(D$2:D79)</f>
        <v>308941.74799618655</v>
      </c>
      <c r="K79" s="261">
        <f>IF(ISNUMBER($D78),IF(OR(K78+$D79&gt;P79,K78=P79),P79,SUM($D$2:$D79)),$D79)</f>
        <v>308941.74799618655</v>
      </c>
      <c r="L79" s="261">
        <f>IF(ISNUMBER($D78),IF(OR(L78+$D79&gt;Q79,L78=Q79),Q79,SUM($D$2:$D79)),$D79)</f>
        <v>308941.74799618655</v>
      </c>
      <c r="M79" s="261">
        <f>IF(ISNUMBER($D78),IF(OR(M78+$D79&gt;R79,M78=R79),R79,SUM($D$2:$D79)),$D79)</f>
        <v>308941.74799618655</v>
      </c>
      <c r="N79" s="261">
        <f>IF(ISNUMBER($D78),IF(OR(N78+$D79&gt;S79,N78=S79),S79,SUM($D$2:$D79)),$D79)</f>
        <v>308941.74799618655</v>
      </c>
      <c r="O79" s="261">
        <f>IF(ISNUMBER($D78),IF(OR(O78+$D79&gt;T79,O78=T79),T79,SUM($D$2:$D79)),$D79)</f>
        <v>308941.74799618655</v>
      </c>
      <c r="P79" s="261">
        <f>ACL!$F$2</f>
        <v>1708000</v>
      </c>
      <c r="Q79" s="261">
        <f>ACL!$F$3</f>
        <v>2130000</v>
      </c>
      <c r="R79" s="261">
        <f>ACL!$F$4</f>
        <v>2500000</v>
      </c>
      <c r="S79" s="261">
        <f>ACL!$F$5</f>
        <v>2570000</v>
      </c>
      <c r="T79" s="261">
        <f>ACL!$F$6</f>
        <v>2670000</v>
      </c>
      <c r="U79" s="264" t="str">
        <f t="shared" si="18"/>
        <v/>
      </c>
      <c r="V79" s="264" t="str">
        <f t="shared" si="19"/>
        <v/>
      </c>
      <c r="W79" s="264" t="str">
        <f t="shared" si="20"/>
        <v/>
      </c>
      <c r="X79" s="264" t="str">
        <f t="shared" si="21"/>
        <v/>
      </c>
      <c r="Y79" s="264" t="str">
        <f t="shared" si="22"/>
        <v/>
      </c>
      <c r="Z79" s="353">
        <f t="shared" si="27"/>
        <v>78</v>
      </c>
    </row>
    <row r="80" spans="1:26" x14ac:dyDescent="0.25">
      <c r="A80" s="262">
        <v>41353</v>
      </c>
      <c r="B80" s="263">
        <f t="shared" si="15"/>
        <v>3</v>
      </c>
      <c r="C80" s="263">
        <f t="shared" si="16"/>
        <v>1</v>
      </c>
      <c r="D80" s="261">
        <f t="shared" si="17"/>
        <v>3694.4010824210281</v>
      </c>
      <c r="E80" s="261">
        <f t="shared" si="28"/>
        <v>3694.4010824210281</v>
      </c>
      <c r="F80" s="261">
        <f t="shared" si="23"/>
        <v>3694.4010824210281</v>
      </c>
      <c r="G80" s="261">
        <f t="shared" si="24"/>
        <v>3694.4010824210281</v>
      </c>
      <c r="H80" s="261">
        <f t="shared" si="25"/>
        <v>3694.4010824210281</v>
      </c>
      <c r="I80" s="261">
        <f t="shared" si="26"/>
        <v>3694.4010824210281</v>
      </c>
      <c r="J80" s="261">
        <f>SUM(D$2:D80)</f>
        <v>312636.14907860756</v>
      </c>
      <c r="K80" s="261">
        <f>IF(ISNUMBER($D79),IF(OR(K79+$D80&gt;P80,K79=P80),P80,SUM($D$2:$D80)),$D80)</f>
        <v>312636.14907860756</v>
      </c>
      <c r="L80" s="261">
        <f>IF(ISNUMBER($D79),IF(OR(L79+$D80&gt;Q80,L79=Q80),Q80,SUM($D$2:$D80)),$D80)</f>
        <v>312636.14907860756</v>
      </c>
      <c r="M80" s="261">
        <f>IF(ISNUMBER($D79),IF(OR(M79+$D80&gt;R80,M79=R80),R80,SUM($D$2:$D80)),$D80)</f>
        <v>312636.14907860756</v>
      </c>
      <c r="N80" s="261">
        <f>IF(ISNUMBER($D79),IF(OR(N79+$D80&gt;S80,N79=S80),S80,SUM($D$2:$D80)),$D80)</f>
        <v>312636.14907860756</v>
      </c>
      <c r="O80" s="261">
        <f>IF(ISNUMBER($D79),IF(OR(O79+$D80&gt;T80,O79=T80),T80,SUM($D$2:$D80)),$D80)</f>
        <v>312636.14907860756</v>
      </c>
      <c r="P80" s="261">
        <f>ACL!$F$2</f>
        <v>1708000</v>
      </c>
      <c r="Q80" s="261">
        <f>ACL!$F$3</f>
        <v>2130000</v>
      </c>
      <c r="R80" s="261">
        <f>ACL!$F$4</f>
        <v>2500000</v>
      </c>
      <c r="S80" s="261">
        <f>ACL!$F$5</f>
        <v>2570000</v>
      </c>
      <c r="T80" s="261">
        <f>ACL!$F$6</f>
        <v>2670000</v>
      </c>
      <c r="U80" s="264" t="str">
        <f t="shared" si="18"/>
        <v/>
      </c>
      <c r="V80" s="264" t="str">
        <f t="shared" si="19"/>
        <v/>
      </c>
      <c r="W80" s="264" t="str">
        <f t="shared" si="20"/>
        <v/>
      </c>
      <c r="X80" s="264" t="str">
        <f t="shared" si="21"/>
        <v/>
      </c>
      <c r="Y80" s="264" t="str">
        <f t="shared" si="22"/>
        <v/>
      </c>
      <c r="Z80" s="353">
        <f t="shared" si="27"/>
        <v>79</v>
      </c>
    </row>
    <row r="81" spans="1:26" x14ac:dyDescent="0.25">
      <c r="A81" s="262">
        <v>41354</v>
      </c>
      <c r="B81" s="263">
        <f t="shared" si="15"/>
        <v>3</v>
      </c>
      <c r="C81" s="263">
        <f t="shared" si="16"/>
        <v>1</v>
      </c>
      <c r="D81" s="261">
        <f t="shared" si="17"/>
        <v>3694.4010824210281</v>
      </c>
      <c r="E81" s="261">
        <f t="shared" si="28"/>
        <v>3694.4010824210281</v>
      </c>
      <c r="F81" s="261">
        <f t="shared" si="23"/>
        <v>3694.4010824210281</v>
      </c>
      <c r="G81" s="261">
        <f t="shared" si="24"/>
        <v>3694.4010824210281</v>
      </c>
      <c r="H81" s="261">
        <f t="shared" si="25"/>
        <v>3694.4010824210281</v>
      </c>
      <c r="I81" s="261">
        <f t="shared" si="26"/>
        <v>3694.4010824210281</v>
      </c>
      <c r="J81" s="261">
        <f>SUM(D$2:D81)</f>
        <v>316330.55016102857</v>
      </c>
      <c r="K81" s="261">
        <f>IF(ISNUMBER($D80),IF(OR(K80+$D81&gt;P81,K80=P81),P81,SUM($D$2:$D81)),$D81)</f>
        <v>316330.55016102857</v>
      </c>
      <c r="L81" s="261">
        <f>IF(ISNUMBER($D80),IF(OR(L80+$D81&gt;Q81,L80=Q81),Q81,SUM($D$2:$D81)),$D81)</f>
        <v>316330.55016102857</v>
      </c>
      <c r="M81" s="261">
        <f>IF(ISNUMBER($D80),IF(OR(M80+$D81&gt;R81,M80=R81),R81,SUM($D$2:$D81)),$D81)</f>
        <v>316330.55016102857</v>
      </c>
      <c r="N81" s="261">
        <f>IF(ISNUMBER($D80),IF(OR(N80+$D81&gt;S81,N80=S81),S81,SUM($D$2:$D81)),$D81)</f>
        <v>316330.55016102857</v>
      </c>
      <c r="O81" s="261">
        <f>IF(ISNUMBER($D80),IF(OR(O80+$D81&gt;T81,O80=T81),T81,SUM($D$2:$D81)),$D81)</f>
        <v>316330.55016102857</v>
      </c>
      <c r="P81" s="261">
        <f>ACL!$F$2</f>
        <v>1708000</v>
      </c>
      <c r="Q81" s="261">
        <f>ACL!$F$3</f>
        <v>2130000</v>
      </c>
      <c r="R81" s="261">
        <f>ACL!$F$4</f>
        <v>2500000</v>
      </c>
      <c r="S81" s="261">
        <f>ACL!$F$5</f>
        <v>2570000</v>
      </c>
      <c r="T81" s="261">
        <f>ACL!$F$6</f>
        <v>2670000</v>
      </c>
      <c r="U81" s="264" t="str">
        <f t="shared" si="18"/>
        <v/>
      </c>
      <c r="V81" s="264" t="str">
        <f t="shared" si="19"/>
        <v/>
      </c>
      <c r="W81" s="264" t="str">
        <f t="shared" si="20"/>
        <v/>
      </c>
      <c r="X81" s="264" t="str">
        <f t="shared" si="21"/>
        <v/>
      </c>
      <c r="Y81" s="264" t="str">
        <f t="shared" si="22"/>
        <v/>
      </c>
      <c r="Z81" s="353">
        <f t="shared" si="27"/>
        <v>80</v>
      </c>
    </row>
    <row r="82" spans="1:26" x14ac:dyDescent="0.25">
      <c r="A82" s="262">
        <v>41355</v>
      </c>
      <c r="B82" s="263">
        <f t="shared" si="15"/>
        <v>3</v>
      </c>
      <c r="C82" s="263">
        <f t="shared" si="16"/>
        <v>1</v>
      </c>
      <c r="D82" s="261">
        <f t="shared" si="17"/>
        <v>3694.4010824210281</v>
      </c>
      <c r="E82" s="261">
        <f t="shared" si="28"/>
        <v>3694.4010824210281</v>
      </c>
      <c r="F82" s="261">
        <f t="shared" si="23"/>
        <v>3694.4010824210281</v>
      </c>
      <c r="G82" s="261">
        <f t="shared" si="24"/>
        <v>3694.4010824210281</v>
      </c>
      <c r="H82" s="261">
        <f t="shared" si="25"/>
        <v>3694.4010824210281</v>
      </c>
      <c r="I82" s="261">
        <f t="shared" si="26"/>
        <v>3694.4010824210281</v>
      </c>
      <c r="J82" s="261">
        <f>SUM(D$2:D82)</f>
        <v>320024.95124344958</v>
      </c>
      <c r="K82" s="261">
        <f>IF(ISNUMBER($D81),IF(OR(K81+$D82&gt;P82,K81=P82),P82,SUM($D$2:$D82)),$D82)</f>
        <v>320024.95124344958</v>
      </c>
      <c r="L82" s="261">
        <f>IF(ISNUMBER($D81),IF(OR(L81+$D82&gt;Q82,L81=Q82),Q82,SUM($D$2:$D82)),$D82)</f>
        <v>320024.95124344958</v>
      </c>
      <c r="M82" s="261">
        <f>IF(ISNUMBER($D81),IF(OR(M81+$D82&gt;R82,M81=R82),R82,SUM($D$2:$D82)),$D82)</f>
        <v>320024.95124344958</v>
      </c>
      <c r="N82" s="261">
        <f>IF(ISNUMBER($D81),IF(OR(N81+$D82&gt;S82,N81=S82),S82,SUM($D$2:$D82)),$D82)</f>
        <v>320024.95124344958</v>
      </c>
      <c r="O82" s="261">
        <f>IF(ISNUMBER($D81),IF(OR(O81+$D82&gt;T82,O81=T82),T82,SUM($D$2:$D82)),$D82)</f>
        <v>320024.95124344958</v>
      </c>
      <c r="P82" s="261">
        <f>ACL!$F$2</f>
        <v>1708000</v>
      </c>
      <c r="Q82" s="261">
        <f>ACL!$F$3</f>
        <v>2130000</v>
      </c>
      <c r="R82" s="261">
        <f>ACL!$F$4</f>
        <v>2500000</v>
      </c>
      <c r="S82" s="261">
        <f>ACL!$F$5</f>
        <v>2570000</v>
      </c>
      <c r="T82" s="261">
        <f>ACL!$F$6</f>
        <v>2670000</v>
      </c>
      <c r="U82" s="264" t="str">
        <f t="shared" si="18"/>
        <v/>
      </c>
      <c r="V82" s="264" t="str">
        <f t="shared" si="19"/>
        <v/>
      </c>
      <c r="W82" s="264" t="str">
        <f t="shared" si="20"/>
        <v/>
      </c>
      <c r="X82" s="264" t="str">
        <f t="shared" si="21"/>
        <v/>
      </c>
      <c r="Y82" s="264" t="str">
        <f t="shared" si="22"/>
        <v/>
      </c>
      <c r="Z82" s="353">
        <f t="shared" si="27"/>
        <v>81</v>
      </c>
    </row>
    <row r="83" spans="1:26" x14ac:dyDescent="0.25">
      <c r="A83" s="262">
        <v>41356</v>
      </c>
      <c r="B83" s="263">
        <f t="shared" si="15"/>
        <v>3</v>
      </c>
      <c r="C83" s="263">
        <f t="shared" si="16"/>
        <v>1</v>
      </c>
      <c r="D83" s="261">
        <f t="shared" si="17"/>
        <v>3694.4010824210281</v>
      </c>
      <c r="E83" s="261">
        <f t="shared" si="28"/>
        <v>3694.4010824210281</v>
      </c>
      <c r="F83" s="261">
        <f t="shared" si="23"/>
        <v>3694.4010824210281</v>
      </c>
      <c r="G83" s="261">
        <f t="shared" si="24"/>
        <v>3694.4010824210281</v>
      </c>
      <c r="H83" s="261">
        <f t="shared" si="25"/>
        <v>3694.4010824210281</v>
      </c>
      <c r="I83" s="261">
        <f t="shared" si="26"/>
        <v>3694.4010824210281</v>
      </c>
      <c r="J83" s="261">
        <f>SUM(D$2:D83)</f>
        <v>323719.3523258706</v>
      </c>
      <c r="K83" s="261">
        <f>IF(ISNUMBER($D82),IF(OR(K82+$D83&gt;P83,K82=P83),P83,SUM($D$2:$D83)),$D83)</f>
        <v>323719.3523258706</v>
      </c>
      <c r="L83" s="261">
        <f>IF(ISNUMBER($D82),IF(OR(L82+$D83&gt;Q83,L82=Q83),Q83,SUM($D$2:$D83)),$D83)</f>
        <v>323719.3523258706</v>
      </c>
      <c r="M83" s="261">
        <f>IF(ISNUMBER($D82),IF(OR(M82+$D83&gt;R83,M82=R83),R83,SUM($D$2:$D83)),$D83)</f>
        <v>323719.3523258706</v>
      </c>
      <c r="N83" s="261">
        <f>IF(ISNUMBER($D82),IF(OR(N82+$D83&gt;S83,N82=S83),S83,SUM($D$2:$D83)),$D83)</f>
        <v>323719.3523258706</v>
      </c>
      <c r="O83" s="261">
        <f>IF(ISNUMBER($D82),IF(OR(O82+$D83&gt;T83,O82=T83),T83,SUM($D$2:$D83)),$D83)</f>
        <v>323719.3523258706</v>
      </c>
      <c r="P83" s="261">
        <f>ACL!$F$2</f>
        <v>1708000</v>
      </c>
      <c r="Q83" s="261">
        <f>ACL!$F$3</f>
        <v>2130000</v>
      </c>
      <c r="R83" s="261">
        <f>ACL!$F$4</f>
        <v>2500000</v>
      </c>
      <c r="S83" s="261">
        <f>ACL!$F$5</f>
        <v>2570000</v>
      </c>
      <c r="T83" s="261">
        <f>ACL!$F$6</f>
        <v>2670000</v>
      </c>
      <c r="U83" s="264" t="str">
        <f t="shared" si="18"/>
        <v/>
      </c>
      <c r="V83" s="264" t="str">
        <f t="shared" si="19"/>
        <v/>
      </c>
      <c r="W83" s="264" t="str">
        <f t="shared" si="20"/>
        <v/>
      </c>
      <c r="X83" s="264" t="str">
        <f t="shared" si="21"/>
        <v/>
      </c>
      <c r="Y83" s="264" t="str">
        <f t="shared" si="22"/>
        <v/>
      </c>
      <c r="Z83" s="353">
        <f t="shared" si="27"/>
        <v>82</v>
      </c>
    </row>
    <row r="84" spans="1:26" x14ac:dyDescent="0.25">
      <c r="A84" s="262">
        <v>41357</v>
      </c>
      <c r="B84" s="263">
        <f t="shared" si="15"/>
        <v>3</v>
      </c>
      <c r="C84" s="263">
        <f t="shared" si="16"/>
        <v>1</v>
      </c>
      <c r="D84" s="261">
        <f t="shared" si="17"/>
        <v>3694.4010824210281</v>
      </c>
      <c r="E84" s="261">
        <f t="shared" si="28"/>
        <v>3694.4010824210281</v>
      </c>
      <c r="F84" s="261">
        <f t="shared" si="23"/>
        <v>3694.4010824210281</v>
      </c>
      <c r="G84" s="261">
        <f t="shared" si="24"/>
        <v>3694.4010824210281</v>
      </c>
      <c r="H84" s="261">
        <f t="shared" si="25"/>
        <v>3694.4010824210281</v>
      </c>
      <c r="I84" s="261">
        <f t="shared" si="26"/>
        <v>3694.4010824210281</v>
      </c>
      <c r="J84" s="261">
        <f>SUM(D$2:D84)</f>
        <v>327413.75340829161</v>
      </c>
      <c r="K84" s="261">
        <f>IF(ISNUMBER($D83),IF(OR(K83+$D84&gt;P84,K83=P84),P84,SUM($D$2:$D84)),$D84)</f>
        <v>327413.75340829161</v>
      </c>
      <c r="L84" s="261">
        <f>IF(ISNUMBER($D83),IF(OR(L83+$D84&gt;Q84,L83=Q84),Q84,SUM($D$2:$D84)),$D84)</f>
        <v>327413.75340829161</v>
      </c>
      <c r="M84" s="261">
        <f>IF(ISNUMBER($D83),IF(OR(M83+$D84&gt;R84,M83=R84),R84,SUM($D$2:$D84)),$D84)</f>
        <v>327413.75340829161</v>
      </c>
      <c r="N84" s="261">
        <f>IF(ISNUMBER($D83),IF(OR(N83+$D84&gt;S84,N83=S84),S84,SUM($D$2:$D84)),$D84)</f>
        <v>327413.75340829161</v>
      </c>
      <c r="O84" s="261">
        <f>IF(ISNUMBER($D83),IF(OR(O83+$D84&gt;T84,O83=T84),T84,SUM($D$2:$D84)),$D84)</f>
        <v>327413.75340829161</v>
      </c>
      <c r="P84" s="261">
        <f>ACL!$F$2</f>
        <v>1708000</v>
      </c>
      <c r="Q84" s="261">
        <f>ACL!$F$3</f>
        <v>2130000</v>
      </c>
      <c r="R84" s="261">
        <f>ACL!$F$4</f>
        <v>2500000</v>
      </c>
      <c r="S84" s="261">
        <f>ACL!$F$5</f>
        <v>2570000</v>
      </c>
      <c r="T84" s="261">
        <f>ACL!$F$6</f>
        <v>2670000</v>
      </c>
      <c r="U84" s="264" t="str">
        <f t="shared" si="18"/>
        <v/>
      </c>
      <c r="V84" s="264" t="str">
        <f t="shared" si="19"/>
        <v/>
      </c>
      <c r="W84" s="264" t="str">
        <f t="shared" si="20"/>
        <v/>
      </c>
      <c r="X84" s="264" t="str">
        <f t="shared" si="21"/>
        <v/>
      </c>
      <c r="Y84" s="264" t="str">
        <f t="shared" si="22"/>
        <v/>
      </c>
      <c r="Z84" s="353">
        <f t="shared" si="27"/>
        <v>83</v>
      </c>
    </row>
    <row r="85" spans="1:26" x14ac:dyDescent="0.25">
      <c r="A85" s="262">
        <v>41358</v>
      </c>
      <c r="B85" s="263">
        <f t="shared" si="15"/>
        <v>3</v>
      </c>
      <c r="C85" s="263">
        <f t="shared" si="16"/>
        <v>1</v>
      </c>
      <c r="D85" s="261">
        <f t="shared" si="17"/>
        <v>3694.4010824210281</v>
      </c>
      <c r="E85" s="261">
        <f t="shared" si="28"/>
        <v>3694.4010824210281</v>
      </c>
      <c r="F85" s="261">
        <f t="shared" si="23"/>
        <v>3694.4010824210281</v>
      </c>
      <c r="G85" s="261">
        <f t="shared" si="24"/>
        <v>3694.4010824210281</v>
      </c>
      <c r="H85" s="261">
        <f t="shared" si="25"/>
        <v>3694.4010824210281</v>
      </c>
      <c r="I85" s="261">
        <f t="shared" si="26"/>
        <v>3694.4010824210281</v>
      </c>
      <c r="J85" s="261">
        <f>SUM(D$2:D85)</f>
        <v>331108.15449071262</v>
      </c>
      <c r="K85" s="261">
        <f>IF(ISNUMBER($D84),IF(OR(K84+$D85&gt;P85,K84=P85),P85,SUM($D$2:$D85)),$D85)</f>
        <v>331108.15449071262</v>
      </c>
      <c r="L85" s="261">
        <f>IF(ISNUMBER($D84),IF(OR(L84+$D85&gt;Q85,L84=Q85),Q85,SUM($D$2:$D85)),$D85)</f>
        <v>331108.15449071262</v>
      </c>
      <c r="M85" s="261">
        <f>IF(ISNUMBER($D84),IF(OR(M84+$D85&gt;R85,M84=R85),R85,SUM($D$2:$D85)),$D85)</f>
        <v>331108.15449071262</v>
      </c>
      <c r="N85" s="261">
        <f>IF(ISNUMBER($D84),IF(OR(N84+$D85&gt;S85,N84=S85),S85,SUM($D$2:$D85)),$D85)</f>
        <v>331108.15449071262</v>
      </c>
      <c r="O85" s="261">
        <f>IF(ISNUMBER($D84),IF(OR(O84+$D85&gt;T85,O84=T85),T85,SUM($D$2:$D85)),$D85)</f>
        <v>331108.15449071262</v>
      </c>
      <c r="P85" s="261">
        <f>ACL!$F$2</f>
        <v>1708000</v>
      </c>
      <c r="Q85" s="261">
        <f>ACL!$F$3</f>
        <v>2130000</v>
      </c>
      <c r="R85" s="261">
        <f>ACL!$F$4</f>
        <v>2500000</v>
      </c>
      <c r="S85" s="261">
        <f>ACL!$F$5</f>
        <v>2570000</v>
      </c>
      <c r="T85" s="261">
        <f>ACL!$F$6</f>
        <v>2670000</v>
      </c>
      <c r="U85" s="264" t="str">
        <f t="shared" si="18"/>
        <v/>
      </c>
      <c r="V85" s="264" t="str">
        <f t="shared" si="19"/>
        <v/>
      </c>
      <c r="W85" s="264" t="str">
        <f t="shared" si="20"/>
        <v/>
      </c>
      <c r="X85" s="264" t="str">
        <f t="shared" si="21"/>
        <v/>
      </c>
      <c r="Y85" s="264" t="str">
        <f t="shared" si="22"/>
        <v/>
      </c>
      <c r="Z85" s="353">
        <f t="shared" si="27"/>
        <v>84</v>
      </c>
    </row>
    <row r="86" spans="1:26" x14ac:dyDescent="0.25">
      <c r="A86" s="262">
        <v>41359</v>
      </c>
      <c r="B86" s="263">
        <f t="shared" si="15"/>
        <v>3</v>
      </c>
      <c r="C86" s="263">
        <f t="shared" si="16"/>
        <v>1</v>
      </c>
      <c r="D86" s="261">
        <f t="shared" si="17"/>
        <v>3694.4010824210281</v>
      </c>
      <c r="E86" s="261">
        <f t="shared" si="28"/>
        <v>3694.4010824210281</v>
      </c>
      <c r="F86" s="261">
        <f t="shared" si="23"/>
        <v>3694.4010824210281</v>
      </c>
      <c r="G86" s="261">
        <f t="shared" si="24"/>
        <v>3694.4010824210281</v>
      </c>
      <c r="H86" s="261">
        <f t="shared" si="25"/>
        <v>3694.4010824210281</v>
      </c>
      <c r="I86" s="261">
        <f t="shared" si="26"/>
        <v>3694.4010824210281</v>
      </c>
      <c r="J86" s="261">
        <f>SUM(D$2:D86)</f>
        <v>334802.55557313364</v>
      </c>
      <c r="K86" s="261">
        <f>IF(ISNUMBER($D85),IF(OR(K85+$D86&gt;P86,K85=P86),P86,SUM($D$2:$D86)),$D86)</f>
        <v>334802.55557313364</v>
      </c>
      <c r="L86" s="261">
        <f>IF(ISNUMBER($D85),IF(OR(L85+$D86&gt;Q86,L85=Q86),Q86,SUM($D$2:$D86)),$D86)</f>
        <v>334802.55557313364</v>
      </c>
      <c r="M86" s="261">
        <f>IF(ISNUMBER($D85),IF(OR(M85+$D86&gt;R86,M85=R86),R86,SUM($D$2:$D86)),$D86)</f>
        <v>334802.55557313364</v>
      </c>
      <c r="N86" s="261">
        <f>IF(ISNUMBER($D85),IF(OR(N85+$D86&gt;S86,N85=S86),S86,SUM($D$2:$D86)),$D86)</f>
        <v>334802.55557313364</v>
      </c>
      <c r="O86" s="261">
        <f>IF(ISNUMBER($D85),IF(OR(O85+$D86&gt;T86,O85=T86),T86,SUM($D$2:$D86)),$D86)</f>
        <v>334802.55557313364</v>
      </c>
      <c r="P86" s="261">
        <f>ACL!$F$2</f>
        <v>1708000</v>
      </c>
      <c r="Q86" s="261">
        <f>ACL!$F$3</f>
        <v>2130000</v>
      </c>
      <c r="R86" s="261">
        <f>ACL!$F$4</f>
        <v>2500000</v>
      </c>
      <c r="S86" s="261">
        <f>ACL!$F$5</f>
        <v>2570000</v>
      </c>
      <c r="T86" s="261">
        <f>ACL!$F$6</f>
        <v>2670000</v>
      </c>
      <c r="U86" s="264" t="str">
        <f t="shared" si="18"/>
        <v/>
      </c>
      <c r="V86" s="264" t="str">
        <f t="shared" si="19"/>
        <v/>
      </c>
      <c r="W86" s="264" t="str">
        <f t="shared" si="20"/>
        <v/>
      </c>
      <c r="X86" s="264" t="str">
        <f t="shared" si="21"/>
        <v/>
      </c>
      <c r="Y86" s="264" t="str">
        <f t="shared" si="22"/>
        <v/>
      </c>
      <c r="Z86" s="353">
        <f t="shared" si="27"/>
        <v>85</v>
      </c>
    </row>
    <row r="87" spans="1:26" x14ac:dyDescent="0.25">
      <c r="A87" s="262">
        <v>41360</v>
      </c>
      <c r="B87" s="263">
        <f t="shared" si="15"/>
        <v>3</v>
      </c>
      <c r="C87" s="263">
        <f t="shared" si="16"/>
        <v>1</v>
      </c>
      <c r="D87" s="261">
        <f t="shared" si="17"/>
        <v>3694.4010824210281</v>
      </c>
      <c r="E87" s="261">
        <f t="shared" si="28"/>
        <v>3694.4010824210281</v>
      </c>
      <c r="F87" s="261">
        <f t="shared" si="23"/>
        <v>3694.4010824210281</v>
      </c>
      <c r="G87" s="261">
        <f t="shared" si="24"/>
        <v>3694.4010824210281</v>
      </c>
      <c r="H87" s="261">
        <f t="shared" si="25"/>
        <v>3694.4010824210281</v>
      </c>
      <c r="I87" s="261">
        <f t="shared" si="26"/>
        <v>3694.4010824210281</v>
      </c>
      <c r="J87" s="261">
        <f>SUM(D$2:D87)</f>
        <v>338496.95665555465</v>
      </c>
      <c r="K87" s="261">
        <f>IF(ISNUMBER($D86),IF(OR(K86+$D87&gt;P87,K86=P87),P87,SUM($D$2:$D87)),$D87)</f>
        <v>338496.95665555465</v>
      </c>
      <c r="L87" s="261">
        <f>IF(ISNUMBER($D86),IF(OR(L86+$D87&gt;Q87,L86=Q87),Q87,SUM($D$2:$D87)),$D87)</f>
        <v>338496.95665555465</v>
      </c>
      <c r="M87" s="261">
        <f>IF(ISNUMBER($D86),IF(OR(M86+$D87&gt;R87,M86=R87),R87,SUM($D$2:$D87)),$D87)</f>
        <v>338496.95665555465</v>
      </c>
      <c r="N87" s="261">
        <f>IF(ISNUMBER($D86),IF(OR(N86+$D87&gt;S87,N86=S87),S87,SUM($D$2:$D87)),$D87)</f>
        <v>338496.95665555465</v>
      </c>
      <c r="O87" s="261">
        <f>IF(ISNUMBER($D86),IF(OR(O86+$D87&gt;T87,O86=T87),T87,SUM($D$2:$D87)),$D87)</f>
        <v>338496.95665555465</v>
      </c>
      <c r="P87" s="261">
        <f>ACL!$F$2</f>
        <v>1708000</v>
      </c>
      <c r="Q87" s="261">
        <f>ACL!$F$3</f>
        <v>2130000</v>
      </c>
      <c r="R87" s="261">
        <f>ACL!$F$4</f>
        <v>2500000</v>
      </c>
      <c r="S87" s="261">
        <f>ACL!$F$5</f>
        <v>2570000</v>
      </c>
      <c r="T87" s="261">
        <f>ACL!$F$6</f>
        <v>2670000</v>
      </c>
      <c r="U87" s="264" t="str">
        <f t="shared" si="18"/>
        <v/>
      </c>
      <c r="V87" s="264" t="str">
        <f t="shared" si="19"/>
        <v/>
      </c>
      <c r="W87" s="264" t="str">
        <f t="shared" si="20"/>
        <v/>
      </c>
      <c r="X87" s="264" t="str">
        <f t="shared" si="21"/>
        <v/>
      </c>
      <c r="Y87" s="264" t="str">
        <f t="shared" si="22"/>
        <v/>
      </c>
      <c r="Z87" s="353">
        <f t="shared" si="27"/>
        <v>86</v>
      </c>
    </row>
    <row r="88" spans="1:26" x14ac:dyDescent="0.25">
      <c r="A88" s="262">
        <v>41361</v>
      </c>
      <c r="B88" s="263">
        <f t="shared" si="15"/>
        <v>3</v>
      </c>
      <c r="C88" s="263">
        <f t="shared" si="16"/>
        <v>1</v>
      </c>
      <c r="D88" s="261">
        <f t="shared" si="17"/>
        <v>3694.4010824210281</v>
      </c>
      <c r="E88" s="261">
        <f t="shared" si="28"/>
        <v>3694.4010824210281</v>
      </c>
      <c r="F88" s="261">
        <f t="shared" si="23"/>
        <v>3694.4010824210281</v>
      </c>
      <c r="G88" s="261">
        <f t="shared" si="24"/>
        <v>3694.4010824210281</v>
      </c>
      <c r="H88" s="261">
        <f t="shared" si="25"/>
        <v>3694.4010824210281</v>
      </c>
      <c r="I88" s="261">
        <f t="shared" si="26"/>
        <v>3694.4010824210281</v>
      </c>
      <c r="J88" s="261">
        <f>SUM(D$2:D88)</f>
        <v>342191.35773797566</v>
      </c>
      <c r="K88" s="261">
        <f>IF(ISNUMBER($D87),IF(OR(K87+$D88&gt;P88,K87=P88),P88,SUM($D$2:$D88)),$D88)</f>
        <v>342191.35773797566</v>
      </c>
      <c r="L88" s="261">
        <f>IF(ISNUMBER($D87),IF(OR(L87+$D88&gt;Q88,L87=Q88),Q88,SUM($D$2:$D88)),$D88)</f>
        <v>342191.35773797566</v>
      </c>
      <c r="M88" s="261">
        <f>IF(ISNUMBER($D87),IF(OR(M87+$D88&gt;R88,M87=R88),R88,SUM($D$2:$D88)),$D88)</f>
        <v>342191.35773797566</v>
      </c>
      <c r="N88" s="261">
        <f>IF(ISNUMBER($D87),IF(OR(N87+$D88&gt;S88,N87=S88),S88,SUM($D$2:$D88)),$D88)</f>
        <v>342191.35773797566</v>
      </c>
      <c r="O88" s="261">
        <f>IF(ISNUMBER($D87),IF(OR(O87+$D88&gt;T88,O87=T88),T88,SUM($D$2:$D88)),$D88)</f>
        <v>342191.35773797566</v>
      </c>
      <c r="P88" s="261">
        <f>ACL!$F$2</f>
        <v>1708000</v>
      </c>
      <c r="Q88" s="261">
        <f>ACL!$F$3</f>
        <v>2130000</v>
      </c>
      <c r="R88" s="261">
        <f>ACL!$F$4</f>
        <v>2500000</v>
      </c>
      <c r="S88" s="261">
        <f>ACL!$F$5</f>
        <v>2570000</v>
      </c>
      <c r="T88" s="261">
        <f>ACL!$F$6</f>
        <v>2670000</v>
      </c>
      <c r="U88" s="264" t="str">
        <f t="shared" si="18"/>
        <v/>
      </c>
      <c r="V88" s="264" t="str">
        <f t="shared" si="19"/>
        <v/>
      </c>
      <c r="W88" s="264" t="str">
        <f t="shared" si="20"/>
        <v/>
      </c>
      <c r="X88" s="264" t="str">
        <f t="shared" si="21"/>
        <v/>
      </c>
      <c r="Y88" s="264" t="str">
        <f t="shared" si="22"/>
        <v/>
      </c>
      <c r="Z88" s="353">
        <f t="shared" si="27"/>
        <v>87</v>
      </c>
    </row>
    <row r="89" spans="1:26" x14ac:dyDescent="0.25">
      <c r="A89" s="262">
        <v>41362</v>
      </c>
      <c r="B89" s="263">
        <f t="shared" si="15"/>
        <v>3</v>
      </c>
      <c r="C89" s="263">
        <f t="shared" si="16"/>
        <v>1</v>
      </c>
      <c r="D89" s="261">
        <f t="shared" si="17"/>
        <v>3694.4010824210281</v>
      </c>
      <c r="E89" s="261">
        <f t="shared" si="28"/>
        <v>3694.4010824210281</v>
      </c>
      <c r="F89" s="261">
        <f t="shared" si="23"/>
        <v>3694.4010824210281</v>
      </c>
      <c r="G89" s="261">
        <f t="shared" si="24"/>
        <v>3694.4010824210281</v>
      </c>
      <c r="H89" s="261">
        <f t="shared" si="25"/>
        <v>3694.4010824210281</v>
      </c>
      <c r="I89" s="261">
        <f t="shared" si="26"/>
        <v>3694.4010824210281</v>
      </c>
      <c r="J89" s="261">
        <f>SUM(D$2:D89)</f>
        <v>345885.75882039667</v>
      </c>
      <c r="K89" s="261">
        <f>IF(ISNUMBER($D88),IF(OR(K88+$D89&gt;P89,K88=P89),P89,SUM($D$2:$D89)),$D89)</f>
        <v>345885.75882039667</v>
      </c>
      <c r="L89" s="261">
        <f>IF(ISNUMBER($D88),IF(OR(L88+$D89&gt;Q89,L88=Q89),Q89,SUM($D$2:$D89)),$D89)</f>
        <v>345885.75882039667</v>
      </c>
      <c r="M89" s="261">
        <f>IF(ISNUMBER($D88),IF(OR(M88+$D89&gt;R89,M88=R89),R89,SUM($D$2:$D89)),$D89)</f>
        <v>345885.75882039667</v>
      </c>
      <c r="N89" s="261">
        <f>IF(ISNUMBER($D88),IF(OR(N88+$D89&gt;S89,N88=S89),S89,SUM($D$2:$D89)),$D89)</f>
        <v>345885.75882039667</v>
      </c>
      <c r="O89" s="261">
        <f>IF(ISNUMBER($D88),IF(OR(O88+$D89&gt;T89,O88=T89),T89,SUM($D$2:$D89)),$D89)</f>
        <v>345885.75882039667</v>
      </c>
      <c r="P89" s="261">
        <f>ACL!$F$2</f>
        <v>1708000</v>
      </c>
      <c r="Q89" s="261">
        <f>ACL!$F$3</f>
        <v>2130000</v>
      </c>
      <c r="R89" s="261">
        <f>ACL!$F$4</f>
        <v>2500000</v>
      </c>
      <c r="S89" s="261">
        <f>ACL!$F$5</f>
        <v>2570000</v>
      </c>
      <c r="T89" s="261">
        <f>ACL!$F$6</f>
        <v>2670000</v>
      </c>
      <c r="U89" s="264" t="str">
        <f t="shared" si="18"/>
        <v/>
      </c>
      <c r="V89" s="264" t="str">
        <f t="shared" si="19"/>
        <v/>
      </c>
      <c r="W89" s="264" t="str">
        <f t="shared" si="20"/>
        <v/>
      </c>
      <c r="X89" s="264" t="str">
        <f t="shared" si="21"/>
        <v/>
      </c>
      <c r="Y89" s="264" t="str">
        <f t="shared" si="22"/>
        <v/>
      </c>
      <c r="Z89" s="353">
        <f t="shared" si="27"/>
        <v>88</v>
      </c>
    </row>
    <row r="90" spans="1:26" x14ac:dyDescent="0.25">
      <c r="A90" s="262">
        <v>41363</v>
      </c>
      <c r="B90" s="263">
        <f t="shared" si="15"/>
        <v>3</v>
      </c>
      <c r="C90" s="263">
        <f t="shared" si="16"/>
        <v>1</v>
      </c>
      <c r="D90" s="261">
        <f t="shared" si="17"/>
        <v>3694.4010824210281</v>
      </c>
      <c r="E90" s="261">
        <f t="shared" si="28"/>
        <v>3694.4010824210281</v>
      </c>
      <c r="F90" s="261">
        <f t="shared" si="23"/>
        <v>3694.4010824210281</v>
      </c>
      <c r="G90" s="261">
        <f t="shared" si="24"/>
        <v>3694.4010824210281</v>
      </c>
      <c r="H90" s="261">
        <f t="shared" si="25"/>
        <v>3694.4010824210281</v>
      </c>
      <c r="I90" s="261">
        <f t="shared" si="26"/>
        <v>3694.4010824210281</v>
      </c>
      <c r="J90" s="261">
        <f>SUM(D$2:D90)</f>
        <v>349580.15990281769</v>
      </c>
      <c r="K90" s="261">
        <f>IF(ISNUMBER($D89),IF(OR(K89+$D90&gt;P90,K89=P90),P90,SUM($D$2:$D90)),$D90)</f>
        <v>349580.15990281769</v>
      </c>
      <c r="L90" s="261">
        <f>IF(ISNUMBER($D89),IF(OR(L89+$D90&gt;Q90,L89=Q90),Q90,SUM($D$2:$D90)),$D90)</f>
        <v>349580.15990281769</v>
      </c>
      <c r="M90" s="261">
        <f>IF(ISNUMBER($D89),IF(OR(M89+$D90&gt;R90,M89=R90),R90,SUM($D$2:$D90)),$D90)</f>
        <v>349580.15990281769</v>
      </c>
      <c r="N90" s="261">
        <f>IF(ISNUMBER($D89),IF(OR(N89+$D90&gt;S90,N89=S90),S90,SUM($D$2:$D90)),$D90)</f>
        <v>349580.15990281769</v>
      </c>
      <c r="O90" s="261">
        <f>IF(ISNUMBER($D89),IF(OR(O89+$D90&gt;T90,O89=T90),T90,SUM($D$2:$D90)),$D90)</f>
        <v>349580.15990281769</v>
      </c>
      <c r="P90" s="261">
        <f>ACL!$F$2</f>
        <v>1708000</v>
      </c>
      <c r="Q90" s="261">
        <f>ACL!$F$3</f>
        <v>2130000</v>
      </c>
      <c r="R90" s="261">
        <f>ACL!$F$4</f>
        <v>2500000</v>
      </c>
      <c r="S90" s="261">
        <f>ACL!$F$5</f>
        <v>2570000</v>
      </c>
      <c r="T90" s="261">
        <f>ACL!$F$6</f>
        <v>2670000</v>
      </c>
      <c r="U90" s="264" t="str">
        <f t="shared" si="18"/>
        <v/>
      </c>
      <c r="V90" s="264" t="str">
        <f t="shared" si="19"/>
        <v/>
      </c>
      <c r="W90" s="264" t="str">
        <f t="shared" si="20"/>
        <v/>
      </c>
      <c r="X90" s="264" t="str">
        <f t="shared" si="21"/>
        <v/>
      </c>
      <c r="Y90" s="264" t="str">
        <f t="shared" si="22"/>
        <v/>
      </c>
      <c r="Z90" s="353">
        <f t="shared" si="27"/>
        <v>89</v>
      </c>
    </row>
    <row r="91" spans="1:26" x14ac:dyDescent="0.25">
      <c r="A91" s="262">
        <v>41364</v>
      </c>
      <c r="B91" s="263">
        <f t="shared" si="15"/>
        <v>3</v>
      </c>
      <c r="C91" s="263">
        <f t="shared" si="16"/>
        <v>1</v>
      </c>
      <c r="D91" s="261">
        <f t="shared" si="17"/>
        <v>3694.4010824210281</v>
      </c>
      <c r="E91" s="261">
        <f t="shared" si="28"/>
        <v>3694.4010824210281</v>
      </c>
      <c r="F91" s="261">
        <f t="shared" si="23"/>
        <v>3694.4010824210281</v>
      </c>
      <c r="G91" s="261">
        <f t="shared" si="24"/>
        <v>3694.4010824210281</v>
      </c>
      <c r="H91" s="261">
        <f t="shared" si="25"/>
        <v>3694.4010824210281</v>
      </c>
      <c r="I91" s="261">
        <f t="shared" si="26"/>
        <v>3694.4010824210281</v>
      </c>
      <c r="J91" s="261">
        <f>SUM(D$2:D91)</f>
        <v>353274.5609852387</v>
      </c>
      <c r="K91" s="261">
        <f>IF(ISNUMBER($D90),IF(OR(K90+$D91&gt;P91,K90=P91),P91,SUM($D$2:$D91)),$D91)</f>
        <v>353274.5609852387</v>
      </c>
      <c r="L91" s="261">
        <f>IF(ISNUMBER($D90),IF(OR(L90+$D91&gt;Q91,L90=Q91),Q91,SUM($D$2:$D91)),$D91)</f>
        <v>353274.5609852387</v>
      </c>
      <c r="M91" s="261">
        <f>IF(ISNUMBER($D90),IF(OR(M90+$D91&gt;R91,M90=R91),R91,SUM($D$2:$D91)),$D91)</f>
        <v>353274.5609852387</v>
      </c>
      <c r="N91" s="261">
        <f>IF(ISNUMBER($D90),IF(OR(N90+$D91&gt;S91,N90=S91),S91,SUM($D$2:$D91)),$D91)</f>
        <v>353274.5609852387</v>
      </c>
      <c r="O91" s="261">
        <f>IF(ISNUMBER($D90),IF(OR(O90+$D91&gt;T91,O90=T91),T91,SUM($D$2:$D91)),$D91)</f>
        <v>353274.5609852387</v>
      </c>
      <c r="P91" s="261">
        <f>ACL!$F$2</f>
        <v>1708000</v>
      </c>
      <c r="Q91" s="261">
        <f>ACL!$F$3</f>
        <v>2130000</v>
      </c>
      <c r="R91" s="261">
        <f>ACL!$F$4</f>
        <v>2500000</v>
      </c>
      <c r="S91" s="261">
        <f>ACL!$F$5</f>
        <v>2570000</v>
      </c>
      <c r="T91" s="261">
        <f>ACL!$F$6</f>
        <v>2670000</v>
      </c>
      <c r="U91" s="264" t="str">
        <f t="shared" si="18"/>
        <v/>
      </c>
      <c r="V91" s="264" t="str">
        <f t="shared" si="19"/>
        <v/>
      </c>
      <c r="W91" s="264" t="str">
        <f t="shared" si="20"/>
        <v/>
      </c>
      <c r="X91" s="264" t="str">
        <f t="shared" si="21"/>
        <v/>
      </c>
      <c r="Y91" s="264" t="str">
        <f t="shared" si="22"/>
        <v/>
      </c>
      <c r="Z91" s="353">
        <f t="shared" si="27"/>
        <v>90</v>
      </c>
    </row>
    <row r="92" spans="1:26" x14ac:dyDescent="0.25">
      <c r="A92" s="262">
        <v>41365</v>
      </c>
      <c r="B92" s="263">
        <f t="shared" si="15"/>
        <v>4</v>
      </c>
      <c r="C92" s="263">
        <f t="shared" si="16"/>
        <v>1</v>
      </c>
      <c r="D92" s="261">
        <f t="shared" si="17"/>
        <v>4830.6343333333334</v>
      </c>
      <c r="E92" s="261">
        <f t="shared" si="28"/>
        <v>4830.6343333333334</v>
      </c>
      <c r="F92" s="261">
        <f t="shared" si="23"/>
        <v>4830.6343333333334</v>
      </c>
      <c r="G92" s="261">
        <f t="shared" si="24"/>
        <v>4830.6343333333334</v>
      </c>
      <c r="H92" s="261">
        <f t="shared" si="25"/>
        <v>4830.6343333333334</v>
      </c>
      <c r="I92" s="261">
        <f t="shared" si="26"/>
        <v>4830.6343333333334</v>
      </c>
      <c r="J92" s="261">
        <f>SUM(D$2:D92)</f>
        <v>358105.19531857205</v>
      </c>
      <c r="K92" s="261">
        <f>IF(ISNUMBER($D91),IF(OR(K91+$D92&gt;P92,K91=P92),P92,SUM($D$2:$D92)),$D92)</f>
        <v>358105.19531857205</v>
      </c>
      <c r="L92" s="261">
        <f>IF(ISNUMBER($D91),IF(OR(L91+$D92&gt;Q92,L91=Q92),Q92,SUM($D$2:$D92)),$D92)</f>
        <v>358105.19531857205</v>
      </c>
      <c r="M92" s="261">
        <f>IF(ISNUMBER($D91),IF(OR(M91+$D92&gt;R92,M91=R92),R92,SUM($D$2:$D92)),$D92)</f>
        <v>358105.19531857205</v>
      </c>
      <c r="N92" s="261">
        <f>IF(ISNUMBER($D91),IF(OR(N91+$D92&gt;S92,N91=S92),S92,SUM($D$2:$D92)),$D92)</f>
        <v>358105.19531857205</v>
      </c>
      <c r="O92" s="261">
        <f>IF(ISNUMBER($D91),IF(OR(O91+$D92&gt;T92,O91=T92),T92,SUM($D$2:$D92)),$D92)</f>
        <v>358105.19531857205</v>
      </c>
      <c r="P92" s="261">
        <f>ACL!$F$2</f>
        <v>1708000</v>
      </c>
      <c r="Q92" s="261">
        <f>ACL!$F$3</f>
        <v>2130000</v>
      </c>
      <c r="R92" s="261">
        <f>ACL!$F$4</f>
        <v>2500000</v>
      </c>
      <c r="S92" s="261">
        <f>ACL!$F$5</f>
        <v>2570000</v>
      </c>
      <c r="T92" s="261">
        <f>ACL!$F$6</f>
        <v>2670000</v>
      </c>
      <c r="U92" s="264" t="str">
        <f t="shared" si="18"/>
        <v/>
      </c>
      <c r="V92" s="264" t="str">
        <f t="shared" si="19"/>
        <v/>
      </c>
      <c r="W92" s="264" t="str">
        <f t="shared" si="20"/>
        <v/>
      </c>
      <c r="X92" s="264" t="str">
        <f t="shared" si="21"/>
        <v/>
      </c>
      <c r="Y92" s="264" t="str">
        <f t="shared" si="22"/>
        <v/>
      </c>
      <c r="Z92" s="353">
        <f t="shared" si="27"/>
        <v>91</v>
      </c>
    </row>
    <row r="93" spans="1:26" x14ac:dyDescent="0.25">
      <c r="A93" s="262">
        <v>41366</v>
      </c>
      <c r="B93" s="263">
        <f t="shared" si="15"/>
        <v>4</v>
      </c>
      <c r="C93" s="263">
        <f t="shared" si="16"/>
        <v>1</v>
      </c>
      <c r="D93" s="261">
        <f t="shared" si="17"/>
        <v>4830.6343333333334</v>
      </c>
      <c r="E93" s="261">
        <f t="shared" si="28"/>
        <v>4830.6343333333334</v>
      </c>
      <c r="F93" s="261">
        <f t="shared" si="23"/>
        <v>4830.6343333333334</v>
      </c>
      <c r="G93" s="261">
        <f t="shared" si="24"/>
        <v>4830.6343333333334</v>
      </c>
      <c r="H93" s="261">
        <f t="shared" si="25"/>
        <v>4830.6343333333334</v>
      </c>
      <c r="I93" s="261">
        <f t="shared" si="26"/>
        <v>4830.6343333333334</v>
      </c>
      <c r="J93" s="261">
        <f>SUM(D$2:D93)</f>
        <v>362935.8296519054</v>
      </c>
      <c r="K93" s="261">
        <f>IF(ISNUMBER($D92),IF(OR(K92+$D93&gt;P93,K92=P93),P93,SUM($D$2:$D93)),$D93)</f>
        <v>362935.8296519054</v>
      </c>
      <c r="L93" s="261">
        <f>IF(ISNUMBER($D92),IF(OR(L92+$D93&gt;Q93,L92=Q93),Q93,SUM($D$2:$D93)),$D93)</f>
        <v>362935.8296519054</v>
      </c>
      <c r="M93" s="261">
        <f>IF(ISNUMBER($D92),IF(OR(M92+$D93&gt;R93,M92=R93),R93,SUM($D$2:$D93)),$D93)</f>
        <v>362935.8296519054</v>
      </c>
      <c r="N93" s="261">
        <f>IF(ISNUMBER($D92),IF(OR(N92+$D93&gt;S93,N92=S93),S93,SUM($D$2:$D93)),$D93)</f>
        <v>362935.8296519054</v>
      </c>
      <c r="O93" s="261">
        <f>IF(ISNUMBER($D92),IF(OR(O92+$D93&gt;T93,O92=T93),T93,SUM($D$2:$D93)),$D93)</f>
        <v>362935.8296519054</v>
      </c>
      <c r="P93" s="261">
        <f>ACL!$F$2</f>
        <v>1708000</v>
      </c>
      <c r="Q93" s="261">
        <f>ACL!$F$3</f>
        <v>2130000</v>
      </c>
      <c r="R93" s="261">
        <f>ACL!$F$4</f>
        <v>2500000</v>
      </c>
      <c r="S93" s="261">
        <f>ACL!$F$5</f>
        <v>2570000</v>
      </c>
      <c r="T93" s="261">
        <f>ACL!$F$6</f>
        <v>2670000</v>
      </c>
      <c r="U93" s="264" t="str">
        <f t="shared" si="18"/>
        <v/>
      </c>
      <c r="V93" s="264" t="str">
        <f t="shared" si="19"/>
        <v/>
      </c>
      <c r="W93" s="264" t="str">
        <f t="shared" si="20"/>
        <v/>
      </c>
      <c r="X93" s="264" t="str">
        <f t="shared" si="21"/>
        <v/>
      </c>
      <c r="Y93" s="264" t="str">
        <f t="shared" si="22"/>
        <v/>
      </c>
      <c r="Z93" s="353">
        <f t="shared" si="27"/>
        <v>92</v>
      </c>
    </row>
    <row r="94" spans="1:26" x14ac:dyDescent="0.25">
      <c r="A94" s="262">
        <v>41367</v>
      </c>
      <c r="B94" s="263">
        <f t="shared" si="15"/>
        <v>4</v>
      </c>
      <c r="C94" s="263">
        <f t="shared" si="16"/>
        <v>1</v>
      </c>
      <c r="D94" s="261">
        <f t="shared" si="17"/>
        <v>4830.6343333333334</v>
      </c>
      <c r="E94" s="261">
        <f t="shared" si="28"/>
        <v>4830.6343333333334</v>
      </c>
      <c r="F94" s="261">
        <f t="shared" si="23"/>
        <v>4830.6343333333334</v>
      </c>
      <c r="G94" s="261">
        <f t="shared" si="24"/>
        <v>4830.6343333333334</v>
      </c>
      <c r="H94" s="261">
        <f t="shared" si="25"/>
        <v>4830.6343333333334</v>
      </c>
      <c r="I94" s="261">
        <f t="shared" si="26"/>
        <v>4830.6343333333334</v>
      </c>
      <c r="J94" s="261">
        <f>SUM(D$2:D94)</f>
        <v>367766.46398523875</v>
      </c>
      <c r="K94" s="261">
        <f>IF(ISNUMBER($D93),IF(OR(K93+$D94&gt;P94,K93=P94),P94,SUM($D$2:$D94)),$D94)</f>
        <v>367766.46398523875</v>
      </c>
      <c r="L94" s="261">
        <f>IF(ISNUMBER($D93),IF(OR(L93+$D94&gt;Q94,L93=Q94),Q94,SUM($D$2:$D94)),$D94)</f>
        <v>367766.46398523875</v>
      </c>
      <c r="M94" s="261">
        <f>IF(ISNUMBER($D93),IF(OR(M93+$D94&gt;R94,M93=R94),R94,SUM($D$2:$D94)),$D94)</f>
        <v>367766.46398523875</v>
      </c>
      <c r="N94" s="261">
        <f>IF(ISNUMBER($D93),IF(OR(N93+$D94&gt;S94,N93=S94),S94,SUM($D$2:$D94)),$D94)</f>
        <v>367766.46398523875</v>
      </c>
      <c r="O94" s="261">
        <f>IF(ISNUMBER($D93),IF(OR(O93+$D94&gt;T94,O93=T94),T94,SUM($D$2:$D94)),$D94)</f>
        <v>367766.46398523875</v>
      </c>
      <c r="P94" s="261">
        <f>ACL!$F$2</f>
        <v>1708000</v>
      </c>
      <c r="Q94" s="261">
        <f>ACL!$F$3</f>
        <v>2130000</v>
      </c>
      <c r="R94" s="261">
        <f>ACL!$F$4</f>
        <v>2500000</v>
      </c>
      <c r="S94" s="261">
        <f>ACL!$F$5</f>
        <v>2570000</v>
      </c>
      <c r="T94" s="261">
        <f>ACL!$F$6</f>
        <v>2670000</v>
      </c>
      <c r="U94" s="264" t="str">
        <f t="shared" si="18"/>
        <v/>
      </c>
      <c r="V94" s="264" t="str">
        <f t="shared" si="19"/>
        <v/>
      </c>
      <c r="W94" s="264" t="str">
        <f t="shared" si="20"/>
        <v/>
      </c>
      <c r="X94" s="264" t="str">
        <f t="shared" si="21"/>
        <v/>
      </c>
      <c r="Y94" s="264" t="str">
        <f t="shared" si="22"/>
        <v/>
      </c>
      <c r="Z94" s="353">
        <f t="shared" si="27"/>
        <v>93</v>
      </c>
    </row>
    <row r="95" spans="1:26" x14ac:dyDescent="0.25">
      <c r="A95" s="262">
        <v>41368</v>
      </c>
      <c r="B95" s="263">
        <f t="shared" si="15"/>
        <v>4</v>
      </c>
      <c r="C95" s="263">
        <f t="shared" si="16"/>
        <v>1</v>
      </c>
      <c r="D95" s="261">
        <f t="shared" si="17"/>
        <v>4830.6343333333334</v>
      </c>
      <c r="E95" s="261">
        <f t="shared" si="28"/>
        <v>4830.6343333333334</v>
      </c>
      <c r="F95" s="261">
        <f t="shared" si="23"/>
        <v>4830.6343333333334</v>
      </c>
      <c r="G95" s="261">
        <f t="shared" si="24"/>
        <v>4830.6343333333334</v>
      </c>
      <c r="H95" s="261">
        <f t="shared" si="25"/>
        <v>4830.6343333333334</v>
      </c>
      <c r="I95" s="261">
        <f t="shared" si="26"/>
        <v>4830.6343333333334</v>
      </c>
      <c r="J95" s="261">
        <f>SUM(D$2:D95)</f>
        <v>372597.0983185721</v>
      </c>
      <c r="K95" s="261">
        <f>IF(ISNUMBER($D94),IF(OR(K94+$D95&gt;P95,K94=P95),P95,SUM($D$2:$D95)),$D95)</f>
        <v>372597.0983185721</v>
      </c>
      <c r="L95" s="261">
        <f>IF(ISNUMBER($D94),IF(OR(L94+$D95&gt;Q95,L94=Q95),Q95,SUM($D$2:$D95)),$D95)</f>
        <v>372597.0983185721</v>
      </c>
      <c r="M95" s="261">
        <f>IF(ISNUMBER($D94),IF(OR(M94+$D95&gt;R95,M94=R95),R95,SUM($D$2:$D95)),$D95)</f>
        <v>372597.0983185721</v>
      </c>
      <c r="N95" s="261">
        <f>IF(ISNUMBER($D94),IF(OR(N94+$D95&gt;S95,N94=S95),S95,SUM($D$2:$D95)),$D95)</f>
        <v>372597.0983185721</v>
      </c>
      <c r="O95" s="261">
        <f>IF(ISNUMBER($D94),IF(OR(O94+$D95&gt;T95,O94=T95),T95,SUM($D$2:$D95)),$D95)</f>
        <v>372597.0983185721</v>
      </c>
      <c r="P95" s="261">
        <f>ACL!$F$2</f>
        <v>1708000</v>
      </c>
      <c r="Q95" s="261">
        <f>ACL!$F$3</f>
        <v>2130000</v>
      </c>
      <c r="R95" s="261">
        <f>ACL!$F$4</f>
        <v>2500000</v>
      </c>
      <c r="S95" s="261">
        <f>ACL!$F$5</f>
        <v>2570000</v>
      </c>
      <c r="T95" s="261">
        <f>ACL!$F$6</f>
        <v>2670000</v>
      </c>
      <c r="U95" s="264" t="str">
        <f t="shared" si="18"/>
        <v/>
      </c>
      <c r="V95" s="264" t="str">
        <f t="shared" si="19"/>
        <v/>
      </c>
      <c r="W95" s="264" t="str">
        <f t="shared" si="20"/>
        <v/>
      </c>
      <c r="X95" s="264" t="str">
        <f t="shared" si="21"/>
        <v/>
      </c>
      <c r="Y95" s="264" t="str">
        <f t="shared" si="22"/>
        <v/>
      </c>
      <c r="Z95" s="353">
        <f t="shared" si="27"/>
        <v>94</v>
      </c>
    </row>
    <row r="96" spans="1:26" x14ac:dyDescent="0.25">
      <c r="A96" s="262">
        <v>41369</v>
      </c>
      <c r="B96" s="263">
        <f t="shared" si="15"/>
        <v>4</v>
      </c>
      <c r="C96" s="263">
        <f t="shared" si="16"/>
        <v>1</v>
      </c>
      <c r="D96" s="261">
        <f t="shared" si="17"/>
        <v>4830.6343333333334</v>
      </c>
      <c r="E96" s="261">
        <f t="shared" si="28"/>
        <v>4830.6343333333334</v>
      </c>
      <c r="F96" s="261">
        <f t="shared" si="23"/>
        <v>4830.6343333333334</v>
      </c>
      <c r="G96" s="261">
        <f t="shared" si="24"/>
        <v>4830.6343333333334</v>
      </c>
      <c r="H96" s="261">
        <f t="shared" si="25"/>
        <v>4830.6343333333334</v>
      </c>
      <c r="I96" s="261">
        <f t="shared" si="26"/>
        <v>4830.6343333333334</v>
      </c>
      <c r="J96" s="261">
        <f>SUM(D$2:D96)</f>
        <v>377427.73265190545</v>
      </c>
      <c r="K96" s="261">
        <f>IF(ISNUMBER($D95),IF(OR(K95+$D96&gt;P96,K95=P96),P96,SUM($D$2:$D96)),$D96)</f>
        <v>377427.73265190545</v>
      </c>
      <c r="L96" s="261">
        <f>IF(ISNUMBER($D95),IF(OR(L95+$D96&gt;Q96,L95=Q96),Q96,SUM($D$2:$D96)),$D96)</f>
        <v>377427.73265190545</v>
      </c>
      <c r="M96" s="261">
        <f>IF(ISNUMBER($D95),IF(OR(M95+$D96&gt;R96,M95=R96),R96,SUM($D$2:$D96)),$D96)</f>
        <v>377427.73265190545</v>
      </c>
      <c r="N96" s="261">
        <f>IF(ISNUMBER($D95),IF(OR(N95+$D96&gt;S96,N95=S96),S96,SUM($D$2:$D96)),$D96)</f>
        <v>377427.73265190545</v>
      </c>
      <c r="O96" s="261">
        <f>IF(ISNUMBER($D95),IF(OR(O95+$D96&gt;T96,O95=T96),T96,SUM($D$2:$D96)),$D96)</f>
        <v>377427.73265190545</v>
      </c>
      <c r="P96" s="261">
        <f>ACL!$F$2</f>
        <v>1708000</v>
      </c>
      <c r="Q96" s="261">
        <f>ACL!$F$3</f>
        <v>2130000</v>
      </c>
      <c r="R96" s="261">
        <f>ACL!$F$4</f>
        <v>2500000</v>
      </c>
      <c r="S96" s="261">
        <f>ACL!$F$5</f>
        <v>2570000</v>
      </c>
      <c r="T96" s="261">
        <f>ACL!$F$6</f>
        <v>2670000</v>
      </c>
      <c r="U96" s="264" t="str">
        <f t="shared" si="18"/>
        <v/>
      </c>
      <c r="V96" s="264" t="str">
        <f t="shared" si="19"/>
        <v/>
      </c>
      <c r="W96" s="264" t="str">
        <f t="shared" si="20"/>
        <v/>
      </c>
      <c r="X96" s="264" t="str">
        <f t="shared" si="21"/>
        <v/>
      </c>
      <c r="Y96" s="264" t="str">
        <f t="shared" si="22"/>
        <v/>
      </c>
      <c r="Z96" s="353">
        <f t="shared" si="27"/>
        <v>95</v>
      </c>
    </row>
    <row r="97" spans="1:26" x14ac:dyDescent="0.25">
      <c r="A97" s="262">
        <v>41370</v>
      </c>
      <c r="B97" s="263">
        <f t="shared" si="15"/>
        <v>4</v>
      </c>
      <c r="C97" s="263">
        <f t="shared" si="16"/>
        <v>1</v>
      </c>
      <c r="D97" s="261">
        <f t="shared" si="17"/>
        <v>4830.6343333333334</v>
      </c>
      <c r="E97" s="261">
        <f t="shared" si="28"/>
        <v>4830.6343333333334</v>
      </c>
      <c r="F97" s="261">
        <f t="shared" si="23"/>
        <v>4830.6343333333334</v>
      </c>
      <c r="G97" s="261">
        <f t="shared" si="24"/>
        <v>4830.6343333333334</v>
      </c>
      <c r="H97" s="261">
        <f t="shared" si="25"/>
        <v>4830.6343333333334</v>
      </c>
      <c r="I97" s="261">
        <f t="shared" si="26"/>
        <v>4830.6343333333334</v>
      </c>
      <c r="J97" s="261">
        <f>SUM(D$2:D97)</f>
        <v>382258.3669852388</v>
      </c>
      <c r="K97" s="261">
        <f>IF(ISNUMBER($D96),IF(OR(K96+$D97&gt;P97,K96=P97),P97,SUM($D$2:$D97)),$D97)</f>
        <v>382258.3669852388</v>
      </c>
      <c r="L97" s="261">
        <f>IF(ISNUMBER($D96),IF(OR(L96+$D97&gt;Q97,L96=Q97),Q97,SUM($D$2:$D97)),$D97)</f>
        <v>382258.3669852388</v>
      </c>
      <c r="M97" s="261">
        <f>IF(ISNUMBER($D96),IF(OR(M96+$D97&gt;R97,M96=R97),R97,SUM($D$2:$D97)),$D97)</f>
        <v>382258.3669852388</v>
      </c>
      <c r="N97" s="261">
        <f>IF(ISNUMBER($D96),IF(OR(N96+$D97&gt;S97,N96=S97),S97,SUM($D$2:$D97)),$D97)</f>
        <v>382258.3669852388</v>
      </c>
      <c r="O97" s="261">
        <f>IF(ISNUMBER($D96),IF(OR(O96+$D97&gt;T97,O96=T97),T97,SUM($D$2:$D97)),$D97)</f>
        <v>382258.3669852388</v>
      </c>
      <c r="P97" s="261">
        <f>ACL!$F$2</f>
        <v>1708000</v>
      </c>
      <c r="Q97" s="261">
        <f>ACL!$F$3</f>
        <v>2130000</v>
      </c>
      <c r="R97" s="261">
        <f>ACL!$F$4</f>
        <v>2500000</v>
      </c>
      <c r="S97" s="261">
        <f>ACL!$F$5</f>
        <v>2570000</v>
      </c>
      <c r="T97" s="261">
        <f>ACL!$F$6</f>
        <v>2670000</v>
      </c>
      <c r="U97" s="264" t="str">
        <f t="shared" si="18"/>
        <v/>
      </c>
      <c r="V97" s="264" t="str">
        <f t="shared" si="19"/>
        <v/>
      </c>
      <c r="W97" s="264" t="str">
        <f t="shared" si="20"/>
        <v/>
      </c>
      <c r="X97" s="264" t="str">
        <f t="shared" si="21"/>
        <v/>
      </c>
      <c r="Y97" s="264" t="str">
        <f t="shared" si="22"/>
        <v/>
      </c>
      <c r="Z97" s="353">
        <f t="shared" si="27"/>
        <v>96</v>
      </c>
    </row>
    <row r="98" spans="1:26" x14ac:dyDescent="0.25">
      <c r="A98" s="262">
        <v>41371</v>
      </c>
      <c r="B98" s="263">
        <f t="shared" si="15"/>
        <v>4</v>
      </c>
      <c r="C98" s="263">
        <f t="shared" si="16"/>
        <v>1</v>
      </c>
      <c r="D98" s="261">
        <f t="shared" si="17"/>
        <v>4830.6343333333334</v>
      </c>
      <c r="E98" s="261">
        <f t="shared" si="28"/>
        <v>4830.6343333333334</v>
      </c>
      <c r="F98" s="261">
        <f t="shared" si="23"/>
        <v>4830.6343333333334</v>
      </c>
      <c r="G98" s="261">
        <f t="shared" si="24"/>
        <v>4830.6343333333334</v>
      </c>
      <c r="H98" s="261">
        <f t="shared" si="25"/>
        <v>4830.6343333333334</v>
      </c>
      <c r="I98" s="261">
        <f t="shared" si="26"/>
        <v>4830.6343333333334</v>
      </c>
      <c r="J98" s="261">
        <f>SUM(D$2:D98)</f>
        <v>387089.00131857215</v>
      </c>
      <c r="K98" s="261">
        <f>IF(ISNUMBER($D97),IF(OR(K97+$D98&gt;P98,K97=P98),P98,SUM($D$2:$D98)),$D98)</f>
        <v>387089.00131857215</v>
      </c>
      <c r="L98" s="261">
        <f>IF(ISNUMBER($D97),IF(OR(L97+$D98&gt;Q98,L97=Q98),Q98,SUM($D$2:$D98)),$D98)</f>
        <v>387089.00131857215</v>
      </c>
      <c r="M98" s="261">
        <f>IF(ISNUMBER($D97),IF(OR(M97+$D98&gt;R98,M97=R98),R98,SUM($D$2:$D98)),$D98)</f>
        <v>387089.00131857215</v>
      </c>
      <c r="N98" s="261">
        <f>IF(ISNUMBER($D97),IF(OR(N97+$D98&gt;S98,N97=S98),S98,SUM($D$2:$D98)),$D98)</f>
        <v>387089.00131857215</v>
      </c>
      <c r="O98" s="261">
        <f>IF(ISNUMBER($D97),IF(OR(O97+$D98&gt;T98,O97=T98),T98,SUM($D$2:$D98)),$D98)</f>
        <v>387089.00131857215</v>
      </c>
      <c r="P98" s="261">
        <f>ACL!$F$2</f>
        <v>1708000</v>
      </c>
      <c r="Q98" s="261">
        <f>ACL!$F$3</f>
        <v>2130000</v>
      </c>
      <c r="R98" s="261">
        <f>ACL!$F$4</f>
        <v>2500000</v>
      </c>
      <c r="S98" s="261">
        <f>ACL!$F$5</f>
        <v>2570000</v>
      </c>
      <c r="T98" s="261">
        <f>ACL!$F$6</f>
        <v>2670000</v>
      </c>
      <c r="U98" s="264" t="str">
        <f t="shared" si="18"/>
        <v/>
      </c>
      <c r="V98" s="264" t="str">
        <f t="shared" si="19"/>
        <v/>
      </c>
      <c r="W98" s="264" t="str">
        <f t="shared" si="20"/>
        <v/>
      </c>
      <c r="X98" s="264" t="str">
        <f t="shared" si="21"/>
        <v/>
      </c>
      <c r="Y98" s="264" t="str">
        <f t="shared" si="22"/>
        <v/>
      </c>
      <c r="Z98" s="353">
        <f t="shared" si="27"/>
        <v>97</v>
      </c>
    </row>
    <row r="99" spans="1:26" x14ac:dyDescent="0.25">
      <c r="A99" s="262">
        <v>41372</v>
      </c>
      <c r="B99" s="263">
        <f t="shared" si="15"/>
        <v>4</v>
      </c>
      <c r="C99" s="263">
        <f t="shared" si="16"/>
        <v>1</v>
      </c>
      <c r="D99" s="261">
        <f t="shared" si="17"/>
        <v>4830.6343333333334</v>
      </c>
      <c r="E99" s="261">
        <f t="shared" si="28"/>
        <v>4830.6343333333334</v>
      </c>
      <c r="F99" s="261">
        <f t="shared" si="23"/>
        <v>4830.6343333333334</v>
      </c>
      <c r="G99" s="261">
        <f t="shared" si="24"/>
        <v>4830.6343333333334</v>
      </c>
      <c r="H99" s="261">
        <f t="shared" si="25"/>
        <v>4830.6343333333334</v>
      </c>
      <c r="I99" s="261">
        <f t="shared" si="26"/>
        <v>4830.6343333333334</v>
      </c>
      <c r="J99" s="261">
        <f>SUM(D$2:D99)</f>
        <v>391919.6356519055</v>
      </c>
      <c r="K99" s="261">
        <f>IF(ISNUMBER($D98),IF(OR(K98+$D99&gt;P99,K98=P99),P99,SUM($D$2:$D99)),$D99)</f>
        <v>391919.6356519055</v>
      </c>
      <c r="L99" s="261">
        <f>IF(ISNUMBER($D98),IF(OR(L98+$D99&gt;Q99,L98=Q99),Q99,SUM($D$2:$D99)),$D99)</f>
        <v>391919.6356519055</v>
      </c>
      <c r="M99" s="261">
        <f>IF(ISNUMBER($D98),IF(OR(M98+$D99&gt;R99,M98=R99),R99,SUM($D$2:$D99)),$D99)</f>
        <v>391919.6356519055</v>
      </c>
      <c r="N99" s="261">
        <f>IF(ISNUMBER($D98),IF(OR(N98+$D99&gt;S99,N98=S99),S99,SUM($D$2:$D99)),$D99)</f>
        <v>391919.6356519055</v>
      </c>
      <c r="O99" s="261">
        <f>IF(ISNUMBER($D98),IF(OR(O98+$D99&gt;T99,O98=T99),T99,SUM($D$2:$D99)),$D99)</f>
        <v>391919.6356519055</v>
      </c>
      <c r="P99" s="261">
        <f>ACL!$F$2</f>
        <v>1708000</v>
      </c>
      <c r="Q99" s="261">
        <f>ACL!$F$3</f>
        <v>2130000</v>
      </c>
      <c r="R99" s="261">
        <f>ACL!$F$4</f>
        <v>2500000</v>
      </c>
      <c r="S99" s="261">
        <f>ACL!$F$5</f>
        <v>2570000</v>
      </c>
      <c r="T99" s="261">
        <f>ACL!$F$6</f>
        <v>2670000</v>
      </c>
      <c r="U99" s="264" t="str">
        <f t="shared" si="18"/>
        <v/>
      </c>
      <c r="V99" s="264" t="str">
        <f t="shared" si="19"/>
        <v/>
      </c>
      <c r="W99" s="264" t="str">
        <f t="shared" si="20"/>
        <v/>
      </c>
      <c r="X99" s="264" t="str">
        <f t="shared" si="21"/>
        <v/>
      </c>
      <c r="Y99" s="264" t="str">
        <f t="shared" si="22"/>
        <v/>
      </c>
      <c r="Z99" s="353">
        <f t="shared" si="27"/>
        <v>98</v>
      </c>
    </row>
    <row r="100" spans="1:26" x14ac:dyDescent="0.25">
      <c r="A100" s="262">
        <v>41373</v>
      </c>
      <c r="B100" s="263">
        <f t="shared" si="15"/>
        <v>4</v>
      </c>
      <c r="C100" s="263">
        <f t="shared" si="16"/>
        <v>1</v>
      </c>
      <c r="D100" s="261">
        <f t="shared" si="17"/>
        <v>4830.6343333333334</v>
      </c>
      <c r="E100" s="261">
        <f t="shared" si="28"/>
        <v>4830.6343333333334</v>
      </c>
      <c r="F100" s="261">
        <f t="shared" si="23"/>
        <v>4830.6343333333334</v>
      </c>
      <c r="G100" s="261">
        <f t="shared" si="24"/>
        <v>4830.6343333333334</v>
      </c>
      <c r="H100" s="261">
        <f t="shared" si="25"/>
        <v>4830.6343333333334</v>
      </c>
      <c r="I100" s="261">
        <f t="shared" si="26"/>
        <v>4830.6343333333334</v>
      </c>
      <c r="J100" s="261">
        <f>SUM(D$2:D100)</f>
        <v>396750.26998523885</v>
      </c>
      <c r="K100" s="261">
        <f>IF(ISNUMBER($D99),IF(OR(K99+$D100&gt;P100,K99=P100),P100,SUM($D$2:$D100)),$D100)</f>
        <v>396750.26998523885</v>
      </c>
      <c r="L100" s="261">
        <f>IF(ISNUMBER($D99),IF(OR(L99+$D100&gt;Q100,L99=Q100),Q100,SUM($D$2:$D100)),$D100)</f>
        <v>396750.26998523885</v>
      </c>
      <c r="M100" s="261">
        <f>IF(ISNUMBER($D99),IF(OR(M99+$D100&gt;R100,M99=R100),R100,SUM($D$2:$D100)),$D100)</f>
        <v>396750.26998523885</v>
      </c>
      <c r="N100" s="261">
        <f>IF(ISNUMBER($D99),IF(OR(N99+$D100&gt;S100,N99=S100),S100,SUM($D$2:$D100)),$D100)</f>
        <v>396750.26998523885</v>
      </c>
      <c r="O100" s="261">
        <f>IF(ISNUMBER($D99),IF(OR(O99+$D100&gt;T100,O99=T100),T100,SUM($D$2:$D100)),$D100)</f>
        <v>396750.26998523885</v>
      </c>
      <c r="P100" s="261">
        <f>ACL!$F$2</f>
        <v>1708000</v>
      </c>
      <c r="Q100" s="261">
        <f>ACL!$F$3</f>
        <v>2130000</v>
      </c>
      <c r="R100" s="261">
        <f>ACL!$F$4</f>
        <v>2500000</v>
      </c>
      <c r="S100" s="261">
        <f>ACL!$F$5</f>
        <v>2570000</v>
      </c>
      <c r="T100" s="261">
        <f>ACL!$F$6</f>
        <v>2670000</v>
      </c>
      <c r="U100" s="264" t="str">
        <f t="shared" si="18"/>
        <v/>
      </c>
      <c r="V100" s="264" t="str">
        <f t="shared" si="19"/>
        <v/>
      </c>
      <c r="W100" s="264" t="str">
        <f t="shared" si="20"/>
        <v/>
      </c>
      <c r="X100" s="264" t="str">
        <f t="shared" si="21"/>
        <v/>
      </c>
      <c r="Y100" s="264" t="str">
        <f t="shared" si="22"/>
        <v/>
      </c>
      <c r="Z100" s="353">
        <f t="shared" si="27"/>
        <v>99</v>
      </c>
    </row>
    <row r="101" spans="1:26" x14ac:dyDescent="0.25">
      <c r="A101" s="262">
        <v>41374</v>
      </c>
      <c r="B101" s="263">
        <f t="shared" si="15"/>
        <v>4</v>
      </c>
      <c r="C101" s="263">
        <f t="shared" si="16"/>
        <v>1</v>
      </c>
      <c r="D101" s="261">
        <f t="shared" si="17"/>
        <v>4830.6343333333334</v>
      </c>
      <c r="E101" s="261">
        <f t="shared" si="28"/>
        <v>4830.6343333333334</v>
      </c>
      <c r="F101" s="261">
        <f t="shared" si="23"/>
        <v>4830.6343333333334</v>
      </c>
      <c r="G101" s="261">
        <f t="shared" si="24"/>
        <v>4830.6343333333334</v>
      </c>
      <c r="H101" s="261">
        <f t="shared" si="25"/>
        <v>4830.6343333333334</v>
      </c>
      <c r="I101" s="261">
        <f t="shared" si="26"/>
        <v>4830.6343333333334</v>
      </c>
      <c r="J101" s="261">
        <f>SUM(D$2:D101)</f>
        <v>401580.9043185722</v>
      </c>
      <c r="K101" s="261">
        <f>IF(ISNUMBER($D100),IF(OR(K100+$D101&gt;P101,K100=P101),P101,SUM($D$2:$D101)),$D101)</f>
        <v>401580.9043185722</v>
      </c>
      <c r="L101" s="261">
        <f>IF(ISNUMBER($D100),IF(OR(L100+$D101&gt;Q101,L100=Q101),Q101,SUM($D$2:$D101)),$D101)</f>
        <v>401580.9043185722</v>
      </c>
      <c r="M101" s="261">
        <f>IF(ISNUMBER($D100),IF(OR(M100+$D101&gt;R101,M100=R101),R101,SUM($D$2:$D101)),$D101)</f>
        <v>401580.9043185722</v>
      </c>
      <c r="N101" s="261">
        <f>IF(ISNUMBER($D100),IF(OR(N100+$D101&gt;S101,N100=S101),S101,SUM($D$2:$D101)),$D101)</f>
        <v>401580.9043185722</v>
      </c>
      <c r="O101" s="261">
        <f>IF(ISNUMBER($D100),IF(OR(O100+$D101&gt;T101,O100=T101),T101,SUM($D$2:$D101)),$D101)</f>
        <v>401580.9043185722</v>
      </c>
      <c r="P101" s="261">
        <f>ACL!$F$2</f>
        <v>1708000</v>
      </c>
      <c r="Q101" s="261">
        <f>ACL!$F$3</f>
        <v>2130000</v>
      </c>
      <c r="R101" s="261">
        <f>ACL!$F$4</f>
        <v>2500000</v>
      </c>
      <c r="S101" s="261">
        <f>ACL!$F$5</f>
        <v>2570000</v>
      </c>
      <c r="T101" s="261">
        <f>ACL!$F$6</f>
        <v>2670000</v>
      </c>
      <c r="U101" s="264" t="str">
        <f t="shared" si="18"/>
        <v/>
      </c>
      <c r="V101" s="264" t="str">
        <f t="shared" si="19"/>
        <v/>
      </c>
      <c r="W101" s="264" t="str">
        <f t="shared" si="20"/>
        <v/>
      </c>
      <c r="X101" s="264" t="str">
        <f t="shared" si="21"/>
        <v/>
      </c>
      <c r="Y101" s="264" t="str">
        <f t="shared" si="22"/>
        <v/>
      </c>
      <c r="Z101" s="353">
        <f t="shared" si="27"/>
        <v>100</v>
      </c>
    </row>
    <row r="102" spans="1:26" x14ac:dyDescent="0.25">
      <c r="A102" s="262">
        <v>41375</v>
      </c>
      <c r="B102" s="263">
        <f t="shared" si="15"/>
        <v>4</v>
      </c>
      <c r="C102" s="263">
        <f t="shared" si="16"/>
        <v>1</v>
      </c>
      <c r="D102" s="261">
        <f t="shared" si="17"/>
        <v>4830.6343333333334</v>
      </c>
      <c r="E102" s="261">
        <f t="shared" si="28"/>
        <v>4830.6343333333334</v>
      </c>
      <c r="F102" s="261">
        <f t="shared" si="23"/>
        <v>4830.6343333333334</v>
      </c>
      <c r="G102" s="261">
        <f t="shared" si="24"/>
        <v>4830.6343333333334</v>
      </c>
      <c r="H102" s="261">
        <f t="shared" si="25"/>
        <v>4830.6343333333334</v>
      </c>
      <c r="I102" s="261">
        <f t="shared" si="26"/>
        <v>4830.6343333333334</v>
      </c>
      <c r="J102" s="261">
        <f>SUM(D$2:D102)</f>
        <v>406411.53865190555</v>
      </c>
      <c r="K102" s="261">
        <f>IF(ISNUMBER($D101),IF(OR(K101+$D102&gt;P102,K101=P102),P102,SUM($D$2:$D102)),$D102)</f>
        <v>406411.53865190555</v>
      </c>
      <c r="L102" s="261">
        <f>IF(ISNUMBER($D101),IF(OR(L101+$D102&gt;Q102,L101=Q102),Q102,SUM($D$2:$D102)),$D102)</f>
        <v>406411.53865190555</v>
      </c>
      <c r="M102" s="261">
        <f>IF(ISNUMBER($D101),IF(OR(M101+$D102&gt;R102,M101=R102),R102,SUM($D$2:$D102)),$D102)</f>
        <v>406411.53865190555</v>
      </c>
      <c r="N102" s="261">
        <f>IF(ISNUMBER($D101),IF(OR(N101+$D102&gt;S102,N101=S102),S102,SUM($D$2:$D102)),$D102)</f>
        <v>406411.53865190555</v>
      </c>
      <c r="O102" s="261">
        <f>IF(ISNUMBER($D101),IF(OR(O101+$D102&gt;T102,O101=T102),T102,SUM($D$2:$D102)),$D102)</f>
        <v>406411.53865190555</v>
      </c>
      <c r="P102" s="261">
        <f>ACL!$F$2</f>
        <v>1708000</v>
      </c>
      <c r="Q102" s="261">
        <f>ACL!$F$3</f>
        <v>2130000</v>
      </c>
      <c r="R102" s="261">
        <f>ACL!$F$4</f>
        <v>2500000</v>
      </c>
      <c r="S102" s="261">
        <f>ACL!$F$5</f>
        <v>2570000</v>
      </c>
      <c r="T102" s="261">
        <f>ACL!$F$6</f>
        <v>2670000</v>
      </c>
      <c r="U102" s="264" t="str">
        <f t="shared" si="18"/>
        <v/>
      </c>
      <c r="V102" s="264" t="str">
        <f t="shared" si="19"/>
        <v/>
      </c>
      <c r="W102" s="264" t="str">
        <f t="shared" si="20"/>
        <v/>
      </c>
      <c r="X102" s="264" t="str">
        <f t="shared" si="21"/>
        <v/>
      </c>
      <c r="Y102" s="264" t="str">
        <f t="shared" si="22"/>
        <v/>
      </c>
      <c r="Z102" s="353">
        <f t="shared" si="27"/>
        <v>101</v>
      </c>
    </row>
    <row r="103" spans="1:26" x14ac:dyDescent="0.25">
      <c r="A103" s="262">
        <v>41376</v>
      </c>
      <c r="B103" s="263">
        <f t="shared" si="15"/>
        <v>4</v>
      </c>
      <c r="C103" s="263">
        <f t="shared" si="16"/>
        <v>1</v>
      </c>
      <c r="D103" s="261">
        <f t="shared" si="17"/>
        <v>4830.6343333333334</v>
      </c>
      <c r="E103" s="261">
        <f t="shared" si="28"/>
        <v>4830.6343333333334</v>
      </c>
      <c r="F103" s="261">
        <f t="shared" si="23"/>
        <v>4830.6343333333334</v>
      </c>
      <c r="G103" s="261">
        <f t="shared" si="24"/>
        <v>4830.6343333333334</v>
      </c>
      <c r="H103" s="261">
        <f t="shared" si="25"/>
        <v>4830.6343333333334</v>
      </c>
      <c r="I103" s="261">
        <f t="shared" si="26"/>
        <v>4830.6343333333334</v>
      </c>
      <c r="J103" s="261">
        <f>SUM(D$2:D103)</f>
        <v>411242.1729852389</v>
      </c>
      <c r="K103" s="261">
        <f>IF(ISNUMBER($D102),IF(OR(K102+$D103&gt;P103,K102=P103),P103,SUM($D$2:$D103)),$D103)</f>
        <v>411242.1729852389</v>
      </c>
      <c r="L103" s="261">
        <f>IF(ISNUMBER($D102),IF(OR(L102+$D103&gt;Q103,L102=Q103),Q103,SUM($D$2:$D103)),$D103)</f>
        <v>411242.1729852389</v>
      </c>
      <c r="M103" s="261">
        <f>IF(ISNUMBER($D102),IF(OR(M102+$D103&gt;R103,M102=R103),R103,SUM($D$2:$D103)),$D103)</f>
        <v>411242.1729852389</v>
      </c>
      <c r="N103" s="261">
        <f>IF(ISNUMBER($D102),IF(OR(N102+$D103&gt;S103,N102=S103),S103,SUM($D$2:$D103)),$D103)</f>
        <v>411242.1729852389</v>
      </c>
      <c r="O103" s="261">
        <f>IF(ISNUMBER($D102),IF(OR(O102+$D103&gt;T103,O102=T103),T103,SUM($D$2:$D103)),$D103)</f>
        <v>411242.1729852389</v>
      </c>
      <c r="P103" s="261">
        <f>ACL!$F$2</f>
        <v>1708000</v>
      </c>
      <c r="Q103" s="261">
        <f>ACL!$F$3</f>
        <v>2130000</v>
      </c>
      <c r="R103" s="261">
        <f>ACL!$F$4</f>
        <v>2500000</v>
      </c>
      <c r="S103" s="261">
        <f>ACL!$F$5</f>
        <v>2570000</v>
      </c>
      <c r="T103" s="261">
        <f>ACL!$F$6</f>
        <v>2670000</v>
      </c>
      <c r="U103" s="264" t="str">
        <f t="shared" si="18"/>
        <v/>
      </c>
      <c r="V103" s="264" t="str">
        <f t="shared" si="19"/>
        <v/>
      </c>
      <c r="W103" s="264" t="str">
        <f t="shared" si="20"/>
        <v/>
      </c>
      <c r="X103" s="264" t="str">
        <f t="shared" si="21"/>
        <v/>
      </c>
      <c r="Y103" s="264" t="str">
        <f t="shared" si="22"/>
        <v/>
      </c>
      <c r="Z103" s="353">
        <f t="shared" si="27"/>
        <v>102</v>
      </c>
    </row>
    <row r="104" spans="1:26" x14ac:dyDescent="0.25">
      <c r="A104" s="262">
        <v>41377</v>
      </c>
      <c r="B104" s="263">
        <f t="shared" si="15"/>
        <v>4</v>
      </c>
      <c r="C104" s="263">
        <f t="shared" si="16"/>
        <v>1</v>
      </c>
      <c r="D104" s="261">
        <f t="shared" si="17"/>
        <v>4830.6343333333334</v>
      </c>
      <c r="E104" s="261">
        <f t="shared" si="28"/>
        <v>4830.6343333333334</v>
      </c>
      <c r="F104" s="261">
        <f t="shared" si="23"/>
        <v>4830.6343333333334</v>
      </c>
      <c r="G104" s="261">
        <f t="shared" si="24"/>
        <v>4830.6343333333334</v>
      </c>
      <c r="H104" s="261">
        <f t="shared" si="25"/>
        <v>4830.6343333333334</v>
      </c>
      <c r="I104" s="261">
        <f t="shared" si="26"/>
        <v>4830.6343333333334</v>
      </c>
      <c r="J104" s="261">
        <f>SUM(D$2:D104)</f>
        <v>416072.80731857225</v>
      </c>
      <c r="K104" s="261">
        <f>IF(ISNUMBER($D103),IF(OR(K103+$D104&gt;P104,K103=P104),P104,SUM($D$2:$D104)),$D104)</f>
        <v>416072.80731857225</v>
      </c>
      <c r="L104" s="261">
        <f>IF(ISNUMBER($D103),IF(OR(L103+$D104&gt;Q104,L103=Q104),Q104,SUM($D$2:$D104)),$D104)</f>
        <v>416072.80731857225</v>
      </c>
      <c r="M104" s="261">
        <f>IF(ISNUMBER($D103),IF(OR(M103+$D104&gt;R104,M103=R104),R104,SUM($D$2:$D104)),$D104)</f>
        <v>416072.80731857225</v>
      </c>
      <c r="N104" s="261">
        <f>IF(ISNUMBER($D103),IF(OR(N103+$D104&gt;S104,N103=S104),S104,SUM($D$2:$D104)),$D104)</f>
        <v>416072.80731857225</v>
      </c>
      <c r="O104" s="261">
        <f>IF(ISNUMBER($D103),IF(OR(O103+$D104&gt;T104,O103=T104),T104,SUM($D$2:$D104)),$D104)</f>
        <v>416072.80731857225</v>
      </c>
      <c r="P104" s="261">
        <f>ACL!$F$2</f>
        <v>1708000</v>
      </c>
      <c r="Q104" s="261">
        <f>ACL!$F$3</f>
        <v>2130000</v>
      </c>
      <c r="R104" s="261">
        <f>ACL!$F$4</f>
        <v>2500000</v>
      </c>
      <c r="S104" s="261">
        <f>ACL!$F$5</f>
        <v>2570000</v>
      </c>
      <c r="T104" s="261">
        <f>ACL!$F$6</f>
        <v>2670000</v>
      </c>
      <c r="U104" s="264" t="str">
        <f t="shared" si="18"/>
        <v/>
      </c>
      <c r="V104" s="264" t="str">
        <f t="shared" si="19"/>
        <v/>
      </c>
      <c r="W104" s="264" t="str">
        <f t="shared" si="20"/>
        <v/>
      </c>
      <c r="X104" s="264" t="str">
        <f t="shared" si="21"/>
        <v/>
      </c>
      <c r="Y104" s="264" t="str">
        <f t="shared" si="22"/>
        <v/>
      </c>
      <c r="Z104" s="353">
        <f t="shared" si="27"/>
        <v>103</v>
      </c>
    </row>
    <row r="105" spans="1:26" x14ac:dyDescent="0.25">
      <c r="A105" s="262">
        <v>41378</v>
      </c>
      <c r="B105" s="263">
        <f t="shared" si="15"/>
        <v>4</v>
      </c>
      <c r="C105" s="263">
        <f t="shared" si="16"/>
        <v>1</v>
      </c>
      <c r="D105" s="261">
        <f t="shared" si="17"/>
        <v>4830.6343333333334</v>
      </c>
      <c r="E105" s="261">
        <f t="shared" si="28"/>
        <v>4830.6343333333334</v>
      </c>
      <c r="F105" s="261">
        <f t="shared" si="23"/>
        <v>4830.6343333333334</v>
      </c>
      <c r="G105" s="261">
        <f t="shared" si="24"/>
        <v>4830.6343333333334</v>
      </c>
      <c r="H105" s="261">
        <f t="shared" si="25"/>
        <v>4830.6343333333334</v>
      </c>
      <c r="I105" s="261">
        <f t="shared" si="26"/>
        <v>4830.6343333333334</v>
      </c>
      <c r="J105" s="261">
        <f>SUM(D$2:D105)</f>
        <v>420903.4416519056</v>
      </c>
      <c r="K105" s="261">
        <f>IF(ISNUMBER($D104),IF(OR(K104+$D105&gt;P105,K104=P105),P105,SUM($D$2:$D105)),$D105)</f>
        <v>420903.4416519056</v>
      </c>
      <c r="L105" s="261">
        <f>IF(ISNUMBER($D104),IF(OR(L104+$D105&gt;Q105,L104=Q105),Q105,SUM($D$2:$D105)),$D105)</f>
        <v>420903.4416519056</v>
      </c>
      <c r="M105" s="261">
        <f>IF(ISNUMBER($D104),IF(OR(M104+$D105&gt;R105,M104=R105),R105,SUM($D$2:$D105)),$D105)</f>
        <v>420903.4416519056</v>
      </c>
      <c r="N105" s="261">
        <f>IF(ISNUMBER($D104),IF(OR(N104+$D105&gt;S105,N104=S105),S105,SUM($D$2:$D105)),$D105)</f>
        <v>420903.4416519056</v>
      </c>
      <c r="O105" s="261">
        <f>IF(ISNUMBER($D104),IF(OR(O104+$D105&gt;T105,O104=T105),T105,SUM($D$2:$D105)),$D105)</f>
        <v>420903.4416519056</v>
      </c>
      <c r="P105" s="261">
        <f>ACL!$F$2</f>
        <v>1708000</v>
      </c>
      <c r="Q105" s="261">
        <f>ACL!$F$3</f>
        <v>2130000</v>
      </c>
      <c r="R105" s="261">
        <f>ACL!$F$4</f>
        <v>2500000</v>
      </c>
      <c r="S105" s="261">
        <f>ACL!$F$5</f>
        <v>2570000</v>
      </c>
      <c r="T105" s="261">
        <f>ACL!$F$6</f>
        <v>2670000</v>
      </c>
      <c r="U105" s="264" t="str">
        <f t="shared" si="18"/>
        <v/>
      </c>
      <c r="V105" s="264" t="str">
        <f t="shared" si="19"/>
        <v/>
      </c>
      <c r="W105" s="264" t="str">
        <f t="shared" si="20"/>
        <v/>
      </c>
      <c r="X105" s="264" t="str">
        <f t="shared" si="21"/>
        <v/>
      </c>
      <c r="Y105" s="264" t="str">
        <f t="shared" si="22"/>
        <v/>
      </c>
      <c r="Z105" s="353">
        <f t="shared" si="27"/>
        <v>104</v>
      </c>
    </row>
    <row r="106" spans="1:26" x14ac:dyDescent="0.25">
      <c r="A106" s="262">
        <v>41379</v>
      </c>
      <c r="B106" s="263">
        <f t="shared" si="15"/>
        <v>4</v>
      </c>
      <c r="C106" s="263">
        <f t="shared" si="16"/>
        <v>1</v>
      </c>
      <c r="D106" s="261">
        <f t="shared" si="17"/>
        <v>4830.6343333333334</v>
      </c>
      <c r="E106" s="261">
        <f t="shared" si="28"/>
        <v>4830.6343333333334</v>
      </c>
      <c r="F106" s="261">
        <f t="shared" si="23"/>
        <v>4830.6343333333334</v>
      </c>
      <c r="G106" s="261">
        <f t="shared" si="24"/>
        <v>4830.6343333333334</v>
      </c>
      <c r="H106" s="261">
        <f t="shared" si="25"/>
        <v>4830.6343333333334</v>
      </c>
      <c r="I106" s="261">
        <f t="shared" si="26"/>
        <v>4830.6343333333334</v>
      </c>
      <c r="J106" s="261">
        <f>SUM(D$2:D106)</f>
        <v>425734.07598523895</v>
      </c>
      <c r="K106" s="261">
        <f>IF(ISNUMBER($D105),IF(OR(K105+$D106&gt;P106,K105=P106),P106,SUM($D$2:$D106)),$D106)</f>
        <v>425734.07598523895</v>
      </c>
      <c r="L106" s="261">
        <f>IF(ISNUMBER($D105),IF(OR(L105+$D106&gt;Q106,L105=Q106),Q106,SUM($D$2:$D106)),$D106)</f>
        <v>425734.07598523895</v>
      </c>
      <c r="M106" s="261">
        <f>IF(ISNUMBER($D105),IF(OR(M105+$D106&gt;R106,M105=R106),R106,SUM($D$2:$D106)),$D106)</f>
        <v>425734.07598523895</v>
      </c>
      <c r="N106" s="261">
        <f>IF(ISNUMBER($D105),IF(OR(N105+$D106&gt;S106,N105=S106),S106,SUM($D$2:$D106)),$D106)</f>
        <v>425734.07598523895</v>
      </c>
      <c r="O106" s="261">
        <f>IF(ISNUMBER($D105),IF(OR(O105+$D106&gt;T106,O105=T106),T106,SUM($D$2:$D106)),$D106)</f>
        <v>425734.07598523895</v>
      </c>
      <c r="P106" s="261">
        <f>ACL!$F$2</f>
        <v>1708000</v>
      </c>
      <c r="Q106" s="261">
        <f>ACL!$F$3</f>
        <v>2130000</v>
      </c>
      <c r="R106" s="261">
        <f>ACL!$F$4</f>
        <v>2500000</v>
      </c>
      <c r="S106" s="261">
        <f>ACL!$F$5</f>
        <v>2570000</v>
      </c>
      <c r="T106" s="261">
        <f>ACL!$F$6</f>
        <v>2670000</v>
      </c>
      <c r="U106" s="264" t="str">
        <f t="shared" si="18"/>
        <v/>
      </c>
      <c r="V106" s="264" t="str">
        <f t="shared" si="19"/>
        <v/>
      </c>
      <c r="W106" s="264" t="str">
        <f t="shared" si="20"/>
        <v/>
      </c>
      <c r="X106" s="264" t="str">
        <f t="shared" si="21"/>
        <v/>
      </c>
      <c r="Y106" s="264" t="str">
        <f t="shared" si="22"/>
        <v/>
      </c>
      <c r="Z106" s="353">
        <f t="shared" si="27"/>
        <v>105</v>
      </c>
    </row>
    <row r="107" spans="1:26" x14ac:dyDescent="0.25">
      <c r="A107" s="262">
        <v>41380</v>
      </c>
      <c r="B107" s="263">
        <f t="shared" si="15"/>
        <v>4</v>
      </c>
      <c r="C107" s="263">
        <f t="shared" si="16"/>
        <v>1</v>
      </c>
      <c r="D107" s="261">
        <f t="shared" si="17"/>
        <v>4830.6343333333334</v>
      </c>
      <c r="E107" s="261">
        <f t="shared" si="28"/>
        <v>4830.6343333333334</v>
      </c>
      <c r="F107" s="261">
        <f t="shared" si="23"/>
        <v>4830.6343333333334</v>
      </c>
      <c r="G107" s="261">
        <f t="shared" si="24"/>
        <v>4830.6343333333334</v>
      </c>
      <c r="H107" s="261">
        <f t="shared" si="25"/>
        <v>4830.6343333333334</v>
      </c>
      <c r="I107" s="261">
        <f t="shared" si="26"/>
        <v>4830.6343333333334</v>
      </c>
      <c r="J107" s="261">
        <f>SUM(D$2:D107)</f>
        <v>430564.7103185723</v>
      </c>
      <c r="K107" s="261">
        <f>IF(ISNUMBER($D106),IF(OR(K106+$D107&gt;P107,K106=P107),P107,SUM($D$2:$D107)),$D107)</f>
        <v>430564.7103185723</v>
      </c>
      <c r="L107" s="261">
        <f>IF(ISNUMBER($D106),IF(OR(L106+$D107&gt;Q107,L106=Q107),Q107,SUM($D$2:$D107)),$D107)</f>
        <v>430564.7103185723</v>
      </c>
      <c r="M107" s="261">
        <f>IF(ISNUMBER($D106),IF(OR(M106+$D107&gt;R107,M106=R107),R107,SUM($D$2:$D107)),$D107)</f>
        <v>430564.7103185723</v>
      </c>
      <c r="N107" s="261">
        <f>IF(ISNUMBER($D106),IF(OR(N106+$D107&gt;S107,N106=S107),S107,SUM($D$2:$D107)),$D107)</f>
        <v>430564.7103185723</v>
      </c>
      <c r="O107" s="261">
        <f>IF(ISNUMBER($D106),IF(OR(O106+$D107&gt;T107,O106=T107),T107,SUM($D$2:$D107)),$D107)</f>
        <v>430564.7103185723</v>
      </c>
      <c r="P107" s="261">
        <f>ACL!$F$2</f>
        <v>1708000</v>
      </c>
      <c r="Q107" s="261">
        <f>ACL!$F$3</f>
        <v>2130000</v>
      </c>
      <c r="R107" s="261">
        <f>ACL!$F$4</f>
        <v>2500000</v>
      </c>
      <c r="S107" s="261">
        <f>ACL!$F$5</f>
        <v>2570000</v>
      </c>
      <c r="T107" s="261">
        <f>ACL!$F$6</f>
        <v>2670000</v>
      </c>
      <c r="U107" s="264" t="str">
        <f t="shared" si="18"/>
        <v/>
      </c>
      <c r="V107" s="264" t="str">
        <f t="shared" si="19"/>
        <v/>
      </c>
      <c r="W107" s="264" t="str">
        <f t="shared" si="20"/>
        <v/>
      </c>
      <c r="X107" s="264" t="str">
        <f t="shared" si="21"/>
        <v/>
      </c>
      <c r="Y107" s="264" t="str">
        <f t="shared" si="22"/>
        <v/>
      </c>
      <c r="Z107" s="353">
        <f t="shared" si="27"/>
        <v>106</v>
      </c>
    </row>
    <row r="108" spans="1:26" x14ac:dyDescent="0.25">
      <c r="A108" s="262">
        <v>41381</v>
      </c>
      <c r="B108" s="263">
        <f t="shared" si="15"/>
        <v>4</v>
      </c>
      <c r="C108" s="263">
        <f t="shared" si="16"/>
        <v>1</v>
      </c>
      <c r="D108" s="261">
        <f t="shared" si="17"/>
        <v>4830.6343333333334</v>
      </c>
      <c r="E108" s="261">
        <f t="shared" si="28"/>
        <v>4830.6343333333334</v>
      </c>
      <c r="F108" s="261">
        <f t="shared" si="23"/>
        <v>4830.6343333333334</v>
      </c>
      <c r="G108" s="261">
        <f t="shared" si="24"/>
        <v>4830.6343333333334</v>
      </c>
      <c r="H108" s="261">
        <f t="shared" si="25"/>
        <v>4830.6343333333334</v>
      </c>
      <c r="I108" s="261">
        <f t="shared" si="26"/>
        <v>4830.6343333333334</v>
      </c>
      <c r="J108" s="261">
        <f>SUM(D$2:D108)</f>
        <v>435395.34465190565</v>
      </c>
      <c r="K108" s="261">
        <f>IF(ISNUMBER($D107),IF(OR(K107+$D108&gt;P108,K107=P108),P108,SUM($D$2:$D108)),$D108)</f>
        <v>435395.34465190565</v>
      </c>
      <c r="L108" s="261">
        <f>IF(ISNUMBER($D107),IF(OR(L107+$D108&gt;Q108,L107=Q108),Q108,SUM($D$2:$D108)),$D108)</f>
        <v>435395.34465190565</v>
      </c>
      <c r="M108" s="261">
        <f>IF(ISNUMBER($D107),IF(OR(M107+$D108&gt;R108,M107=R108),R108,SUM($D$2:$D108)),$D108)</f>
        <v>435395.34465190565</v>
      </c>
      <c r="N108" s="261">
        <f>IF(ISNUMBER($D107),IF(OR(N107+$D108&gt;S108,N107=S108),S108,SUM($D$2:$D108)),$D108)</f>
        <v>435395.34465190565</v>
      </c>
      <c r="O108" s="261">
        <f>IF(ISNUMBER($D107),IF(OR(O107+$D108&gt;T108,O107=T108),T108,SUM($D$2:$D108)),$D108)</f>
        <v>435395.34465190565</v>
      </c>
      <c r="P108" s="261">
        <f>ACL!$F$2</f>
        <v>1708000</v>
      </c>
      <c r="Q108" s="261">
        <f>ACL!$F$3</f>
        <v>2130000</v>
      </c>
      <c r="R108" s="261">
        <f>ACL!$F$4</f>
        <v>2500000</v>
      </c>
      <c r="S108" s="261">
        <f>ACL!$F$5</f>
        <v>2570000</v>
      </c>
      <c r="T108" s="261">
        <f>ACL!$F$6</f>
        <v>2670000</v>
      </c>
      <c r="U108" s="264" t="str">
        <f t="shared" si="18"/>
        <v/>
      </c>
      <c r="V108" s="264" t="str">
        <f t="shared" si="19"/>
        <v/>
      </c>
      <c r="W108" s="264" t="str">
        <f t="shared" si="20"/>
        <v/>
      </c>
      <c r="X108" s="264" t="str">
        <f t="shared" si="21"/>
        <v/>
      </c>
      <c r="Y108" s="264" t="str">
        <f t="shared" si="22"/>
        <v/>
      </c>
      <c r="Z108" s="353">
        <f t="shared" si="27"/>
        <v>107</v>
      </c>
    </row>
    <row r="109" spans="1:26" x14ac:dyDescent="0.25">
      <c r="A109" s="262">
        <v>41382</v>
      </c>
      <c r="B109" s="263">
        <f t="shared" si="15"/>
        <v>4</v>
      </c>
      <c r="C109" s="263">
        <f t="shared" si="16"/>
        <v>1</v>
      </c>
      <c r="D109" s="261">
        <f t="shared" si="17"/>
        <v>4830.6343333333334</v>
      </c>
      <c r="E109" s="261">
        <f t="shared" si="28"/>
        <v>4830.6343333333334</v>
      </c>
      <c r="F109" s="261">
        <f t="shared" si="23"/>
        <v>4830.6343333333334</v>
      </c>
      <c r="G109" s="261">
        <f t="shared" si="24"/>
        <v>4830.6343333333334</v>
      </c>
      <c r="H109" s="261">
        <f t="shared" si="25"/>
        <v>4830.6343333333334</v>
      </c>
      <c r="I109" s="261">
        <f t="shared" si="26"/>
        <v>4830.6343333333334</v>
      </c>
      <c r="J109" s="261">
        <f>SUM(D$2:D109)</f>
        <v>440225.97898523899</v>
      </c>
      <c r="K109" s="261">
        <f>IF(ISNUMBER($D108),IF(OR(K108+$D109&gt;P109,K108=P109),P109,SUM($D$2:$D109)),$D109)</f>
        <v>440225.97898523899</v>
      </c>
      <c r="L109" s="261">
        <f>IF(ISNUMBER($D108),IF(OR(L108+$D109&gt;Q109,L108=Q109),Q109,SUM($D$2:$D109)),$D109)</f>
        <v>440225.97898523899</v>
      </c>
      <c r="M109" s="261">
        <f>IF(ISNUMBER($D108),IF(OR(M108+$D109&gt;R109,M108=R109),R109,SUM($D$2:$D109)),$D109)</f>
        <v>440225.97898523899</v>
      </c>
      <c r="N109" s="261">
        <f>IF(ISNUMBER($D108),IF(OR(N108+$D109&gt;S109,N108=S109),S109,SUM($D$2:$D109)),$D109)</f>
        <v>440225.97898523899</v>
      </c>
      <c r="O109" s="261">
        <f>IF(ISNUMBER($D108),IF(OR(O108+$D109&gt;T109,O108=T109),T109,SUM($D$2:$D109)),$D109)</f>
        <v>440225.97898523899</v>
      </c>
      <c r="P109" s="261">
        <f>ACL!$F$2</f>
        <v>1708000</v>
      </c>
      <c r="Q109" s="261">
        <f>ACL!$F$3</f>
        <v>2130000</v>
      </c>
      <c r="R109" s="261">
        <f>ACL!$F$4</f>
        <v>2500000</v>
      </c>
      <c r="S109" s="261">
        <f>ACL!$F$5</f>
        <v>2570000</v>
      </c>
      <c r="T109" s="261">
        <f>ACL!$F$6</f>
        <v>2670000</v>
      </c>
      <c r="U109" s="264" t="str">
        <f t="shared" si="18"/>
        <v/>
      </c>
      <c r="V109" s="264" t="str">
        <f t="shared" si="19"/>
        <v/>
      </c>
      <c r="W109" s="264" t="str">
        <f t="shared" si="20"/>
        <v/>
      </c>
      <c r="X109" s="264" t="str">
        <f t="shared" si="21"/>
        <v/>
      </c>
      <c r="Y109" s="264" t="str">
        <f t="shared" si="22"/>
        <v/>
      </c>
      <c r="Z109" s="353">
        <f t="shared" si="27"/>
        <v>108</v>
      </c>
    </row>
    <row r="110" spans="1:26" x14ac:dyDescent="0.25">
      <c r="A110" s="262">
        <v>41383</v>
      </c>
      <c r="B110" s="263">
        <f t="shared" si="15"/>
        <v>4</v>
      </c>
      <c r="C110" s="263">
        <f t="shared" si="16"/>
        <v>1</v>
      </c>
      <c r="D110" s="261">
        <f t="shared" si="17"/>
        <v>4830.6343333333334</v>
      </c>
      <c r="E110" s="261">
        <f t="shared" si="28"/>
        <v>4830.6343333333334</v>
      </c>
      <c r="F110" s="261">
        <f t="shared" si="23"/>
        <v>4830.6343333333334</v>
      </c>
      <c r="G110" s="261">
        <f t="shared" si="24"/>
        <v>4830.6343333333334</v>
      </c>
      <c r="H110" s="261">
        <f t="shared" si="25"/>
        <v>4830.6343333333334</v>
      </c>
      <c r="I110" s="261">
        <f t="shared" si="26"/>
        <v>4830.6343333333334</v>
      </c>
      <c r="J110" s="261">
        <f>SUM(D$2:D110)</f>
        <v>445056.61331857234</v>
      </c>
      <c r="K110" s="261">
        <f>IF(ISNUMBER($D109),IF(OR(K109+$D110&gt;P110,K109=P110),P110,SUM($D$2:$D110)),$D110)</f>
        <v>445056.61331857234</v>
      </c>
      <c r="L110" s="261">
        <f>IF(ISNUMBER($D109),IF(OR(L109+$D110&gt;Q110,L109=Q110),Q110,SUM($D$2:$D110)),$D110)</f>
        <v>445056.61331857234</v>
      </c>
      <c r="M110" s="261">
        <f>IF(ISNUMBER($D109),IF(OR(M109+$D110&gt;R110,M109=R110),R110,SUM($D$2:$D110)),$D110)</f>
        <v>445056.61331857234</v>
      </c>
      <c r="N110" s="261">
        <f>IF(ISNUMBER($D109),IF(OR(N109+$D110&gt;S110,N109=S110),S110,SUM($D$2:$D110)),$D110)</f>
        <v>445056.61331857234</v>
      </c>
      <c r="O110" s="261">
        <f>IF(ISNUMBER($D109),IF(OR(O109+$D110&gt;T110,O109=T110),T110,SUM($D$2:$D110)),$D110)</f>
        <v>445056.61331857234</v>
      </c>
      <c r="P110" s="261">
        <f>ACL!$F$2</f>
        <v>1708000</v>
      </c>
      <c r="Q110" s="261">
        <f>ACL!$F$3</f>
        <v>2130000</v>
      </c>
      <c r="R110" s="261">
        <f>ACL!$F$4</f>
        <v>2500000</v>
      </c>
      <c r="S110" s="261">
        <f>ACL!$F$5</f>
        <v>2570000</v>
      </c>
      <c r="T110" s="261">
        <f>ACL!$F$6</f>
        <v>2670000</v>
      </c>
      <c r="U110" s="264" t="str">
        <f t="shared" si="18"/>
        <v/>
      </c>
      <c r="V110" s="264" t="str">
        <f t="shared" si="19"/>
        <v/>
      </c>
      <c r="W110" s="264" t="str">
        <f t="shared" si="20"/>
        <v/>
      </c>
      <c r="X110" s="264" t="str">
        <f t="shared" si="21"/>
        <v/>
      </c>
      <c r="Y110" s="264" t="str">
        <f t="shared" si="22"/>
        <v/>
      </c>
      <c r="Z110" s="353">
        <f t="shared" si="27"/>
        <v>109</v>
      </c>
    </row>
    <row r="111" spans="1:26" x14ac:dyDescent="0.25">
      <c r="A111" s="262">
        <v>41384</v>
      </c>
      <c r="B111" s="263">
        <f t="shared" si="15"/>
        <v>4</v>
      </c>
      <c r="C111" s="263">
        <f t="shared" si="16"/>
        <v>1</v>
      </c>
      <c r="D111" s="261">
        <f t="shared" si="17"/>
        <v>4830.6343333333334</v>
      </c>
      <c r="E111" s="261">
        <f t="shared" si="28"/>
        <v>4830.6343333333334</v>
      </c>
      <c r="F111" s="261">
        <f t="shared" si="23"/>
        <v>4830.6343333333334</v>
      </c>
      <c r="G111" s="261">
        <f t="shared" si="24"/>
        <v>4830.6343333333334</v>
      </c>
      <c r="H111" s="261">
        <f t="shared" si="25"/>
        <v>4830.6343333333334</v>
      </c>
      <c r="I111" s="261">
        <f t="shared" si="26"/>
        <v>4830.6343333333334</v>
      </c>
      <c r="J111" s="261">
        <f>SUM(D$2:D111)</f>
        <v>449887.24765190569</v>
      </c>
      <c r="K111" s="261">
        <f>IF(ISNUMBER($D110),IF(OR(K110+$D111&gt;P111,K110=P111),P111,SUM($D$2:$D111)),$D111)</f>
        <v>449887.24765190569</v>
      </c>
      <c r="L111" s="261">
        <f>IF(ISNUMBER($D110),IF(OR(L110+$D111&gt;Q111,L110=Q111),Q111,SUM($D$2:$D111)),$D111)</f>
        <v>449887.24765190569</v>
      </c>
      <c r="M111" s="261">
        <f>IF(ISNUMBER($D110),IF(OR(M110+$D111&gt;R111,M110=R111),R111,SUM($D$2:$D111)),$D111)</f>
        <v>449887.24765190569</v>
      </c>
      <c r="N111" s="261">
        <f>IF(ISNUMBER($D110),IF(OR(N110+$D111&gt;S111,N110=S111),S111,SUM($D$2:$D111)),$D111)</f>
        <v>449887.24765190569</v>
      </c>
      <c r="O111" s="261">
        <f>IF(ISNUMBER($D110),IF(OR(O110+$D111&gt;T111,O110=T111),T111,SUM($D$2:$D111)),$D111)</f>
        <v>449887.24765190569</v>
      </c>
      <c r="P111" s="261">
        <f>ACL!$F$2</f>
        <v>1708000</v>
      </c>
      <c r="Q111" s="261">
        <f>ACL!$F$3</f>
        <v>2130000</v>
      </c>
      <c r="R111" s="261">
        <f>ACL!$F$4</f>
        <v>2500000</v>
      </c>
      <c r="S111" s="261">
        <f>ACL!$F$5</f>
        <v>2570000</v>
      </c>
      <c r="T111" s="261">
        <f>ACL!$F$6</f>
        <v>2670000</v>
      </c>
      <c r="U111" s="264" t="str">
        <f t="shared" si="18"/>
        <v/>
      </c>
      <c r="V111" s="264" t="str">
        <f t="shared" si="19"/>
        <v/>
      </c>
      <c r="W111" s="264" t="str">
        <f t="shared" si="20"/>
        <v/>
      </c>
      <c r="X111" s="264" t="str">
        <f t="shared" si="21"/>
        <v/>
      </c>
      <c r="Y111" s="264" t="str">
        <f t="shared" si="22"/>
        <v/>
      </c>
      <c r="Z111" s="353">
        <f t="shared" si="27"/>
        <v>110</v>
      </c>
    </row>
    <row r="112" spans="1:26" x14ac:dyDescent="0.25">
      <c r="A112" s="262">
        <v>41385</v>
      </c>
      <c r="B112" s="263">
        <f t="shared" si="15"/>
        <v>4</v>
      </c>
      <c r="C112" s="263">
        <f t="shared" si="16"/>
        <v>1</v>
      </c>
      <c r="D112" s="261">
        <f t="shared" si="17"/>
        <v>4830.6343333333334</v>
      </c>
      <c r="E112" s="261">
        <f t="shared" si="28"/>
        <v>4830.6343333333334</v>
      </c>
      <c r="F112" s="261">
        <f t="shared" si="23"/>
        <v>4830.6343333333334</v>
      </c>
      <c r="G112" s="261">
        <f t="shared" si="24"/>
        <v>4830.6343333333334</v>
      </c>
      <c r="H112" s="261">
        <f t="shared" si="25"/>
        <v>4830.6343333333334</v>
      </c>
      <c r="I112" s="261">
        <f t="shared" si="26"/>
        <v>4830.6343333333334</v>
      </c>
      <c r="J112" s="261">
        <f>SUM(D$2:D112)</f>
        <v>454717.88198523904</v>
      </c>
      <c r="K112" s="261">
        <f>IF(ISNUMBER($D111),IF(OR(K111+$D112&gt;P112,K111=P112),P112,SUM($D$2:$D112)),$D112)</f>
        <v>454717.88198523904</v>
      </c>
      <c r="L112" s="261">
        <f>IF(ISNUMBER($D111),IF(OR(L111+$D112&gt;Q112,L111=Q112),Q112,SUM($D$2:$D112)),$D112)</f>
        <v>454717.88198523904</v>
      </c>
      <c r="M112" s="261">
        <f>IF(ISNUMBER($D111),IF(OR(M111+$D112&gt;R112,M111=R112),R112,SUM($D$2:$D112)),$D112)</f>
        <v>454717.88198523904</v>
      </c>
      <c r="N112" s="261">
        <f>IF(ISNUMBER($D111),IF(OR(N111+$D112&gt;S112,N111=S112),S112,SUM($D$2:$D112)),$D112)</f>
        <v>454717.88198523904</v>
      </c>
      <c r="O112" s="261">
        <f>IF(ISNUMBER($D111),IF(OR(O111+$D112&gt;T112,O111=T112),T112,SUM($D$2:$D112)),$D112)</f>
        <v>454717.88198523904</v>
      </c>
      <c r="P112" s="261">
        <f>ACL!$F$2</f>
        <v>1708000</v>
      </c>
      <c r="Q112" s="261">
        <f>ACL!$F$3</f>
        <v>2130000</v>
      </c>
      <c r="R112" s="261">
        <f>ACL!$F$4</f>
        <v>2500000</v>
      </c>
      <c r="S112" s="261">
        <f>ACL!$F$5</f>
        <v>2570000</v>
      </c>
      <c r="T112" s="261">
        <f>ACL!$F$6</f>
        <v>2670000</v>
      </c>
      <c r="U112" s="264" t="str">
        <f t="shared" si="18"/>
        <v/>
      </c>
      <c r="V112" s="264" t="str">
        <f t="shared" si="19"/>
        <v/>
      </c>
      <c r="W112" s="264" t="str">
        <f t="shared" si="20"/>
        <v/>
      </c>
      <c r="X112" s="264" t="str">
        <f t="shared" si="21"/>
        <v/>
      </c>
      <c r="Y112" s="264" t="str">
        <f t="shared" si="22"/>
        <v/>
      </c>
      <c r="Z112" s="353">
        <f t="shared" si="27"/>
        <v>111</v>
      </c>
    </row>
    <row r="113" spans="1:26" x14ac:dyDescent="0.25">
      <c r="A113" s="262">
        <v>41386</v>
      </c>
      <c r="B113" s="263">
        <f t="shared" si="15"/>
        <v>4</v>
      </c>
      <c r="C113" s="263">
        <f t="shared" si="16"/>
        <v>1</v>
      </c>
      <c r="D113" s="261">
        <f t="shared" si="17"/>
        <v>4830.6343333333334</v>
      </c>
      <c r="E113" s="261">
        <f t="shared" si="28"/>
        <v>4830.6343333333334</v>
      </c>
      <c r="F113" s="261">
        <f t="shared" si="23"/>
        <v>4830.6343333333334</v>
      </c>
      <c r="G113" s="261">
        <f t="shared" si="24"/>
        <v>4830.6343333333334</v>
      </c>
      <c r="H113" s="261">
        <f t="shared" si="25"/>
        <v>4830.6343333333334</v>
      </c>
      <c r="I113" s="261">
        <f t="shared" si="26"/>
        <v>4830.6343333333334</v>
      </c>
      <c r="J113" s="261">
        <f>SUM(D$2:D113)</f>
        <v>459548.51631857239</v>
      </c>
      <c r="K113" s="261">
        <f>IF(ISNUMBER($D112),IF(OR(K112+$D113&gt;P113,K112=P113),P113,SUM($D$2:$D113)),$D113)</f>
        <v>459548.51631857239</v>
      </c>
      <c r="L113" s="261">
        <f>IF(ISNUMBER($D112),IF(OR(L112+$D113&gt;Q113,L112=Q113),Q113,SUM($D$2:$D113)),$D113)</f>
        <v>459548.51631857239</v>
      </c>
      <c r="M113" s="261">
        <f>IF(ISNUMBER($D112),IF(OR(M112+$D113&gt;R113,M112=R113),R113,SUM($D$2:$D113)),$D113)</f>
        <v>459548.51631857239</v>
      </c>
      <c r="N113" s="261">
        <f>IF(ISNUMBER($D112),IF(OR(N112+$D113&gt;S113,N112=S113),S113,SUM($D$2:$D113)),$D113)</f>
        <v>459548.51631857239</v>
      </c>
      <c r="O113" s="261">
        <f>IF(ISNUMBER($D112),IF(OR(O112+$D113&gt;T113,O112=T113),T113,SUM($D$2:$D113)),$D113)</f>
        <v>459548.51631857239</v>
      </c>
      <c r="P113" s="261">
        <f>ACL!$F$2</f>
        <v>1708000</v>
      </c>
      <c r="Q113" s="261">
        <f>ACL!$F$3</f>
        <v>2130000</v>
      </c>
      <c r="R113" s="261">
        <f>ACL!$F$4</f>
        <v>2500000</v>
      </c>
      <c r="S113" s="261">
        <f>ACL!$F$5</f>
        <v>2570000</v>
      </c>
      <c r="T113" s="261">
        <f>ACL!$F$6</f>
        <v>2670000</v>
      </c>
      <c r="U113" s="264" t="str">
        <f t="shared" si="18"/>
        <v/>
      </c>
      <c r="V113" s="264" t="str">
        <f t="shared" si="19"/>
        <v/>
      </c>
      <c r="W113" s="264" t="str">
        <f t="shared" si="20"/>
        <v/>
      </c>
      <c r="X113" s="264" t="str">
        <f t="shared" si="21"/>
        <v/>
      </c>
      <c r="Y113" s="264" t="str">
        <f t="shared" si="22"/>
        <v/>
      </c>
      <c r="Z113" s="353">
        <f t="shared" si="27"/>
        <v>112</v>
      </c>
    </row>
    <row r="114" spans="1:26" x14ac:dyDescent="0.25">
      <c r="A114" s="262">
        <v>41387</v>
      </c>
      <c r="B114" s="263">
        <f t="shared" si="15"/>
        <v>4</v>
      </c>
      <c r="C114" s="263">
        <f t="shared" si="16"/>
        <v>1</v>
      </c>
      <c r="D114" s="261">
        <f t="shared" si="17"/>
        <v>4830.6343333333334</v>
      </c>
      <c r="E114" s="261">
        <f t="shared" si="28"/>
        <v>4830.6343333333334</v>
      </c>
      <c r="F114" s="261">
        <f t="shared" si="23"/>
        <v>4830.6343333333334</v>
      </c>
      <c r="G114" s="261">
        <f t="shared" si="24"/>
        <v>4830.6343333333334</v>
      </c>
      <c r="H114" s="261">
        <f t="shared" si="25"/>
        <v>4830.6343333333334</v>
      </c>
      <c r="I114" s="261">
        <f t="shared" si="26"/>
        <v>4830.6343333333334</v>
      </c>
      <c r="J114" s="261">
        <f>SUM(D$2:D114)</f>
        <v>464379.15065190574</v>
      </c>
      <c r="K114" s="261">
        <f>IF(ISNUMBER($D113),IF(OR(K113+$D114&gt;P114,K113=P114),P114,SUM($D$2:$D114)),$D114)</f>
        <v>464379.15065190574</v>
      </c>
      <c r="L114" s="261">
        <f>IF(ISNUMBER($D113),IF(OR(L113+$D114&gt;Q114,L113=Q114),Q114,SUM($D$2:$D114)),$D114)</f>
        <v>464379.15065190574</v>
      </c>
      <c r="M114" s="261">
        <f>IF(ISNUMBER($D113),IF(OR(M113+$D114&gt;R114,M113=R114),R114,SUM($D$2:$D114)),$D114)</f>
        <v>464379.15065190574</v>
      </c>
      <c r="N114" s="261">
        <f>IF(ISNUMBER($D113),IF(OR(N113+$D114&gt;S114,N113=S114),S114,SUM($D$2:$D114)),$D114)</f>
        <v>464379.15065190574</v>
      </c>
      <c r="O114" s="261">
        <f>IF(ISNUMBER($D113),IF(OR(O113+$D114&gt;T114,O113=T114),T114,SUM($D$2:$D114)),$D114)</f>
        <v>464379.15065190574</v>
      </c>
      <c r="P114" s="261">
        <f>ACL!$F$2</f>
        <v>1708000</v>
      </c>
      <c r="Q114" s="261">
        <f>ACL!$F$3</f>
        <v>2130000</v>
      </c>
      <c r="R114" s="261">
        <f>ACL!$F$4</f>
        <v>2500000</v>
      </c>
      <c r="S114" s="261">
        <f>ACL!$F$5</f>
        <v>2570000</v>
      </c>
      <c r="T114" s="261">
        <f>ACL!$F$6</f>
        <v>2670000</v>
      </c>
      <c r="U114" s="264" t="str">
        <f t="shared" si="18"/>
        <v/>
      </c>
      <c r="V114" s="264" t="str">
        <f t="shared" si="19"/>
        <v/>
      </c>
      <c r="W114" s="264" t="str">
        <f t="shared" si="20"/>
        <v/>
      </c>
      <c r="X114" s="264" t="str">
        <f t="shared" si="21"/>
        <v/>
      </c>
      <c r="Y114" s="264" t="str">
        <f t="shared" si="22"/>
        <v/>
      </c>
      <c r="Z114" s="353">
        <f t="shared" si="27"/>
        <v>113</v>
      </c>
    </row>
    <row r="115" spans="1:26" x14ac:dyDescent="0.25">
      <c r="A115" s="262">
        <v>41388</v>
      </c>
      <c r="B115" s="263">
        <f t="shared" si="15"/>
        <v>4</v>
      </c>
      <c r="C115" s="263">
        <f t="shared" si="16"/>
        <v>1</v>
      </c>
      <c r="D115" s="261">
        <f t="shared" si="17"/>
        <v>4830.6343333333334</v>
      </c>
      <c r="E115" s="261">
        <f t="shared" si="28"/>
        <v>4830.6343333333334</v>
      </c>
      <c r="F115" s="261">
        <f t="shared" si="23"/>
        <v>4830.6343333333334</v>
      </c>
      <c r="G115" s="261">
        <f t="shared" si="24"/>
        <v>4830.6343333333334</v>
      </c>
      <c r="H115" s="261">
        <f t="shared" si="25"/>
        <v>4830.6343333333334</v>
      </c>
      <c r="I115" s="261">
        <f t="shared" si="26"/>
        <v>4830.6343333333334</v>
      </c>
      <c r="J115" s="261">
        <f>SUM(D$2:D115)</f>
        <v>469209.78498523909</v>
      </c>
      <c r="K115" s="261">
        <f>IF(ISNUMBER($D114),IF(OR(K114+$D115&gt;P115,K114=P115),P115,SUM($D$2:$D115)),$D115)</f>
        <v>469209.78498523909</v>
      </c>
      <c r="L115" s="261">
        <f>IF(ISNUMBER($D114),IF(OR(L114+$D115&gt;Q115,L114=Q115),Q115,SUM($D$2:$D115)),$D115)</f>
        <v>469209.78498523909</v>
      </c>
      <c r="M115" s="261">
        <f>IF(ISNUMBER($D114),IF(OR(M114+$D115&gt;R115,M114=R115),R115,SUM($D$2:$D115)),$D115)</f>
        <v>469209.78498523909</v>
      </c>
      <c r="N115" s="261">
        <f>IF(ISNUMBER($D114),IF(OR(N114+$D115&gt;S115,N114=S115),S115,SUM($D$2:$D115)),$D115)</f>
        <v>469209.78498523909</v>
      </c>
      <c r="O115" s="261">
        <f>IF(ISNUMBER($D114),IF(OR(O114+$D115&gt;T115,O114=T115),T115,SUM($D$2:$D115)),$D115)</f>
        <v>469209.78498523909</v>
      </c>
      <c r="P115" s="261">
        <f>ACL!$F$2</f>
        <v>1708000</v>
      </c>
      <c r="Q115" s="261">
        <f>ACL!$F$3</f>
        <v>2130000</v>
      </c>
      <c r="R115" s="261">
        <f>ACL!$F$4</f>
        <v>2500000</v>
      </c>
      <c r="S115" s="261">
        <f>ACL!$F$5</f>
        <v>2570000</v>
      </c>
      <c r="T115" s="261">
        <f>ACL!$F$6</f>
        <v>2670000</v>
      </c>
      <c r="U115" s="264" t="str">
        <f t="shared" si="18"/>
        <v/>
      </c>
      <c r="V115" s="264" t="str">
        <f t="shared" si="19"/>
        <v/>
      </c>
      <c r="W115" s="264" t="str">
        <f t="shared" si="20"/>
        <v/>
      </c>
      <c r="X115" s="264" t="str">
        <f t="shared" si="21"/>
        <v/>
      </c>
      <c r="Y115" s="264" t="str">
        <f t="shared" si="22"/>
        <v/>
      </c>
      <c r="Z115" s="353">
        <f t="shared" si="27"/>
        <v>114</v>
      </c>
    </row>
    <row r="116" spans="1:26" x14ac:dyDescent="0.25">
      <c r="A116" s="262">
        <v>41389</v>
      </c>
      <c r="B116" s="263">
        <f t="shared" si="15"/>
        <v>4</v>
      </c>
      <c r="C116" s="263">
        <f t="shared" si="16"/>
        <v>1</v>
      </c>
      <c r="D116" s="261">
        <f t="shared" si="17"/>
        <v>4830.6343333333334</v>
      </c>
      <c r="E116" s="261">
        <f t="shared" si="28"/>
        <v>4830.6343333333334</v>
      </c>
      <c r="F116" s="261">
        <f t="shared" si="23"/>
        <v>4830.6343333333334</v>
      </c>
      <c r="G116" s="261">
        <f t="shared" si="24"/>
        <v>4830.6343333333334</v>
      </c>
      <c r="H116" s="261">
        <f t="shared" si="25"/>
        <v>4830.6343333333334</v>
      </c>
      <c r="I116" s="261">
        <f t="shared" si="26"/>
        <v>4830.6343333333334</v>
      </c>
      <c r="J116" s="261">
        <f>SUM(D$2:D116)</f>
        <v>474040.41931857244</v>
      </c>
      <c r="K116" s="261">
        <f>IF(ISNUMBER($D115),IF(OR(K115+$D116&gt;P116,K115=P116),P116,SUM($D$2:$D116)),$D116)</f>
        <v>474040.41931857244</v>
      </c>
      <c r="L116" s="261">
        <f>IF(ISNUMBER($D115),IF(OR(L115+$D116&gt;Q116,L115=Q116),Q116,SUM($D$2:$D116)),$D116)</f>
        <v>474040.41931857244</v>
      </c>
      <c r="M116" s="261">
        <f>IF(ISNUMBER($D115),IF(OR(M115+$D116&gt;R116,M115=R116),R116,SUM($D$2:$D116)),$D116)</f>
        <v>474040.41931857244</v>
      </c>
      <c r="N116" s="261">
        <f>IF(ISNUMBER($D115),IF(OR(N115+$D116&gt;S116,N115=S116),S116,SUM($D$2:$D116)),$D116)</f>
        <v>474040.41931857244</v>
      </c>
      <c r="O116" s="261">
        <f>IF(ISNUMBER($D115),IF(OR(O115+$D116&gt;T116,O115=T116),T116,SUM($D$2:$D116)),$D116)</f>
        <v>474040.41931857244</v>
      </c>
      <c r="P116" s="261">
        <f>ACL!$F$2</f>
        <v>1708000</v>
      </c>
      <c r="Q116" s="261">
        <f>ACL!$F$3</f>
        <v>2130000</v>
      </c>
      <c r="R116" s="261">
        <f>ACL!$F$4</f>
        <v>2500000</v>
      </c>
      <c r="S116" s="261">
        <f>ACL!$F$5</f>
        <v>2570000</v>
      </c>
      <c r="T116" s="261">
        <f>ACL!$F$6</f>
        <v>2670000</v>
      </c>
      <c r="U116" s="264" t="str">
        <f t="shared" si="18"/>
        <v/>
      </c>
      <c r="V116" s="264" t="str">
        <f t="shared" si="19"/>
        <v/>
      </c>
      <c r="W116" s="264" t="str">
        <f t="shared" si="20"/>
        <v/>
      </c>
      <c r="X116" s="264" t="str">
        <f t="shared" si="21"/>
        <v/>
      </c>
      <c r="Y116" s="264" t="str">
        <f t="shared" si="22"/>
        <v/>
      </c>
      <c r="Z116" s="353">
        <f t="shared" si="27"/>
        <v>115</v>
      </c>
    </row>
    <row r="117" spans="1:26" x14ac:dyDescent="0.25">
      <c r="A117" s="262">
        <v>41390</v>
      </c>
      <c r="B117" s="263">
        <f t="shared" si="15"/>
        <v>4</v>
      </c>
      <c r="C117" s="263">
        <f t="shared" si="16"/>
        <v>1</v>
      </c>
      <c r="D117" s="261">
        <f t="shared" si="17"/>
        <v>4830.6343333333334</v>
      </c>
      <c r="E117" s="261">
        <f t="shared" si="28"/>
        <v>4830.6343333333334</v>
      </c>
      <c r="F117" s="261">
        <f t="shared" si="23"/>
        <v>4830.6343333333334</v>
      </c>
      <c r="G117" s="261">
        <f t="shared" si="24"/>
        <v>4830.6343333333334</v>
      </c>
      <c r="H117" s="261">
        <f t="shared" si="25"/>
        <v>4830.6343333333334</v>
      </c>
      <c r="I117" s="261">
        <f t="shared" si="26"/>
        <v>4830.6343333333334</v>
      </c>
      <c r="J117" s="261">
        <f>SUM(D$2:D117)</f>
        <v>478871.05365190579</v>
      </c>
      <c r="K117" s="261">
        <f>IF(ISNUMBER($D116),IF(OR(K116+$D117&gt;P117,K116=P117),P117,SUM($D$2:$D117)),$D117)</f>
        <v>478871.05365190579</v>
      </c>
      <c r="L117" s="261">
        <f>IF(ISNUMBER($D116),IF(OR(L116+$D117&gt;Q117,L116=Q117),Q117,SUM($D$2:$D117)),$D117)</f>
        <v>478871.05365190579</v>
      </c>
      <c r="M117" s="261">
        <f>IF(ISNUMBER($D116),IF(OR(M116+$D117&gt;R117,M116=R117),R117,SUM($D$2:$D117)),$D117)</f>
        <v>478871.05365190579</v>
      </c>
      <c r="N117" s="261">
        <f>IF(ISNUMBER($D116),IF(OR(N116+$D117&gt;S117,N116=S117),S117,SUM($D$2:$D117)),$D117)</f>
        <v>478871.05365190579</v>
      </c>
      <c r="O117" s="261">
        <f>IF(ISNUMBER($D116),IF(OR(O116+$D117&gt;T117,O116=T117),T117,SUM($D$2:$D117)),$D117)</f>
        <v>478871.05365190579</v>
      </c>
      <c r="P117" s="261">
        <f>ACL!$F$2</f>
        <v>1708000</v>
      </c>
      <c r="Q117" s="261">
        <f>ACL!$F$3</f>
        <v>2130000</v>
      </c>
      <c r="R117" s="261">
        <f>ACL!$F$4</f>
        <v>2500000</v>
      </c>
      <c r="S117" s="261">
        <f>ACL!$F$5</f>
        <v>2570000</v>
      </c>
      <c r="T117" s="261">
        <f>ACL!$F$6</f>
        <v>2670000</v>
      </c>
      <c r="U117" s="264" t="str">
        <f t="shared" si="18"/>
        <v/>
      </c>
      <c r="V117" s="264" t="str">
        <f t="shared" si="19"/>
        <v/>
      </c>
      <c r="W117" s="264" t="str">
        <f t="shared" si="20"/>
        <v/>
      </c>
      <c r="X117" s="264" t="str">
        <f t="shared" si="21"/>
        <v/>
      </c>
      <c r="Y117" s="264" t="str">
        <f t="shared" si="22"/>
        <v/>
      </c>
      <c r="Z117" s="353">
        <f t="shared" si="27"/>
        <v>116</v>
      </c>
    </row>
    <row r="118" spans="1:26" x14ac:dyDescent="0.25">
      <c r="A118" s="262">
        <v>41391</v>
      </c>
      <c r="B118" s="263">
        <f t="shared" si="15"/>
        <v>4</v>
      </c>
      <c r="C118" s="263">
        <f t="shared" si="16"/>
        <v>1</v>
      </c>
      <c r="D118" s="261">
        <f t="shared" si="17"/>
        <v>4830.6343333333334</v>
      </c>
      <c r="E118" s="261">
        <f t="shared" si="28"/>
        <v>4830.6343333333334</v>
      </c>
      <c r="F118" s="261">
        <f t="shared" si="23"/>
        <v>4830.6343333333334</v>
      </c>
      <c r="G118" s="261">
        <f t="shared" si="24"/>
        <v>4830.6343333333334</v>
      </c>
      <c r="H118" s="261">
        <f t="shared" si="25"/>
        <v>4830.6343333333334</v>
      </c>
      <c r="I118" s="261">
        <f t="shared" si="26"/>
        <v>4830.6343333333334</v>
      </c>
      <c r="J118" s="261">
        <f>SUM(D$2:D118)</f>
        <v>483701.68798523914</v>
      </c>
      <c r="K118" s="261">
        <f>IF(ISNUMBER($D117),IF(OR(K117+$D118&gt;P118,K117=P118),P118,SUM($D$2:$D118)),$D118)</f>
        <v>483701.68798523914</v>
      </c>
      <c r="L118" s="261">
        <f>IF(ISNUMBER($D117),IF(OR(L117+$D118&gt;Q118,L117=Q118),Q118,SUM($D$2:$D118)),$D118)</f>
        <v>483701.68798523914</v>
      </c>
      <c r="M118" s="261">
        <f>IF(ISNUMBER($D117),IF(OR(M117+$D118&gt;R118,M117=R118),R118,SUM($D$2:$D118)),$D118)</f>
        <v>483701.68798523914</v>
      </c>
      <c r="N118" s="261">
        <f>IF(ISNUMBER($D117),IF(OR(N117+$D118&gt;S118,N117=S118),S118,SUM($D$2:$D118)),$D118)</f>
        <v>483701.68798523914</v>
      </c>
      <c r="O118" s="261">
        <f>IF(ISNUMBER($D117),IF(OR(O117+$D118&gt;T118,O117=T118),T118,SUM($D$2:$D118)),$D118)</f>
        <v>483701.68798523914</v>
      </c>
      <c r="P118" s="261">
        <f>ACL!$F$2</f>
        <v>1708000</v>
      </c>
      <c r="Q118" s="261">
        <f>ACL!$F$3</f>
        <v>2130000</v>
      </c>
      <c r="R118" s="261">
        <f>ACL!$F$4</f>
        <v>2500000</v>
      </c>
      <c r="S118" s="261">
        <f>ACL!$F$5</f>
        <v>2570000</v>
      </c>
      <c r="T118" s="261">
        <f>ACL!$F$6</f>
        <v>2670000</v>
      </c>
      <c r="U118" s="264" t="str">
        <f t="shared" si="18"/>
        <v/>
      </c>
      <c r="V118" s="264" t="str">
        <f t="shared" si="19"/>
        <v/>
      </c>
      <c r="W118" s="264" t="str">
        <f t="shared" si="20"/>
        <v/>
      </c>
      <c r="X118" s="264" t="str">
        <f t="shared" si="21"/>
        <v/>
      </c>
      <c r="Y118" s="264" t="str">
        <f t="shared" si="22"/>
        <v/>
      </c>
      <c r="Z118" s="353">
        <f t="shared" si="27"/>
        <v>117</v>
      </c>
    </row>
    <row r="119" spans="1:26" x14ac:dyDescent="0.25">
      <c r="A119" s="262">
        <v>41392</v>
      </c>
      <c r="B119" s="263">
        <f t="shared" si="15"/>
        <v>4</v>
      </c>
      <c r="C119" s="263">
        <f t="shared" si="16"/>
        <v>1</v>
      </c>
      <c r="D119" s="261">
        <f t="shared" si="17"/>
        <v>4830.6343333333334</v>
      </c>
      <c r="E119" s="261">
        <f t="shared" si="28"/>
        <v>4830.6343333333334</v>
      </c>
      <c r="F119" s="261">
        <f t="shared" si="23"/>
        <v>4830.6343333333334</v>
      </c>
      <c r="G119" s="261">
        <f t="shared" si="24"/>
        <v>4830.6343333333334</v>
      </c>
      <c r="H119" s="261">
        <f t="shared" si="25"/>
        <v>4830.6343333333334</v>
      </c>
      <c r="I119" s="261">
        <f t="shared" si="26"/>
        <v>4830.6343333333334</v>
      </c>
      <c r="J119" s="261">
        <f>SUM(D$2:D119)</f>
        <v>488532.32231857249</v>
      </c>
      <c r="K119" s="261">
        <f>IF(ISNUMBER($D118),IF(OR(K118+$D119&gt;P119,K118=P119),P119,SUM($D$2:$D119)),$D119)</f>
        <v>488532.32231857249</v>
      </c>
      <c r="L119" s="261">
        <f>IF(ISNUMBER($D118),IF(OR(L118+$D119&gt;Q119,L118=Q119),Q119,SUM($D$2:$D119)),$D119)</f>
        <v>488532.32231857249</v>
      </c>
      <c r="M119" s="261">
        <f>IF(ISNUMBER($D118),IF(OR(M118+$D119&gt;R119,M118=R119),R119,SUM($D$2:$D119)),$D119)</f>
        <v>488532.32231857249</v>
      </c>
      <c r="N119" s="261">
        <f>IF(ISNUMBER($D118),IF(OR(N118+$D119&gt;S119,N118=S119),S119,SUM($D$2:$D119)),$D119)</f>
        <v>488532.32231857249</v>
      </c>
      <c r="O119" s="261">
        <f>IF(ISNUMBER($D118),IF(OR(O118+$D119&gt;T119,O118=T119),T119,SUM($D$2:$D119)),$D119)</f>
        <v>488532.32231857249</v>
      </c>
      <c r="P119" s="261">
        <f>ACL!$F$2</f>
        <v>1708000</v>
      </c>
      <c r="Q119" s="261">
        <f>ACL!$F$3</f>
        <v>2130000</v>
      </c>
      <c r="R119" s="261">
        <f>ACL!$F$4</f>
        <v>2500000</v>
      </c>
      <c r="S119" s="261">
        <f>ACL!$F$5</f>
        <v>2570000</v>
      </c>
      <c r="T119" s="261">
        <f>ACL!$F$6</f>
        <v>2670000</v>
      </c>
      <c r="U119" s="264" t="str">
        <f t="shared" si="18"/>
        <v/>
      </c>
      <c r="V119" s="264" t="str">
        <f t="shared" si="19"/>
        <v/>
      </c>
      <c r="W119" s="264" t="str">
        <f t="shared" si="20"/>
        <v/>
      </c>
      <c r="X119" s="264" t="str">
        <f t="shared" si="21"/>
        <v/>
      </c>
      <c r="Y119" s="264" t="str">
        <f t="shared" si="22"/>
        <v/>
      </c>
      <c r="Z119" s="353">
        <f t="shared" si="27"/>
        <v>118</v>
      </c>
    </row>
    <row r="120" spans="1:26" x14ac:dyDescent="0.25">
      <c r="A120" s="262">
        <v>41393</v>
      </c>
      <c r="B120" s="263">
        <f t="shared" si="15"/>
        <v>4</v>
      </c>
      <c r="C120" s="263">
        <f t="shared" si="16"/>
        <v>1</v>
      </c>
      <c r="D120" s="261">
        <f t="shared" si="17"/>
        <v>4830.6343333333334</v>
      </c>
      <c r="E120" s="261">
        <f t="shared" si="28"/>
        <v>4830.6343333333334</v>
      </c>
      <c r="F120" s="261">
        <f t="shared" si="23"/>
        <v>4830.6343333333334</v>
      </c>
      <c r="G120" s="261">
        <f t="shared" si="24"/>
        <v>4830.6343333333334</v>
      </c>
      <c r="H120" s="261">
        <f t="shared" si="25"/>
        <v>4830.6343333333334</v>
      </c>
      <c r="I120" s="261">
        <f t="shared" si="26"/>
        <v>4830.6343333333334</v>
      </c>
      <c r="J120" s="261">
        <f>SUM(D$2:D120)</f>
        <v>493362.95665190584</v>
      </c>
      <c r="K120" s="261">
        <f>IF(ISNUMBER($D119),IF(OR(K119+$D120&gt;P120,K119=P120),P120,SUM($D$2:$D120)),$D120)</f>
        <v>493362.95665190584</v>
      </c>
      <c r="L120" s="261">
        <f>IF(ISNUMBER($D119),IF(OR(L119+$D120&gt;Q120,L119=Q120),Q120,SUM($D$2:$D120)),$D120)</f>
        <v>493362.95665190584</v>
      </c>
      <c r="M120" s="261">
        <f>IF(ISNUMBER($D119),IF(OR(M119+$D120&gt;R120,M119=R120),R120,SUM($D$2:$D120)),$D120)</f>
        <v>493362.95665190584</v>
      </c>
      <c r="N120" s="261">
        <f>IF(ISNUMBER($D119),IF(OR(N119+$D120&gt;S120,N119=S120),S120,SUM($D$2:$D120)),$D120)</f>
        <v>493362.95665190584</v>
      </c>
      <c r="O120" s="261">
        <f>IF(ISNUMBER($D119),IF(OR(O119+$D120&gt;T120,O119=T120),T120,SUM($D$2:$D120)),$D120)</f>
        <v>493362.95665190584</v>
      </c>
      <c r="P120" s="261">
        <f>ACL!$F$2</f>
        <v>1708000</v>
      </c>
      <c r="Q120" s="261">
        <f>ACL!$F$3</f>
        <v>2130000</v>
      </c>
      <c r="R120" s="261">
        <f>ACL!$F$4</f>
        <v>2500000</v>
      </c>
      <c r="S120" s="261">
        <f>ACL!$F$5</f>
        <v>2570000</v>
      </c>
      <c r="T120" s="261">
        <f>ACL!$F$6</f>
        <v>2670000</v>
      </c>
      <c r="U120" s="264" t="str">
        <f t="shared" si="18"/>
        <v/>
      </c>
      <c r="V120" s="264" t="str">
        <f t="shared" si="19"/>
        <v/>
      </c>
      <c r="W120" s="264" t="str">
        <f t="shared" si="20"/>
        <v/>
      </c>
      <c r="X120" s="264" t="str">
        <f t="shared" si="21"/>
        <v/>
      </c>
      <c r="Y120" s="264" t="str">
        <f t="shared" si="22"/>
        <v/>
      </c>
      <c r="Z120" s="353">
        <f t="shared" si="27"/>
        <v>119</v>
      </c>
    </row>
    <row r="121" spans="1:26" x14ac:dyDescent="0.25">
      <c r="A121" s="262">
        <v>41394</v>
      </c>
      <c r="B121" s="263">
        <f t="shared" si="15"/>
        <v>4</v>
      </c>
      <c r="C121" s="263">
        <f t="shared" si="16"/>
        <v>1</v>
      </c>
      <c r="D121" s="261">
        <f t="shared" si="17"/>
        <v>4830.6343333333334</v>
      </c>
      <c r="E121" s="261">
        <f t="shared" si="28"/>
        <v>4830.6343333333334</v>
      </c>
      <c r="F121" s="261">
        <f t="shared" si="23"/>
        <v>4830.6343333333334</v>
      </c>
      <c r="G121" s="261">
        <f t="shared" si="24"/>
        <v>4830.6343333333334</v>
      </c>
      <c r="H121" s="261">
        <f t="shared" si="25"/>
        <v>4830.6343333333334</v>
      </c>
      <c r="I121" s="261">
        <f t="shared" si="26"/>
        <v>4830.6343333333334</v>
      </c>
      <c r="J121" s="261">
        <f>SUM(D$2:D121)</f>
        <v>498193.59098523919</v>
      </c>
      <c r="K121" s="261">
        <f>IF(ISNUMBER($D120),IF(OR(K120+$D121&gt;P121,K120=P121),P121,SUM($D$2:$D121)),$D121)</f>
        <v>498193.59098523919</v>
      </c>
      <c r="L121" s="261">
        <f>IF(ISNUMBER($D120),IF(OR(L120+$D121&gt;Q121,L120=Q121),Q121,SUM($D$2:$D121)),$D121)</f>
        <v>498193.59098523919</v>
      </c>
      <c r="M121" s="261">
        <f>IF(ISNUMBER($D120),IF(OR(M120+$D121&gt;R121,M120=R121),R121,SUM($D$2:$D121)),$D121)</f>
        <v>498193.59098523919</v>
      </c>
      <c r="N121" s="261">
        <f>IF(ISNUMBER($D120),IF(OR(N120+$D121&gt;S121,N120=S121),S121,SUM($D$2:$D121)),$D121)</f>
        <v>498193.59098523919</v>
      </c>
      <c r="O121" s="261">
        <f>IF(ISNUMBER($D120),IF(OR(O120+$D121&gt;T121,O120=T121),T121,SUM($D$2:$D121)),$D121)</f>
        <v>498193.59098523919</v>
      </c>
      <c r="P121" s="261">
        <f>ACL!$F$2</f>
        <v>1708000</v>
      </c>
      <c r="Q121" s="261">
        <f>ACL!$F$3</f>
        <v>2130000</v>
      </c>
      <c r="R121" s="261">
        <f>ACL!$F$4</f>
        <v>2500000</v>
      </c>
      <c r="S121" s="261">
        <f>ACL!$F$5</f>
        <v>2570000</v>
      </c>
      <c r="T121" s="261">
        <f>ACL!$F$6</f>
        <v>2670000</v>
      </c>
      <c r="U121" s="264" t="str">
        <f t="shared" si="18"/>
        <v/>
      </c>
      <c r="V121" s="264" t="str">
        <f t="shared" si="19"/>
        <v/>
      </c>
      <c r="W121" s="264" t="str">
        <f t="shared" si="20"/>
        <v/>
      </c>
      <c r="X121" s="264" t="str">
        <f t="shared" si="21"/>
        <v/>
      </c>
      <c r="Y121" s="264" t="str">
        <f t="shared" si="22"/>
        <v/>
      </c>
      <c r="Z121" s="353">
        <f t="shared" si="27"/>
        <v>120</v>
      </c>
    </row>
    <row r="122" spans="1:26" x14ac:dyDescent="0.25">
      <c r="A122" s="262">
        <v>41395</v>
      </c>
      <c r="B122" s="263">
        <f t="shared" si="15"/>
        <v>5</v>
      </c>
      <c r="C122" s="263">
        <f t="shared" si="16"/>
        <v>1</v>
      </c>
      <c r="D122" s="261">
        <f t="shared" si="17"/>
        <v>8142.7440296139557</v>
      </c>
      <c r="E122" s="261">
        <f t="shared" si="28"/>
        <v>8142.7440296139557</v>
      </c>
      <c r="F122" s="261">
        <f t="shared" si="23"/>
        <v>8142.7440296139557</v>
      </c>
      <c r="G122" s="261">
        <f t="shared" si="24"/>
        <v>8142.7440296139557</v>
      </c>
      <c r="H122" s="261">
        <f t="shared" si="25"/>
        <v>8142.7440296139557</v>
      </c>
      <c r="I122" s="261">
        <f t="shared" si="26"/>
        <v>8142.7440296139557</v>
      </c>
      <c r="J122" s="261">
        <f>SUM(D$2:D122)</f>
        <v>506336.33501485316</v>
      </c>
      <c r="K122" s="261">
        <f>IF(ISNUMBER($D121),IF(OR(K121+$D122&gt;P122,K121=P122),P122,SUM($D$2:$D122)),$D122)</f>
        <v>506336.33501485316</v>
      </c>
      <c r="L122" s="261">
        <f>IF(ISNUMBER($D121),IF(OR(L121+$D122&gt;Q122,L121=Q122),Q122,SUM($D$2:$D122)),$D122)</f>
        <v>506336.33501485316</v>
      </c>
      <c r="M122" s="261">
        <f>IF(ISNUMBER($D121),IF(OR(M121+$D122&gt;R122,M121=R122),R122,SUM($D$2:$D122)),$D122)</f>
        <v>506336.33501485316</v>
      </c>
      <c r="N122" s="261">
        <f>IF(ISNUMBER($D121),IF(OR(N121+$D122&gt;S122,N121=S122),S122,SUM($D$2:$D122)),$D122)</f>
        <v>506336.33501485316</v>
      </c>
      <c r="O122" s="261">
        <f>IF(ISNUMBER($D121),IF(OR(O121+$D122&gt;T122,O121=T122),T122,SUM($D$2:$D122)),$D122)</f>
        <v>506336.33501485316</v>
      </c>
      <c r="P122" s="261">
        <f>ACL!$F$2</f>
        <v>1708000</v>
      </c>
      <c r="Q122" s="261">
        <f>ACL!$F$3</f>
        <v>2130000</v>
      </c>
      <c r="R122" s="261">
        <f>ACL!$F$4</f>
        <v>2500000</v>
      </c>
      <c r="S122" s="261">
        <f>ACL!$F$5</f>
        <v>2570000</v>
      </c>
      <c r="T122" s="261">
        <f>ACL!$F$6</f>
        <v>2670000</v>
      </c>
      <c r="U122" s="264" t="str">
        <f t="shared" si="18"/>
        <v/>
      </c>
      <c r="V122" s="264" t="str">
        <f t="shared" si="19"/>
        <v/>
      </c>
      <c r="W122" s="264" t="str">
        <f t="shared" si="20"/>
        <v/>
      </c>
      <c r="X122" s="264" t="str">
        <f t="shared" si="21"/>
        <v/>
      </c>
      <c r="Y122" s="264" t="str">
        <f t="shared" si="22"/>
        <v/>
      </c>
      <c r="Z122" s="353">
        <f t="shared" si="27"/>
        <v>121</v>
      </c>
    </row>
    <row r="123" spans="1:26" x14ac:dyDescent="0.25">
      <c r="A123" s="262">
        <v>41396</v>
      </c>
      <c r="B123" s="263">
        <f t="shared" si="15"/>
        <v>5</v>
      </c>
      <c r="C123" s="263">
        <f t="shared" si="16"/>
        <v>1</v>
      </c>
      <c r="D123" s="261">
        <f t="shared" si="17"/>
        <v>8142.7440296139557</v>
      </c>
      <c r="E123" s="261">
        <f t="shared" si="28"/>
        <v>8142.7440296139557</v>
      </c>
      <c r="F123" s="261">
        <f t="shared" si="23"/>
        <v>8142.7440296139557</v>
      </c>
      <c r="G123" s="261">
        <f t="shared" si="24"/>
        <v>8142.7440296139557</v>
      </c>
      <c r="H123" s="261">
        <f t="shared" si="25"/>
        <v>8142.7440296139557</v>
      </c>
      <c r="I123" s="261">
        <f t="shared" si="26"/>
        <v>8142.7440296139557</v>
      </c>
      <c r="J123" s="261">
        <f>SUM(D$2:D123)</f>
        <v>514479.07904446713</v>
      </c>
      <c r="K123" s="261">
        <f>IF(ISNUMBER($D122),IF(OR(K122+$D123&gt;P123,K122=P123),P123,SUM($D$2:$D123)),$D123)</f>
        <v>514479.07904446713</v>
      </c>
      <c r="L123" s="261">
        <f>IF(ISNUMBER($D122),IF(OR(L122+$D123&gt;Q123,L122=Q123),Q123,SUM($D$2:$D123)),$D123)</f>
        <v>514479.07904446713</v>
      </c>
      <c r="M123" s="261">
        <f>IF(ISNUMBER($D122),IF(OR(M122+$D123&gt;R123,M122=R123),R123,SUM($D$2:$D123)),$D123)</f>
        <v>514479.07904446713</v>
      </c>
      <c r="N123" s="261">
        <f>IF(ISNUMBER($D122),IF(OR(N122+$D123&gt;S123,N122=S123),S123,SUM($D$2:$D123)),$D123)</f>
        <v>514479.07904446713</v>
      </c>
      <c r="O123" s="261">
        <f>IF(ISNUMBER($D122),IF(OR(O122+$D123&gt;T123,O122=T123),T123,SUM($D$2:$D123)),$D123)</f>
        <v>514479.07904446713</v>
      </c>
      <c r="P123" s="261">
        <f>ACL!$F$2</f>
        <v>1708000</v>
      </c>
      <c r="Q123" s="261">
        <f>ACL!$F$3</f>
        <v>2130000</v>
      </c>
      <c r="R123" s="261">
        <f>ACL!$F$4</f>
        <v>2500000</v>
      </c>
      <c r="S123" s="261">
        <f>ACL!$F$5</f>
        <v>2570000</v>
      </c>
      <c r="T123" s="261">
        <f>ACL!$F$6</f>
        <v>2670000</v>
      </c>
      <c r="U123" s="264" t="str">
        <f t="shared" si="18"/>
        <v/>
      </c>
      <c r="V123" s="264" t="str">
        <f t="shared" si="19"/>
        <v/>
      </c>
      <c r="W123" s="264" t="str">
        <f t="shared" si="20"/>
        <v/>
      </c>
      <c r="X123" s="264" t="str">
        <f t="shared" si="21"/>
        <v/>
      </c>
      <c r="Y123" s="264" t="str">
        <f t="shared" si="22"/>
        <v/>
      </c>
      <c r="Z123" s="353">
        <f t="shared" si="27"/>
        <v>122</v>
      </c>
    </row>
    <row r="124" spans="1:26" x14ac:dyDescent="0.25">
      <c r="A124" s="262">
        <v>41397</v>
      </c>
      <c r="B124" s="263">
        <f t="shared" si="15"/>
        <v>5</v>
      </c>
      <c r="C124" s="263">
        <f t="shared" si="16"/>
        <v>1</v>
      </c>
      <c r="D124" s="261">
        <f t="shared" si="17"/>
        <v>8142.7440296139557</v>
      </c>
      <c r="E124" s="261">
        <f t="shared" si="28"/>
        <v>8142.7440296139557</v>
      </c>
      <c r="F124" s="261">
        <f t="shared" si="23"/>
        <v>8142.7440296139557</v>
      </c>
      <c r="G124" s="261">
        <f t="shared" si="24"/>
        <v>8142.7440296139557</v>
      </c>
      <c r="H124" s="261">
        <f t="shared" si="25"/>
        <v>8142.7440296139557</v>
      </c>
      <c r="I124" s="261">
        <f t="shared" si="26"/>
        <v>8142.7440296139557</v>
      </c>
      <c r="J124" s="261">
        <f>SUM(D$2:D124)</f>
        <v>522621.8230740811</v>
      </c>
      <c r="K124" s="261">
        <f>IF(ISNUMBER($D123),IF(OR(K123+$D124&gt;P124,K123=P124),P124,SUM($D$2:$D124)),$D124)</f>
        <v>522621.8230740811</v>
      </c>
      <c r="L124" s="261">
        <f>IF(ISNUMBER($D123),IF(OR(L123+$D124&gt;Q124,L123=Q124),Q124,SUM($D$2:$D124)),$D124)</f>
        <v>522621.8230740811</v>
      </c>
      <c r="M124" s="261">
        <f>IF(ISNUMBER($D123),IF(OR(M123+$D124&gt;R124,M123=R124),R124,SUM($D$2:$D124)),$D124)</f>
        <v>522621.8230740811</v>
      </c>
      <c r="N124" s="261">
        <f>IF(ISNUMBER($D123),IF(OR(N123+$D124&gt;S124,N123=S124),S124,SUM($D$2:$D124)),$D124)</f>
        <v>522621.8230740811</v>
      </c>
      <c r="O124" s="261">
        <f>IF(ISNUMBER($D123),IF(OR(O123+$D124&gt;T124,O123=T124),T124,SUM($D$2:$D124)),$D124)</f>
        <v>522621.8230740811</v>
      </c>
      <c r="P124" s="261">
        <f>ACL!$F$2</f>
        <v>1708000</v>
      </c>
      <c r="Q124" s="261">
        <f>ACL!$F$3</f>
        <v>2130000</v>
      </c>
      <c r="R124" s="261">
        <f>ACL!$F$4</f>
        <v>2500000</v>
      </c>
      <c r="S124" s="261">
        <f>ACL!$F$5</f>
        <v>2570000</v>
      </c>
      <c r="T124" s="261">
        <f>ACL!$F$6</f>
        <v>2670000</v>
      </c>
      <c r="U124" s="264" t="str">
        <f t="shared" si="18"/>
        <v/>
      </c>
      <c r="V124" s="264" t="str">
        <f t="shared" si="19"/>
        <v/>
      </c>
      <c r="W124" s="264" t="str">
        <f t="shared" si="20"/>
        <v/>
      </c>
      <c r="X124" s="264" t="str">
        <f t="shared" si="21"/>
        <v/>
      </c>
      <c r="Y124" s="264" t="str">
        <f t="shared" si="22"/>
        <v/>
      </c>
      <c r="Z124" s="353">
        <f t="shared" si="27"/>
        <v>123</v>
      </c>
    </row>
    <row r="125" spans="1:26" x14ac:dyDescent="0.25">
      <c r="A125" s="262">
        <v>41398</v>
      </c>
      <c r="B125" s="263">
        <f t="shared" si="15"/>
        <v>5</v>
      </c>
      <c r="C125" s="263">
        <f t="shared" si="16"/>
        <v>1</v>
      </c>
      <c r="D125" s="261">
        <f t="shared" si="17"/>
        <v>8142.7440296139557</v>
      </c>
      <c r="E125" s="261">
        <f t="shared" si="28"/>
        <v>8142.7440296139557</v>
      </c>
      <c r="F125" s="261">
        <f t="shared" si="23"/>
        <v>8142.7440296139557</v>
      </c>
      <c r="G125" s="261">
        <f t="shared" si="24"/>
        <v>8142.7440296139557</v>
      </c>
      <c r="H125" s="261">
        <f t="shared" si="25"/>
        <v>8142.7440296139557</v>
      </c>
      <c r="I125" s="261">
        <f t="shared" si="26"/>
        <v>8142.7440296139557</v>
      </c>
      <c r="J125" s="261">
        <f>SUM(D$2:D125)</f>
        <v>530764.56710369501</v>
      </c>
      <c r="K125" s="261">
        <f>IF(ISNUMBER($D124),IF(OR(K124+$D125&gt;P125,K124=P125),P125,SUM($D$2:$D125)),$D125)</f>
        <v>530764.56710369501</v>
      </c>
      <c r="L125" s="261">
        <f>IF(ISNUMBER($D124),IF(OR(L124+$D125&gt;Q125,L124=Q125),Q125,SUM($D$2:$D125)),$D125)</f>
        <v>530764.56710369501</v>
      </c>
      <c r="M125" s="261">
        <f>IF(ISNUMBER($D124),IF(OR(M124+$D125&gt;R125,M124=R125),R125,SUM($D$2:$D125)),$D125)</f>
        <v>530764.56710369501</v>
      </c>
      <c r="N125" s="261">
        <f>IF(ISNUMBER($D124),IF(OR(N124+$D125&gt;S125,N124=S125),S125,SUM($D$2:$D125)),$D125)</f>
        <v>530764.56710369501</v>
      </c>
      <c r="O125" s="261">
        <f>IF(ISNUMBER($D124),IF(OR(O124+$D125&gt;T125,O124=T125),T125,SUM($D$2:$D125)),$D125)</f>
        <v>530764.56710369501</v>
      </c>
      <c r="P125" s="261">
        <f>ACL!$F$2</f>
        <v>1708000</v>
      </c>
      <c r="Q125" s="261">
        <f>ACL!$F$3</f>
        <v>2130000</v>
      </c>
      <c r="R125" s="261">
        <f>ACL!$F$4</f>
        <v>2500000</v>
      </c>
      <c r="S125" s="261">
        <f>ACL!$F$5</f>
        <v>2570000</v>
      </c>
      <c r="T125" s="261">
        <f>ACL!$F$6</f>
        <v>2670000</v>
      </c>
      <c r="U125" s="264" t="str">
        <f t="shared" si="18"/>
        <v/>
      </c>
      <c r="V125" s="264" t="str">
        <f t="shared" si="19"/>
        <v/>
      </c>
      <c r="W125" s="264" t="str">
        <f t="shared" si="20"/>
        <v/>
      </c>
      <c r="X125" s="264" t="str">
        <f t="shared" si="21"/>
        <v/>
      </c>
      <c r="Y125" s="264" t="str">
        <f t="shared" si="22"/>
        <v/>
      </c>
      <c r="Z125" s="353">
        <f t="shared" si="27"/>
        <v>124</v>
      </c>
    </row>
    <row r="126" spans="1:26" x14ac:dyDescent="0.25">
      <c r="A126" s="262">
        <v>41399</v>
      </c>
      <c r="B126" s="263">
        <f t="shared" si="15"/>
        <v>5</v>
      </c>
      <c r="C126" s="263">
        <f t="shared" si="16"/>
        <v>1</v>
      </c>
      <c r="D126" s="261">
        <f t="shared" si="17"/>
        <v>8142.7440296139557</v>
      </c>
      <c r="E126" s="261">
        <f t="shared" si="28"/>
        <v>8142.7440296139557</v>
      </c>
      <c r="F126" s="261">
        <f t="shared" si="23"/>
        <v>8142.7440296139557</v>
      </c>
      <c r="G126" s="261">
        <f t="shared" si="24"/>
        <v>8142.7440296139557</v>
      </c>
      <c r="H126" s="261">
        <f t="shared" si="25"/>
        <v>8142.7440296139557</v>
      </c>
      <c r="I126" s="261">
        <f t="shared" si="26"/>
        <v>8142.7440296139557</v>
      </c>
      <c r="J126" s="261">
        <f>SUM(D$2:D126)</f>
        <v>538907.31113330892</v>
      </c>
      <c r="K126" s="261">
        <f>IF(ISNUMBER($D125),IF(OR(K125+$D126&gt;P126,K125=P126),P126,SUM($D$2:$D126)),$D126)</f>
        <v>538907.31113330892</v>
      </c>
      <c r="L126" s="261">
        <f>IF(ISNUMBER($D125),IF(OR(L125+$D126&gt;Q126,L125=Q126),Q126,SUM($D$2:$D126)),$D126)</f>
        <v>538907.31113330892</v>
      </c>
      <c r="M126" s="261">
        <f>IF(ISNUMBER($D125),IF(OR(M125+$D126&gt;R126,M125=R126),R126,SUM($D$2:$D126)),$D126)</f>
        <v>538907.31113330892</v>
      </c>
      <c r="N126" s="261">
        <f>IF(ISNUMBER($D125),IF(OR(N125+$D126&gt;S126,N125=S126),S126,SUM($D$2:$D126)),$D126)</f>
        <v>538907.31113330892</v>
      </c>
      <c r="O126" s="261">
        <f>IF(ISNUMBER($D125),IF(OR(O125+$D126&gt;T126,O125=T126),T126,SUM($D$2:$D126)),$D126)</f>
        <v>538907.31113330892</v>
      </c>
      <c r="P126" s="261">
        <f>ACL!$F$2</f>
        <v>1708000</v>
      </c>
      <c r="Q126" s="261">
        <f>ACL!$F$3</f>
        <v>2130000</v>
      </c>
      <c r="R126" s="261">
        <f>ACL!$F$4</f>
        <v>2500000</v>
      </c>
      <c r="S126" s="261">
        <f>ACL!$F$5</f>
        <v>2570000</v>
      </c>
      <c r="T126" s="261">
        <f>ACL!$F$6</f>
        <v>2670000</v>
      </c>
      <c r="U126" s="264" t="str">
        <f t="shared" si="18"/>
        <v/>
      </c>
      <c r="V126" s="264" t="str">
        <f t="shared" si="19"/>
        <v/>
      </c>
      <c r="W126" s="264" t="str">
        <f t="shared" si="20"/>
        <v/>
      </c>
      <c r="X126" s="264" t="str">
        <f t="shared" si="21"/>
        <v/>
      </c>
      <c r="Y126" s="264" t="str">
        <f t="shared" si="22"/>
        <v/>
      </c>
      <c r="Z126" s="353">
        <f t="shared" si="27"/>
        <v>125</v>
      </c>
    </row>
    <row r="127" spans="1:26" x14ac:dyDescent="0.25">
      <c r="A127" s="262">
        <v>41400</v>
      </c>
      <c r="B127" s="263">
        <f t="shared" si="15"/>
        <v>5</v>
      </c>
      <c r="C127" s="263">
        <f t="shared" si="16"/>
        <v>1</v>
      </c>
      <c r="D127" s="261">
        <f t="shared" si="17"/>
        <v>8142.7440296139557</v>
      </c>
      <c r="E127" s="261">
        <f t="shared" si="28"/>
        <v>8142.7440296139557</v>
      </c>
      <c r="F127" s="261">
        <f t="shared" si="23"/>
        <v>8142.7440296139557</v>
      </c>
      <c r="G127" s="261">
        <f t="shared" si="24"/>
        <v>8142.7440296139557</v>
      </c>
      <c r="H127" s="261">
        <f t="shared" si="25"/>
        <v>8142.7440296139557</v>
      </c>
      <c r="I127" s="261">
        <f t="shared" si="26"/>
        <v>8142.7440296139557</v>
      </c>
      <c r="J127" s="261">
        <f>SUM(D$2:D127)</f>
        <v>547050.05516292283</v>
      </c>
      <c r="K127" s="261">
        <f>IF(ISNUMBER($D126),IF(OR(K126+$D127&gt;P127,K126=P127),P127,SUM($D$2:$D127)),$D127)</f>
        <v>547050.05516292283</v>
      </c>
      <c r="L127" s="261">
        <f>IF(ISNUMBER($D126),IF(OR(L126+$D127&gt;Q127,L126=Q127),Q127,SUM($D$2:$D127)),$D127)</f>
        <v>547050.05516292283</v>
      </c>
      <c r="M127" s="261">
        <f>IF(ISNUMBER($D126),IF(OR(M126+$D127&gt;R127,M126=R127),R127,SUM($D$2:$D127)),$D127)</f>
        <v>547050.05516292283</v>
      </c>
      <c r="N127" s="261">
        <f>IF(ISNUMBER($D126),IF(OR(N126+$D127&gt;S127,N126=S127),S127,SUM($D$2:$D127)),$D127)</f>
        <v>547050.05516292283</v>
      </c>
      <c r="O127" s="261">
        <f>IF(ISNUMBER($D126),IF(OR(O126+$D127&gt;T127,O126=T127),T127,SUM($D$2:$D127)),$D127)</f>
        <v>547050.05516292283</v>
      </c>
      <c r="P127" s="261">
        <f>ACL!$F$2</f>
        <v>1708000</v>
      </c>
      <c r="Q127" s="261">
        <f>ACL!$F$3</f>
        <v>2130000</v>
      </c>
      <c r="R127" s="261">
        <f>ACL!$F$4</f>
        <v>2500000</v>
      </c>
      <c r="S127" s="261">
        <f>ACL!$F$5</f>
        <v>2570000</v>
      </c>
      <c r="T127" s="261">
        <f>ACL!$F$6</f>
        <v>2670000</v>
      </c>
      <c r="U127" s="264" t="str">
        <f t="shared" si="18"/>
        <v/>
      </c>
      <c r="V127" s="264" t="str">
        <f t="shared" si="19"/>
        <v/>
      </c>
      <c r="W127" s="264" t="str">
        <f t="shared" si="20"/>
        <v/>
      </c>
      <c r="X127" s="264" t="str">
        <f t="shared" si="21"/>
        <v/>
      </c>
      <c r="Y127" s="264" t="str">
        <f t="shared" si="22"/>
        <v/>
      </c>
      <c r="Z127" s="353">
        <f t="shared" si="27"/>
        <v>126</v>
      </c>
    </row>
    <row r="128" spans="1:26" x14ac:dyDescent="0.25">
      <c r="A128" s="262">
        <v>41401</v>
      </c>
      <c r="B128" s="263">
        <f t="shared" si="15"/>
        <v>5</v>
      </c>
      <c r="C128" s="263">
        <f t="shared" si="16"/>
        <v>1</v>
      </c>
      <c r="D128" s="261">
        <f t="shared" si="17"/>
        <v>8142.7440296139557</v>
      </c>
      <c r="E128" s="261">
        <f t="shared" si="28"/>
        <v>8142.7440296139557</v>
      </c>
      <c r="F128" s="261">
        <f t="shared" si="23"/>
        <v>8142.7440296139557</v>
      </c>
      <c r="G128" s="261">
        <f t="shared" si="24"/>
        <v>8142.7440296139557</v>
      </c>
      <c r="H128" s="261">
        <f t="shared" si="25"/>
        <v>8142.7440296139557</v>
      </c>
      <c r="I128" s="261">
        <f t="shared" si="26"/>
        <v>8142.7440296139557</v>
      </c>
      <c r="J128" s="261">
        <f>SUM(D$2:D128)</f>
        <v>555192.79919253674</v>
      </c>
      <c r="K128" s="261">
        <f>IF(ISNUMBER($D127),IF(OR(K127+$D128&gt;P128,K127=P128),P128,SUM($D$2:$D128)),$D128)</f>
        <v>555192.79919253674</v>
      </c>
      <c r="L128" s="261">
        <f>IF(ISNUMBER($D127),IF(OR(L127+$D128&gt;Q128,L127=Q128),Q128,SUM($D$2:$D128)),$D128)</f>
        <v>555192.79919253674</v>
      </c>
      <c r="M128" s="261">
        <f>IF(ISNUMBER($D127),IF(OR(M127+$D128&gt;R128,M127=R128),R128,SUM($D$2:$D128)),$D128)</f>
        <v>555192.79919253674</v>
      </c>
      <c r="N128" s="261">
        <f>IF(ISNUMBER($D127),IF(OR(N127+$D128&gt;S128,N127=S128),S128,SUM($D$2:$D128)),$D128)</f>
        <v>555192.79919253674</v>
      </c>
      <c r="O128" s="261">
        <f>IF(ISNUMBER($D127),IF(OR(O127+$D128&gt;T128,O127=T128),T128,SUM($D$2:$D128)),$D128)</f>
        <v>555192.79919253674</v>
      </c>
      <c r="P128" s="261">
        <f>ACL!$F$2</f>
        <v>1708000</v>
      </c>
      <c r="Q128" s="261">
        <f>ACL!$F$3</f>
        <v>2130000</v>
      </c>
      <c r="R128" s="261">
        <f>ACL!$F$4</f>
        <v>2500000</v>
      </c>
      <c r="S128" s="261">
        <f>ACL!$F$5</f>
        <v>2570000</v>
      </c>
      <c r="T128" s="261">
        <f>ACL!$F$6</f>
        <v>2670000</v>
      </c>
      <c r="U128" s="264" t="str">
        <f t="shared" si="18"/>
        <v/>
      </c>
      <c r="V128" s="264" t="str">
        <f t="shared" si="19"/>
        <v/>
      </c>
      <c r="W128" s="264" t="str">
        <f t="shared" si="20"/>
        <v/>
      </c>
      <c r="X128" s="264" t="str">
        <f t="shared" si="21"/>
        <v/>
      </c>
      <c r="Y128" s="264" t="str">
        <f t="shared" si="22"/>
        <v/>
      </c>
      <c r="Z128" s="353">
        <f t="shared" si="27"/>
        <v>127</v>
      </c>
    </row>
    <row r="129" spans="1:26" x14ac:dyDescent="0.25">
      <c r="A129" s="262">
        <v>41402</v>
      </c>
      <c r="B129" s="263">
        <f t="shared" si="15"/>
        <v>5</v>
      </c>
      <c r="C129" s="263">
        <f t="shared" si="16"/>
        <v>1</v>
      </c>
      <c r="D129" s="261">
        <f t="shared" si="17"/>
        <v>8142.7440296139557</v>
      </c>
      <c r="E129" s="261">
        <f t="shared" si="28"/>
        <v>8142.7440296139557</v>
      </c>
      <c r="F129" s="261">
        <f t="shared" si="23"/>
        <v>8142.7440296139557</v>
      </c>
      <c r="G129" s="261">
        <f t="shared" si="24"/>
        <v>8142.7440296139557</v>
      </c>
      <c r="H129" s="261">
        <f t="shared" si="25"/>
        <v>8142.7440296139557</v>
      </c>
      <c r="I129" s="261">
        <f t="shared" si="26"/>
        <v>8142.7440296139557</v>
      </c>
      <c r="J129" s="261">
        <f>SUM(D$2:D129)</f>
        <v>563335.54322215065</v>
      </c>
      <c r="K129" s="261">
        <f>IF(ISNUMBER($D128),IF(OR(K128+$D129&gt;P129,K128=P129),P129,SUM($D$2:$D129)),$D129)</f>
        <v>563335.54322215065</v>
      </c>
      <c r="L129" s="261">
        <f>IF(ISNUMBER($D128),IF(OR(L128+$D129&gt;Q129,L128=Q129),Q129,SUM($D$2:$D129)),$D129)</f>
        <v>563335.54322215065</v>
      </c>
      <c r="M129" s="261">
        <f>IF(ISNUMBER($D128),IF(OR(M128+$D129&gt;R129,M128=R129),R129,SUM($D$2:$D129)),$D129)</f>
        <v>563335.54322215065</v>
      </c>
      <c r="N129" s="261">
        <f>IF(ISNUMBER($D128),IF(OR(N128+$D129&gt;S129,N128=S129),S129,SUM($D$2:$D129)),$D129)</f>
        <v>563335.54322215065</v>
      </c>
      <c r="O129" s="261">
        <f>IF(ISNUMBER($D128),IF(OR(O128+$D129&gt;T129,O128=T129),T129,SUM($D$2:$D129)),$D129)</f>
        <v>563335.54322215065</v>
      </c>
      <c r="P129" s="261">
        <f>ACL!$F$2</f>
        <v>1708000</v>
      </c>
      <c r="Q129" s="261">
        <f>ACL!$F$3</f>
        <v>2130000</v>
      </c>
      <c r="R129" s="261">
        <f>ACL!$F$4</f>
        <v>2500000</v>
      </c>
      <c r="S129" s="261">
        <f>ACL!$F$5</f>
        <v>2570000</v>
      </c>
      <c r="T129" s="261">
        <f>ACL!$F$6</f>
        <v>2670000</v>
      </c>
      <c r="U129" s="264" t="str">
        <f t="shared" si="18"/>
        <v/>
      </c>
      <c r="V129" s="264" t="str">
        <f t="shared" si="19"/>
        <v/>
      </c>
      <c r="W129" s="264" t="str">
        <f t="shared" si="20"/>
        <v/>
      </c>
      <c r="X129" s="264" t="str">
        <f t="shared" si="21"/>
        <v/>
      </c>
      <c r="Y129" s="264" t="str">
        <f t="shared" si="22"/>
        <v/>
      </c>
      <c r="Z129" s="353">
        <f t="shared" si="27"/>
        <v>128</v>
      </c>
    </row>
    <row r="130" spans="1:26" x14ac:dyDescent="0.25">
      <c r="A130" s="262">
        <v>41403</v>
      </c>
      <c r="B130" s="263">
        <f t="shared" ref="B130:B193" si="29">MONTH(A130)</f>
        <v>5</v>
      </c>
      <c r="C130" s="263">
        <f t="shared" ref="C130:C193" si="30">IF(VLOOKUP($B130,$AB$2:$AC$15,2,FALSE)=0,1,IF(VLOOKUP($B130,$AB$2:$AC$15,2,FALSE)=VLOOKUP($B130,$AB$2:$AD$15,3,FALSE),0,IF(AND((VLOOKUP(($B130-1), $AB$2:$AC$15,2,FALSE)&gt;=1),VLOOKUP($B130, $AB$2:$AC$15,2,FALSE)&gt;=DAY(A130)),0,IF(AND((VLOOKUP(($B130+1), $AB$2:$AC$15,2,FALSE)&gt;=1),DAY(A130)&gt;(VLOOKUP($B130, $AB$2:$AD$15,3,FALSE)-VLOOKUP($B130, $AB$2:$AC$15,2,FALSE)),VLOOKUP(($B130-1), $AB$2:$AC$15,2,FALSE)=0),0,IF(AND(VLOOKUP(($B130-1), $AB$2:$AC$15,2,FALSE)=0,VLOOKUP(($B130+1), $AB$2:$AC$15,2,FALSE)=0,VLOOKUP($B130, $AB$2:$AC$15,2,FALSE)&gt;=DAY(A130)),0,1)))))</f>
        <v>1</v>
      </c>
      <c r="D130" s="261">
        <f t="shared" ref="D130:D193" si="31">IF(C130=0,0,VLOOKUP(B130,$AB$3:$AE$14,4,FALSE))</f>
        <v>8142.7440296139557</v>
      </c>
      <c r="E130" s="261">
        <f t="shared" si="28"/>
        <v>8142.7440296139557</v>
      </c>
      <c r="F130" s="261">
        <f t="shared" si="23"/>
        <v>8142.7440296139557</v>
      </c>
      <c r="G130" s="261">
        <f t="shared" si="24"/>
        <v>8142.7440296139557</v>
      </c>
      <c r="H130" s="261">
        <f t="shared" si="25"/>
        <v>8142.7440296139557</v>
      </c>
      <c r="I130" s="261">
        <f t="shared" si="26"/>
        <v>8142.7440296139557</v>
      </c>
      <c r="J130" s="261">
        <f>SUM(D$2:D130)</f>
        <v>571478.28725176456</v>
      </c>
      <c r="K130" s="261">
        <f>IF(ISNUMBER($D129),IF(OR(K129+$D130&gt;P130,K129=P130),P130,SUM($D$2:$D130)),$D130)</f>
        <v>571478.28725176456</v>
      </c>
      <c r="L130" s="261">
        <f>IF(ISNUMBER($D129),IF(OR(L129+$D130&gt;Q130,L129=Q130),Q130,SUM($D$2:$D130)),$D130)</f>
        <v>571478.28725176456</v>
      </c>
      <c r="M130" s="261">
        <f>IF(ISNUMBER($D129),IF(OR(M129+$D130&gt;R130,M129=R130),R130,SUM($D$2:$D130)),$D130)</f>
        <v>571478.28725176456</v>
      </c>
      <c r="N130" s="261">
        <f>IF(ISNUMBER($D129),IF(OR(N129+$D130&gt;S130,N129=S130),S130,SUM($D$2:$D130)),$D130)</f>
        <v>571478.28725176456</v>
      </c>
      <c r="O130" s="261">
        <f>IF(ISNUMBER($D129),IF(OR(O129+$D130&gt;T130,O129=T130),T130,SUM($D$2:$D130)),$D130)</f>
        <v>571478.28725176456</v>
      </c>
      <c r="P130" s="261">
        <f>ACL!$F$2</f>
        <v>1708000</v>
      </c>
      <c r="Q130" s="261">
        <f>ACL!$F$3</f>
        <v>2130000</v>
      </c>
      <c r="R130" s="261">
        <f>ACL!$F$4</f>
        <v>2500000</v>
      </c>
      <c r="S130" s="261">
        <f>ACL!$F$5</f>
        <v>2570000</v>
      </c>
      <c r="T130" s="261">
        <f>ACL!$F$6</f>
        <v>2670000</v>
      </c>
      <c r="U130" s="264" t="str">
        <f t="shared" ref="U130:U193" si="32">IF(ISNUMBER(U129),"  ",IF(U129="  ","  ",IF($J130&gt;P130,$A130,"")))</f>
        <v/>
      </c>
      <c r="V130" s="264" t="str">
        <f t="shared" ref="V130:V193" si="33">IF(ISNUMBER(V129),"  ",IF(V129="  ","  ",IF($J130&gt;Q130,$A130,"")))</f>
        <v/>
      </c>
      <c r="W130" s="264" t="str">
        <f t="shared" ref="W130:W193" si="34">IF(ISNUMBER(W129),"  ",IF(W129="  ","  ",IF($J130&gt;R130,$A130,"")))</f>
        <v/>
      </c>
      <c r="X130" s="264" t="str">
        <f t="shared" ref="X130:X193" si="35">IF(ISNUMBER(X129),"  ",IF(X129="  ","  ",IF($J130&gt;S130,$A130,"")))</f>
        <v/>
      </c>
      <c r="Y130" s="264" t="str">
        <f t="shared" ref="Y130:Y193" si="36">IF(ISNUMBER(Y129),"  ",IF(Y129="  ","  ",IF($J130&gt;T130,$A130,"")))</f>
        <v/>
      </c>
      <c r="Z130" s="353">
        <f t="shared" si="27"/>
        <v>129</v>
      </c>
    </row>
    <row r="131" spans="1:26" x14ac:dyDescent="0.25">
      <c r="A131" s="262">
        <v>41404</v>
      </c>
      <c r="B131" s="263">
        <f t="shared" si="29"/>
        <v>5</v>
      </c>
      <c r="C131" s="263">
        <f t="shared" si="30"/>
        <v>1</v>
      </c>
      <c r="D131" s="261">
        <f t="shared" si="31"/>
        <v>8142.7440296139557</v>
      </c>
      <c r="E131" s="261">
        <f t="shared" si="28"/>
        <v>8142.7440296139557</v>
      </c>
      <c r="F131" s="261">
        <f t="shared" si="23"/>
        <v>8142.7440296139557</v>
      </c>
      <c r="G131" s="261">
        <f t="shared" si="24"/>
        <v>8142.7440296139557</v>
      </c>
      <c r="H131" s="261">
        <f t="shared" si="25"/>
        <v>8142.7440296139557</v>
      </c>
      <c r="I131" s="261">
        <f t="shared" si="26"/>
        <v>8142.7440296139557</v>
      </c>
      <c r="J131" s="261">
        <f>SUM(D$2:D131)</f>
        <v>579621.03128137847</v>
      </c>
      <c r="K131" s="261">
        <f>IF(ISNUMBER($D130),IF(OR(K130+$D131&gt;P131,K130=P131),P131,SUM($D$2:$D131)),$D131)</f>
        <v>579621.03128137847</v>
      </c>
      <c r="L131" s="261">
        <f>IF(ISNUMBER($D130),IF(OR(L130+$D131&gt;Q131,L130=Q131),Q131,SUM($D$2:$D131)),$D131)</f>
        <v>579621.03128137847</v>
      </c>
      <c r="M131" s="261">
        <f>IF(ISNUMBER($D130),IF(OR(M130+$D131&gt;R131,M130=R131),R131,SUM($D$2:$D131)),$D131)</f>
        <v>579621.03128137847</v>
      </c>
      <c r="N131" s="261">
        <f>IF(ISNUMBER($D130),IF(OR(N130+$D131&gt;S131,N130=S131),S131,SUM($D$2:$D131)),$D131)</f>
        <v>579621.03128137847</v>
      </c>
      <c r="O131" s="261">
        <f>IF(ISNUMBER($D130),IF(OR(O130+$D131&gt;T131,O130=T131),T131,SUM($D$2:$D131)),$D131)</f>
        <v>579621.03128137847</v>
      </c>
      <c r="P131" s="261">
        <f>ACL!$F$2</f>
        <v>1708000</v>
      </c>
      <c r="Q131" s="261">
        <f>ACL!$F$3</f>
        <v>2130000</v>
      </c>
      <c r="R131" s="261">
        <f>ACL!$F$4</f>
        <v>2500000</v>
      </c>
      <c r="S131" s="261">
        <f>ACL!$F$5</f>
        <v>2570000</v>
      </c>
      <c r="T131" s="261">
        <f>ACL!$F$6</f>
        <v>2670000</v>
      </c>
      <c r="U131" s="264" t="str">
        <f t="shared" si="32"/>
        <v/>
      </c>
      <c r="V131" s="264" t="str">
        <f t="shared" si="33"/>
        <v/>
      </c>
      <c r="W131" s="264" t="str">
        <f t="shared" si="34"/>
        <v/>
      </c>
      <c r="X131" s="264" t="str">
        <f t="shared" si="35"/>
        <v/>
      </c>
      <c r="Y131" s="264" t="str">
        <f t="shared" si="36"/>
        <v/>
      </c>
      <c r="Z131" s="353">
        <f t="shared" si="27"/>
        <v>130</v>
      </c>
    </row>
    <row r="132" spans="1:26" x14ac:dyDescent="0.25">
      <c r="A132" s="262">
        <v>41405</v>
      </c>
      <c r="B132" s="263">
        <f t="shared" si="29"/>
        <v>5</v>
      </c>
      <c r="C132" s="263">
        <f t="shared" si="30"/>
        <v>1</v>
      </c>
      <c r="D132" s="261">
        <f t="shared" si="31"/>
        <v>8142.7440296139557</v>
      </c>
      <c r="E132" s="261">
        <f t="shared" si="28"/>
        <v>8142.7440296139557</v>
      </c>
      <c r="F132" s="261">
        <f t="shared" ref="F132:F195" si="37">IF(OR(OR($C132=0,V131="  "),L131+$D132&gt;Q131),0,$D132)</f>
        <v>8142.7440296139557</v>
      </c>
      <c r="G132" s="261">
        <f t="shared" ref="G132:G195" si="38">IF(OR(OR($C132=0,W131="  "),M131+$D132&gt;R131),0,$D132)</f>
        <v>8142.7440296139557</v>
      </c>
      <c r="H132" s="261">
        <f t="shared" ref="H132:H195" si="39">IF(OR(OR($C132=0,X131="  "),N131+$D132&gt;S131),0,$D132)</f>
        <v>8142.7440296139557</v>
      </c>
      <c r="I132" s="261">
        <f t="shared" ref="I132:I195" si="40">IF(OR(OR($C132=0,Y131="  "),O131+$D132&gt;T131),0,$D132)</f>
        <v>8142.7440296139557</v>
      </c>
      <c r="J132" s="261">
        <f>SUM(D$2:D132)</f>
        <v>587763.77531099238</v>
      </c>
      <c r="K132" s="261">
        <f>IF(ISNUMBER($D131),IF(OR(K131+$D132&gt;P132,K131=P132),P132,SUM($D$2:$D132)),$D132)</f>
        <v>587763.77531099238</v>
      </c>
      <c r="L132" s="261">
        <f>IF(ISNUMBER($D131),IF(OR(L131+$D132&gt;Q132,L131=Q132),Q132,SUM($D$2:$D132)),$D132)</f>
        <v>587763.77531099238</v>
      </c>
      <c r="M132" s="261">
        <f>IF(ISNUMBER($D131),IF(OR(M131+$D132&gt;R132,M131=R132),R132,SUM($D$2:$D132)),$D132)</f>
        <v>587763.77531099238</v>
      </c>
      <c r="N132" s="261">
        <f>IF(ISNUMBER($D131),IF(OR(N131+$D132&gt;S132,N131=S132),S132,SUM($D$2:$D132)),$D132)</f>
        <v>587763.77531099238</v>
      </c>
      <c r="O132" s="261">
        <f>IF(ISNUMBER($D131),IF(OR(O131+$D132&gt;T132,O131=T132),T132,SUM($D$2:$D132)),$D132)</f>
        <v>587763.77531099238</v>
      </c>
      <c r="P132" s="261">
        <f>ACL!$F$2</f>
        <v>1708000</v>
      </c>
      <c r="Q132" s="261">
        <f>ACL!$F$3</f>
        <v>2130000</v>
      </c>
      <c r="R132" s="261">
        <f>ACL!$F$4</f>
        <v>2500000</v>
      </c>
      <c r="S132" s="261">
        <f>ACL!$F$5</f>
        <v>2570000</v>
      </c>
      <c r="T132" s="261">
        <f>ACL!$F$6</f>
        <v>2670000</v>
      </c>
      <c r="U132" s="264" t="str">
        <f t="shared" si="32"/>
        <v/>
      </c>
      <c r="V132" s="264" t="str">
        <f t="shared" si="33"/>
        <v/>
      </c>
      <c r="W132" s="264" t="str">
        <f t="shared" si="34"/>
        <v/>
      </c>
      <c r="X132" s="264" t="str">
        <f t="shared" si="35"/>
        <v/>
      </c>
      <c r="Y132" s="264" t="str">
        <f t="shared" si="36"/>
        <v/>
      </c>
      <c r="Z132" s="353">
        <f t="shared" ref="Z132:Z195" si="41">SUM(Z131,C132)</f>
        <v>131</v>
      </c>
    </row>
    <row r="133" spans="1:26" x14ac:dyDescent="0.25">
      <c r="A133" s="262">
        <v>41406</v>
      </c>
      <c r="B133" s="263">
        <f t="shared" si="29"/>
        <v>5</v>
      </c>
      <c r="C133" s="263">
        <f t="shared" si="30"/>
        <v>1</v>
      </c>
      <c r="D133" s="261">
        <f t="shared" si="31"/>
        <v>8142.7440296139557</v>
      </c>
      <c r="E133" s="261">
        <f t="shared" ref="E133:E196" si="42">IF(OR(OR($C133=0,U132="  "),K132+$D133&gt;P132),0,$D133)</f>
        <v>8142.7440296139557</v>
      </c>
      <c r="F133" s="261">
        <f t="shared" si="37"/>
        <v>8142.7440296139557</v>
      </c>
      <c r="G133" s="261">
        <f t="shared" si="38"/>
        <v>8142.7440296139557</v>
      </c>
      <c r="H133" s="261">
        <f t="shared" si="39"/>
        <v>8142.7440296139557</v>
      </c>
      <c r="I133" s="261">
        <f t="shared" si="40"/>
        <v>8142.7440296139557</v>
      </c>
      <c r="J133" s="261">
        <f>SUM(D$2:D133)</f>
        <v>595906.51934060629</v>
      </c>
      <c r="K133" s="261">
        <f>IF(ISNUMBER($D132),IF(OR(K132+$D133&gt;P133,K132=P133),P133,SUM($D$2:$D133)),$D133)</f>
        <v>595906.51934060629</v>
      </c>
      <c r="L133" s="261">
        <f>IF(ISNUMBER($D132),IF(OR(L132+$D133&gt;Q133,L132=Q133),Q133,SUM($D$2:$D133)),$D133)</f>
        <v>595906.51934060629</v>
      </c>
      <c r="M133" s="261">
        <f>IF(ISNUMBER($D132),IF(OR(M132+$D133&gt;R133,M132=R133),R133,SUM($D$2:$D133)),$D133)</f>
        <v>595906.51934060629</v>
      </c>
      <c r="N133" s="261">
        <f>IF(ISNUMBER($D132),IF(OR(N132+$D133&gt;S133,N132=S133),S133,SUM($D$2:$D133)),$D133)</f>
        <v>595906.51934060629</v>
      </c>
      <c r="O133" s="261">
        <f>IF(ISNUMBER($D132),IF(OR(O132+$D133&gt;T133,O132=T133),T133,SUM($D$2:$D133)),$D133)</f>
        <v>595906.51934060629</v>
      </c>
      <c r="P133" s="261">
        <f>ACL!$F$2</f>
        <v>1708000</v>
      </c>
      <c r="Q133" s="261">
        <f>ACL!$F$3</f>
        <v>2130000</v>
      </c>
      <c r="R133" s="261">
        <f>ACL!$F$4</f>
        <v>2500000</v>
      </c>
      <c r="S133" s="261">
        <f>ACL!$F$5</f>
        <v>2570000</v>
      </c>
      <c r="T133" s="261">
        <f>ACL!$F$6</f>
        <v>2670000</v>
      </c>
      <c r="U133" s="264" t="str">
        <f t="shared" si="32"/>
        <v/>
      </c>
      <c r="V133" s="264" t="str">
        <f t="shared" si="33"/>
        <v/>
      </c>
      <c r="W133" s="264" t="str">
        <f t="shared" si="34"/>
        <v/>
      </c>
      <c r="X133" s="264" t="str">
        <f t="shared" si="35"/>
        <v/>
      </c>
      <c r="Y133" s="264" t="str">
        <f t="shared" si="36"/>
        <v/>
      </c>
      <c r="Z133" s="353">
        <f t="shared" si="41"/>
        <v>132</v>
      </c>
    </row>
    <row r="134" spans="1:26" x14ac:dyDescent="0.25">
      <c r="A134" s="262">
        <v>41407</v>
      </c>
      <c r="B134" s="263">
        <f t="shared" si="29"/>
        <v>5</v>
      </c>
      <c r="C134" s="263">
        <f t="shared" si="30"/>
        <v>1</v>
      </c>
      <c r="D134" s="261">
        <f t="shared" si="31"/>
        <v>8142.7440296139557</v>
      </c>
      <c r="E134" s="261">
        <f t="shared" si="42"/>
        <v>8142.7440296139557</v>
      </c>
      <c r="F134" s="261">
        <f t="shared" si="37"/>
        <v>8142.7440296139557</v>
      </c>
      <c r="G134" s="261">
        <f t="shared" si="38"/>
        <v>8142.7440296139557</v>
      </c>
      <c r="H134" s="261">
        <f t="shared" si="39"/>
        <v>8142.7440296139557</v>
      </c>
      <c r="I134" s="261">
        <f t="shared" si="40"/>
        <v>8142.7440296139557</v>
      </c>
      <c r="J134" s="261">
        <f>SUM(D$2:D134)</f>
        <v>604049.2633702202</v>
      </c>
      <c r="K134" s="261">
        <f>IF(ISNUMBER($D133),IF(OR(K133+$D134&gt;P134,K133=P134),P134,SUM($D$2:$D134)),$D134)</f>
        <v>604049.2633702202</v>
      </c>
      <c r="L134" s="261">
        <f>IF(ISNUMBER($D133),IF(OR(L133+$D134&gt;Q134,L133=Q134),Q134,SUM($D$2:$D134)),$D134)</f>
        <v>604049.2633702202</v>
      </c>
      <c r="M134" s="261">
        <f>IF(ISNUMBER($D133),IF(OR(M133+$D134&gt;R134,M133=R134),R134,SUM($D$2:$D134)),$D134)</f>
        <v>604049.2633702202</v>
      </c>
      <c r="N134" s="261">
        <f>IF(ISNUMBER($D133),IF(OR(N133+$D134&gt;S134,N133=S134),S134,SUM($D$2:$D134)),$D134)</f>
        <v>604049.2633702202</v>
      </c>
      <c r="O134" s="261">
        <f>IF(ISNUMBER($D133),IF(OR(O133+$D134&gt;T134,O133=T134),T134,SUM($D$2:$D134)),$D134)</f>
        <v>604049.2633702202</v>
      </c>
      <c r="P134" s="261">
        <f>ACL!$F$2</f>
        <v>1708000</v>
      </c>
      <c r="Q134" s="261">
        <f>ACL!$F$3</f>
        <v>2130000</v>
      </c>
      <c r="R134" s="261">
        <f>ACL!$F$4</f>
        <v>2500000</v>
      </c>
      <c r="S134" s="261">
        <f>ACL!$F$5</f>
        <v>2570000</v>
      </c>
      <c r="T134" s="261">
        <f>ACL!$F$6</f>
        <v>2670000</v>
      </c>
      <c r="U134" s="264" t="str">
        <f t="shared" si="32"/>
        <v/>
      </c>
      <c r="V134" s="264" t="str">
        <f t="shared" si="33"/>
        <v/>
      </c>
      <c r="W134" s="264" t="str">
        <f t="shared" si="34"/>
        <v/>
      </c>
      <c r="X134" s="264" t="str">
        <f t="shared" si="35"/>
        <v/>
      </c>
      <c r="Y134" s="264" t="str">
        <f t="shared" si="36"/>
        <v/>
      </c>
      <c r="Z134" s="353">
        <f t="shared" si="41"/>
        <v>133</v>
      </c>
    </row>
    <row r="135" spans="1:26" x14ac:dyDescent="0.25">
      <c r="A135" s="262">
        <v>41408</v>
      </c>
      <c r="B135" s="263">
        <f t="shared" si="29"/>
        <v>5</v>
      </c>
      <c r="C135" s="263">
        <f t="shared" si="30"/>
        <v>1</v>
      </c>
      <c r="D135" s="261">
        <f t="shared" si="31"/>
        <v>8142.7440296139557</v>
      </c>
      <c r="E135" s="261">
        <f t="shared" si="42"/>
        <v>8142.7440296139557</v>
      </c>
      <c r="F135" s="261">
        <f t="shared" si="37"/>
        <v>8142.7440296139557</v>
      </c>
      <c r="G135" s="261">
        <f t="shared" si="38"/>
        <v>8142.7440296139557</v>
      </c>
      <c r="H135" s="261">
        <f t="shared" si="39"/>
        <v>8142.7440296139557</v>
      </c>
      <c r="I135" s="261">
        <f t="shared" si="40"/>
        <v>8142.7440296139557</v>
      </c>
      <c r="J135" s="261">
        <f>SUM(D$2:D135)</f>
        <v>612192.00739983411</v>
      </c>
      <c r="K135" s="261">
        <f>IF(ISNUMBER($D134),IF(OR(K134+$D135&gt;P135,K134=P135),P135,SUM($D$2:$D135)),$D135)</f>
        <v>612192.00739983411</v>
      </c>
      <c r="L135" s="261">
        <f>IF(ISNUMBER($D134),IF(OR(L134+$D135&gt;Q135,L134=Q135),Q135,SUM($D$2:$D135)),$D135)</f>
        <v>612192.00739983411</v>
      </c>
      <c r="M135" s="261">
        <f>IF(ISNUMBER($D134),IF(OR(M134+$D135&gt;R135,M134=R135),R135,SUM($D$2:$D135)),$D135)</f>
        <v>612192.00739983411</v>
      </c>
      <c r="N135" s="261">
        <f>IF(ISNUMBER($D134),IF(OR(N134+$D135&gt;S135,N134=S135),S135,SUM($D$2:$D135)),$D135)</f>
        <v>612192.00739983411</v>
      </c>
      <c r="O135" s="261">
        <f>IF(ISNUMBER($D134),IF(OR(O134+$D135&gt;T135,O134=T135),T135,SUM($D$2:$D135)),$D135)</f>
        <v>612192.00739983411</v>
      </c>
      <c r="P135" s="261">
        <f>ACL!$F$2</f>
        <v>1708000</v>
      </c>
      <c r="Q135" s="261">
        <f>ACL!$F$3</f>
        <v>2130000</v>
      </c>
      <c r="R135" s="261">
        <f>ACL!$F$4</f>
        <v>2500000</v>
      </c>
      <c r="S135" s="261">
        <f>ACL!$F$5</f>
        <v>2570000</v>
      </c>
      <c r="T135" s="261">
        <f>ACL!$F$6</f>
        <v>2670000</v>
      </c>
      <c r="U135" s="264" t="str">
        <f t="shared" si="32"/>
        <v/>
      </c>
      <c r="V135" s="264" t="str">
        <f t="shared" si="33"/>
        <v/>
      </c>
      <c r="W135" s="264" t="str">
        <f t="shared" si="34"/>
        <v/>
      </c>
      <c r="X135" s="264" t="str">
        <f t="shared" si="35"/>
        <v/>
      </c>
      <c r="Y135" s="264" t="str">
        <f t="shared" si="36"/>
        <v/>
      </c>
      <c r="Z135" s="353">
        <f t="shared" si="41"/>
        <v>134</v>
      </c>
    </row>
    <row r="136" spans="1:26" x14ac:dyDescent="0.25">
      <c r="A136" s="262">
        <v>41409</v>
      </c>
      <c r="B136" s="263">
        <f t="shared" si="29"/>
        <v>5</v>
      </c>
      <c r="C136" s="263">
        <f t="shared" si="30"/>
        <v>1</v>
      </c>
      <c r="D136" s="261">
        <f t="shared" si="31"/>
        <v>8142.7440296139557</v>
      </c>
      <c r="E136" s="261">
        <f t="shared" si="42"/>
        <v>8142.7440296139557</v>
      </c>
      <c r="F136" s="261">
        <f t="shared" si="37"/>
        <v>8142.7440296139557</v>
      </c>
      <c r="G136" s="261">
        <f t="shared" si="38"/>
        <v>8142.7440296139557</v>
      </c>
      <c r="H136" s="261">
        <f t="shared" si="39"/>
        <v>8142.7440296139557</v>
      </c>
      <c r="I136" s="261">
        <f t="shared" si="40"/>
        <v>8142.7440296139557</v>
      </c>
      <c r="J136" s="261">
        <f>SUM(D$2:D136)</f>
        <v>620334.75142944802</v>
      </c>
      <c r="K136" s="261">
        <f>IF(ISNUMBER($D135),IF(OR(K135+$D136&gt;P136,K135=P136),P136,SUM($D$2:$D136)),$D136)</f>
        <v>620334.75142944802</v>
      </c>
      <c r="L136" s="261">
        <f>IF(ISNUMBER($D135),IF(OR(L135+$D136&gt;Q136,L135=Q136),Q136,SUM($D$2:$D136)),$D136)</f>
        <v>620334.75142944802</v>
      </c>
      <c r="M136" s="261">
        <f>IF(ISNUMBER($D135),IF(OR(M135+$D136&gt;R136,M135=R136),R136,SUM($D$2:$D136)),$D136)</f>
        <v>620334.75142944802</v>
      </c>
      <c r="N136" s="261">
        <f>IF(ISNUMBER($D135),IF(OR(N135+$D136&gt;S136,N135=S136),S136,SUM($D$2:$D136)),$D136)</f>
        <v>620334.75142944802</v>
      </c>
      <c r="O136" s="261">
        <f>IF(ISNUMBER($D135),IF(OR(O135+$D136&gt;T136,O135=T136),T136,SUM($D$2:$D136)),$D136)</f>
        <v>620334.75142944802</v>
      </c>
      <c r="P136" s="261">
        <f>ACL!$F$2</f>
        <v>1708000</v>
      </c>
      <c r="Q136" s="261">
        <f>ACL!$F$3</f>
        <v>2130000</v>
      </c>
      <c r="R136" s="261">
        <f>ACL!$F$4</f>
        <v>2500000</v>
      </c>
      <c r="S136" s="261">
        <f>ACL!$F$5</f>
        <v>2570000</v>
      </c>
      <c r="T136" s="261">
        <f>ACL!$F$6</f>
        <v>2670000</v>
      </c>
      <c r="U136" s="264" t="str">
        <f t="shared" si="32"/>
        <v/>
      </c>
      <c r="V136" s="264" t="str">
        <f t="shared" si="33"/>
        <v/>
      </c>
      <c r="W136" s="264" t="str">
        <f t="shared" si="34"/>
        <v/>
      </c>
      <c r="X136" s="264" t="str">
        <f t="shared" si="35"/>
        <v/>
      </c>
      <c r="Y136" s="264" t="str">
        <f t="shared" si="36"/>
        <v/>
      </c>
      <c r="Z136" s="353">
        <f t="shared" si="41"/>
        <v>135</v>
      </c>
    </row>
    <row r="137" spans="1:26" x14ac:dyDescent="0.25">
      <c r="A137" s="262">
        <v>41410</v>
      </c>
      <c r="B137" s="263">
        <f t="shared" si="29"/>
        <v>5</v>
      </c>
      <c r="C137" s="263">
        <f t="shared" si="30"/>
        <v>1</v>
      </c>
      <c r="D137" s="261">
        <f t="shared" si="31"/>
        <v>8142.7440296139557</v>
      </c>
      <c r="E137" s="261">
        <f t="shared" si="42"/>
        <v>8142.7440296139557</v>
      </c>
      <c r="F137" s="261">
        <f t="shared" si="37"/>
        <v>8142.7440296139557</v>
      </c>
      <c r="G137" s="261">
        <f t="shared" si="38"/>
        <v>8142.7440296139557</v>
      </c>
      <c r="H137" s="261">
        <f t="shared" si="39"/>
        <v>8142.7440296139557</v>
      </c>
      <c r="I137" s="261">
        <f t="shared" si="40"/>
        <v>8142.7440296139557</v>
      </c>
      <c r="J137" s="261">
        <f>SUM(D$2:D137)</f>
        <v>628477.49545906193</v>
      </c>
      <c r="K137" s="261">
        <f>IF(ISNUMBER($D136),IF(OR(K136+$D137&gt;P137,K136=P137),P137,SUM($D$2:$D137)),$D137)</f>
        <v>628477.49545906193</v>
      </c>
      <c r="L137" s="261">
        <f>IF(ISNUMBER($D136),IF(OR(L136+$D137&gt;Q137,L136=Q137),Q137,SUM($D$2:$D137)),$D137)</f>
        <v>628477.49545906193</v>
      </c>
      <c r="M137" s="261">
        <f>IF(ISNUMBER($D136),IF(OR(M136+$D137&gt;R137,M136=R137),R137,SUM($D$2:$D137)),$D137)</f>
        <v>628477.49545906193</v>
      </c>
      <c r="N137" s="261">
        <f>IF(ISNUMBER($D136),IF(OR(N136+$D137&gt;S137,N136=S137),S137,SUM($D$2:$D137)),$D137)</f>
        <v>628477.49545906193</v>
      </c>
      <c r="O137" s="261">
        <f>IF(ISNUMBER($D136),IF(OR(O136+$D137&gt;T137,O136=T137),T137,SUM($D$2:$D137)),$D137)</f>
        <v>628477.49545906193</v>
      </c>
      <c r="P137" s="261">
        <f>ACL!$F$2</f>
        <v>1708000</v>
      </c>
      <c r="Q137" s="261">
        <f>ACL!$F$3</f>
        <v>2130000</v>
      </c>
      <c r="R137" s="261">
        <f>ACL!$F$4</f>
        <v>2500000</v>
      </c>
      <c r="S137" s="261">
        <f>ACL!$F$5</f>
        <v>2570000</v>
      </c>
      <c r="T137" s="261">
        <f>ACL!$F$6</f>
        <v>2670000</v>
      </c>
      <c r="U137" s="264" t="str">
        <f t="shared" si="32"/>
        <v/>
      </c>
      <c r="V137" s="264" t="str">
        <f t="shared" si="33"/>
        <v/>
      </c>
      <c r="W137" s="264" t="str">
        <f t="shared" si="34"/>
        <v/>
      </c>
      <c r="X137" s="264" t="str">
        <f t="shared" si="35"/>
        <v/>
      </c>
      <c r="Y137" s="264" t="str">
        <f t="shared" si="36"/>
        <v/>
      </c>
      <c r="Z137" s="353">
        <f t="shared" si="41"/>
        <v>136</v>
      </c>
    </row>
    <row r="138" spans="1:26" x14ac:dyDescent="0.25">
      <c r="A138" s="262">
        <v>41411</v>
      </c>
      <c r="B138" s="263">
        <f t="shared" si="29"/>
        <v>5</v>
      </c>
      <c r="C138" s="263">
        <f t="shared" si="30"/>
        <v>1</v>
      </c>
      <c r="D138" s="261">
        <f t="shared" si="31"/>
        <v>8142.7440296139557</v>
      </c>
      <c r="E138" s="261">
        <f t="shared" si="42"/>
        <v>8142.7440296139557</v>
      </c>
      <c r="F138" s="261">
        <f t="shared" si="37"/>
        <v>8142.7440296139557</v>
      </c>
      <c r="G138" s="261">
        <f t="shared" si="38"/>
        <v>8142.7440296139557</v>
      </c>
      <c r="H138" s="261">
        <f t="shared" si="39"/>
        <v>8142.7440296139557</v>
      </c>
      <c r="I138" s="261">
        <f t="shared" si="40"/>
        <v>8142.7440296139557</v>
      </c>
      <c r="J138" s="261">
        <f>SUM(D$2:D138)</f>
        <v>636620.23948867584</v>
      </c>
      <c r="K138" s="261">
        <f>IF(ISNUMBER($D137),IF(OR(K137+$D138&gt;P138,K137=P138),P138,SUM($D$2:$D138)),$D138)</f>
        <v>636620.23948867584</v>
      </c>
      <c r="L138" s="261">
        <f>IF(ISNUMBER($D137),IF(OR(L137+$D138&gt;Q138,L137=Q138),Q138,SUM($D$2:$D138)),$D138)</f>
        <v>636620.23948867584</v>
      </c>
      <c r="M138" s="261">
        <f>IF(ISNUMBER($D137),IF(OR(M137+$D138&gt;R138,M137=R138),R138,SUM($D$2:$D138)),$D138)</f>
        <v>636620.23948867584</v>
      </c>
      <c r="N138" s="261">
        <f>IF(ISNUMBER($D137),IF(OR(N137+$D138&gt;S138,N137=S138),S138,SUM($D$2:$D138)),$D138)</f>
        <v>636620.23948867584</v>
      </c>
      <c r="O138" s="261">
        <f>IF(ISNUMBER($D137),IF(OR(O137+$D138&gt;T138,O137=T138),T138,SUM($D$2:$D138)),$D138)</f>
        <v>636620.23948867584</v>
      </c>
      <c r="P138" s="261">
        <f>ACL!$F$2</f>
        <v>1708000</v>
      </c>
      <c r="Q138" s="261">
        <f>ACL!$F$3</f>
        <v>2130000</v>
      </c>
      <c r="R138" s="261">
        <f>ACL!$F$4</f>
        <v>2500000</v>
      </c>
      <c r="S138" s="261">
        <f>ACL!$F$5</f>
        <v>2570000</v>
      </c>
      <c r="T138" s="261">
        <f>ACL!$F$6</f>
        <v>2670000</v>
      </c>
      <c r="U138" s="264" t="str">
        <f t="shared" si="32"/>
        <v/>
      </c>
      <c r="V138" s="264" t="str">
        <f t="shared" si="33"/>
        <v/>
      </c>
      <c r="W138" s="264" t="str">
        <f t="shared" si="34"/>
        <v/>
      </c>
      <c r="X138" s="264" t="str">
        <f t="shared" si="35"/>
        <v/>
      </c>
      <c r="Y138" s="264" t="str">
        <f t="shared" si="36"/>
        <v/>
      </c>
      <c r="Z138" s="353">
        <f t="shared" si="41"/>
        <v>137</v>
      </c>
    </row>
    <row r="139" spans="1:26" x14ac:dyDescent="0.25">
      <c r="A139" s="262">
        <v>41412</v>
      </c>
      <c r="B139" s="263">
        <f t="shared" si="29"/>
        <v>5</v>
      </c>
      <c r="C139" s="263">
        <f t="shared" si="30"/>
        <v>1</v>
      </c>
      <c r="D139" s="261">
        <f t="shared" si="31"/>
        <v>8142.7440296139557</v>
      </c>
      <c r="E139" s="261">
        <f t="shared" si="42"/>
        <v>8142.7440296139557</v>
      </c>
      <c r="F139" s="261">
        <f t="shared" si="37"/>
        <v>8142.7440296139557</v>
      </c>
      <c r="G139" s="261">
        <f t="shared" si="38"/>
        <v>8142.7440296139557</v>
      </c>
      <c r="H139" s="261">
        <f t="shared" si="39"/>
        <v>8142.7440296139557</v>
      </c>
      <c r="I139" s="261">
        <f t="shared" si="40"/>
        <v>8142.7440296139557</v>
      </c>
      <c r="J139" s="261">
        <f>SUM(D$2:D139)</f>
        <v>644762.98351828975</v>
      </c>
      <c r="K139" s="261">
        <f>IF(ISNUMBER($D138),IF(OR(K138+$D139&gt;P139,K138=P139),P139,SUM($D$2:$D139)),$D139)</f>
        <v>644762.98351828975</v>
      </c>
      <c r="L139" s="261">
        <f>IF(ISNUMBER($D138),IF(OR(L138+$D139&gt;Q139,L138=Q139),Q139,SUM($D$2:$D139)),$D139)</f>
        <v>644762.98351828975</v>
      </c>
      <c r="M139" s="261">
        <f>IF(ISNUMBER($D138),IF(OR(M138+$D139&gt;R139,M138=R139),R139,SUM($D$2:$D139)),$D139)</f>
        <v>644762.98351828975</v>
      </c>
      <c r="N139" s="261">
        <f>IF(ISNUMBER($D138),IF(OR(N138+$D139&gt;S139,N138=S139),S139,SUM($D$2:$D139)),$D139)</f>
        <v>644762.98351828975</v>
      </c>
      <c r="O139" s="261">
        <f>IF(ISNUMBER($D138),IF(OR(O138+$D139&gt;T139,O138=T139),T139,SUM($D$2:$D139)),$D139)</f>
        <v>644762.98351828975</v>
      </c>
      <c r="P139" s="261">
        <f>ACL!$F$2</f>
        <v>1708000</v>
      </c>
      <c r="Q139" s="261">
        <f>ACL!$F$3</f>
        <v>2130000</v>
      </c>
      <c r="R139" s="261">
        <f>ACL!$F$4</f>
        <v>2500000</v>
      </c>
      <c r="S139" s="261">
        <f>ACL!$F$5</f>
        <v>2570000</v>
      </c>
      <c r="T139" s="261">
        <f>ACL!$F$6</f>
        <v>2670000</v>
      </c>
      <c r="U139" s="264" t="str">
        <f t="shared" si="32"/>
        <v/>
      </c>
      <c r="V139" s="264" t="str">
        <f t="shared" si="33"/>
        <v/>
      </c>
      <c r="W139" s="264" t="str">
        <f t="shared" si="34"/>
        <v/>
      </c>
      <c r="X139" s="264" t="str">
        <f t="shared" si="35"/>
        <v/>
      </c>
      <c r="Y139" s="264" t="str">
        <f t="shared" si="36"/>
        <v/>
      </c>
      <c r="Z139" s="353">
        <f t="shared" si="41"/>
        <v>138</v>
      </c>
    </row>
    <row r="140" spans="1:26" x14ac:dyDescent="0.25">
      <c r="A140" s="262">
        <v>41413</v>
      </c>
      <c r="B140" s="263">
        <f t="shared" si="29"/>
        <v>5</v>
      </c>
      <c r="C140" s="263">
        <f t="shared" si="30"/>
        <v>1</v>
      </c>
      <c r="D140" s="261">
        <f t="shared" si="31"/>
        <v>8142.7440296139557</v>
      </c>
      <c r="E140" s="261">
        <f t="shared" si="42"/>
        <v>8142.7440296139557</v>
      </c>
      <c r="F140" s="261">
        <f t="shared" si="37"/>
        <v>8142.7440296139557</v>
      </c>
      <c r="G140" s="261">
        <f t="shared" si="38"/>
        <v>8142.7440296139557</v>
      </c>
      <c r="H140" s="261">
        <f t="shared" si="39"/>
        <v>8142.7440296139557</v>
      </c>
      <c r="I140" s="261">
        <f t="shared" si="40"/>
        <v>8142.7440296139557</v>
      </c>
      <c r="J140" s="261">
        <f>SUM(D$2:D140)</f>
        <v>652905.72754790366</v>
      </c>
      <c r="K140" s="261">
        <f>IF(ISNUMBER($D139),IF(OR(K139+$D140&gt;P140,K139=P140),P140,SUM($D$2:$D140)),$D140)</f>
        <v>652905.72754790366</v>
      </c>
      <c r="L140" s="261">
        <f>IF(ISNUMBER($D139),IF(OR(L139+$D140&gt;Q140,L139=Q140),Q140,SUM($D$2:$D140)),$D140)</f>
        <v>652905.72754790366</v>
      </c>
      <c r="M140" s="261">
        <f>IF(ISNUMBER($D139),IF(OR(M139+$D140&gt;R140,M139=R140),R140,SUM($D$2:$D140)),$D140)</f>
        <v>652905.72754790366</v>
      </c>
      <c r="N140" s="261">
        <f>IF(ISNUMBER($D139),IF(OR(N139+$D140&gt;S140,N139=S140),S140,SUM($D$2:$D140)),$D140)</f>
        <v>652905.72754790366</v>
      </c>
      <c r="O140" s="261">
        <f>IF(ISNUMBER($D139),IF(OR(O139+$D140&gt;T140,O139=T140),T140,SUM($D$2:$D140)),$D140)</f>
        <v>652905.72754790366</v>
      </c>
      <c r="P140" s="261">
        <f>ACL!$F$2</f>
        <v>1708000</v>
      </c>
      <c r="Q140" s="261">
        <f>ACL!$F$3</f>
        <v>2130000</v>
      </c>
      <c r="R140" s="261">
        <f>ACL!$F$4</f>
        <v>2500000</v>
      </c>
      <c r="S140" s="261">
        <f>ACL!$F$5</f>
        <v>2570000</v>
      </c>
      <c r="T140" s="261">
        <f>ACL!$F$6</f>
        <v>2670000</v>
      </c>
      <c r="U140" s="264" t="str">
        <f t="shared" si="32"/>
        <v/>
      </c>
      <c r="V140" s="264" t="str">
        <f t="shared" si="33"/>
        <v/>
      </c>
      <c r="W140" s="264" t="str">
        <f t="shared" si="34"/>
        <v/>
      </c>
      <c r="X140" s="264" t="str">
        <f t="shared" si="35"/>
        <v/>
      </c>
      <c r="Y140" s="264" t="str">
        <f t="shared" si="36"/>
        <v/>
      </c>
      <c r="Z140" s="353">
        <f t="shared" si="41"/>
        <v>139</v>
      </c>
    </row>
    <row r="141" spans="1:26" x14ac:dyDescent="0.25">
      <c r="A141" s="262">
        <v>41414</v>
      </c>
      <c r="B141" s="263">
        <f t="shared" si="29"/>
        <v>5</v>
      </c>
      <c r="C141" s="263">
        <f t="shared" si="30"/>
        <v>1</v>
      </c>
      <c r="D141" s="261">
        <f t="shared" si="31"/>
        <v>8142.7440296139557</v>
      </c>
      <c r="E141" s="261">
        <f t="shared" si="42"/>
        <v>8142.7440296139557</v>
      </c>
      <c r="F141" s="261">
        <f t="shared" si="37"/>
        <v>8142.7440296139557</v>
      </c>
      <c r="G141" s="261">
        <f t="shared" si="38"/>
        <v>8142.7440296139557</v>
      </c>
      <c r="H141" s="261">
        <f t="shared" si="39"/>
        <v>8142.7440296139557</v>
      </c>
      <c r="I141" s="261">
        <f t="shared" si="40"/>
        <v>8142.7440296139557</v>
      </c>
      <c r="J141" s="261">
        <f>SUM(D$2:D141)</f>
        <v>661048.47157751757</v>
      </c>
      <c r="K141" s="261">
        <f>IF(ISNUMBER($D140),IF(OR(K140+$D141&gt;P141,K140=P141),P141,SUM($D$2:$D141)),$D141)</f>
        <v>661048.47157751757</v>
      </c>
      <c r="L141" s="261">
        <f>IF(ISNUMBER($D140),IF(OR(L140+$D141&gt;Q141,L140=Q141),Q141,SUM($D$2:$D141)),$D141)</f>
        <v>661048.47157751757</v>
      </c>
      <c r="M141" s="261">
        <f>IF(ISNUMBER($D140),IF(OR(M140+$D141&gt;R141,M140=R141),R141,SUM($D$2:$D141)),$D141)</f>
        <v>661048.47157751757</v>
      </c>
      <c r="N141" s="261">
        <f>IF(ISNUMBER($D140),IF(OR(N140+$D141&gt;S141,N140=S141),S141,SUM($D$2:$D141)),$D141)</f>
        <v>661048.47157751757</v>
      </c>
      <c r="O141" s="261">
        <f>IF(ISNUMBER($D140),IF(OR(O140+$D141&gt;T141,O140=T141),T141,SUM($D$2:$D141)),$D141)</f>
        <v>661048.47157751757</v>
      </c>
      <c r="P141" s="261">
        <f>ACL!$F$2</f>
        <v>1708000</v>
      </c>
      <c r="Q141" s="261">
        <f>ACL!$F$3</f>
        <v>2130000</v>
      </c>
      <c r="R141" s="261">
        <f>ACL!$F$4</f>
        <v>2500000</v>
      </c>
      <c r="S141" s="261">
        <f>ACL!$F$5</f>
        <v>2570000</v>
      </c>
      <c r="T141" s="261">
        <f>ACL!$F$6</f>
        <v>2670000</v>
      </c>
      <c r="U141" s="264" t="str">
        <f t="shared" si="32"/>
        <v/>
      </c>
      <c r="V141" s="264" t="str">
        <f t="shared" si="33"/>
        <v/>
      </c>
      <c r="W141" s="264" t="str">
        <f t="shared" si="34"/>
        <v/>
      </c>
      <c r="X141" s="264" t="str">
        <f t="shared" si="35"/>
        <v/>
      </c>
      <c r="Y141" s="264" t="str">
        <f t="shared" si="36"/>
        <v/>
      </c>
      <c r="Z141" s="353">
        <f t="shared" si="41"/>
        <v>140</v>
      </c>
    </row>
    <row r="142" spans="1:26" x14ac:dyDescent="0.25">
      <c r="A142" s="262">
        <v>41415</v>
      </c>
      <c r="B142" s="263">
        <f t="shared" si="29"/>
        <v>5</v>
      </c>
      <c r="C142" s="263">
        <f t="shared" si="30"/>
        <v>1</v>
      </c>
      <c r="D142" s="261">
        <f t="shared" si="31"/>
        <v>8142.7440296139557</v>
      </c>
      <c r="E142" s="261">
        <f t="shared" si="42"/>
        <v>8142.7440296139557</v>
      </c>
      <c r="F142" s="261">
        <f t="shared" si="37"/>
        <v>8142.7440296139557</v>
      </c>
      <c r="G142" s="261">
        <f t="shared" si="38"/>
        <v>8142.7440296139557</v>
      </c>
      <c r="H142" s="261">
        <f t="shared" si="39"/>
        <v>8142.7440296139557</v>
      </c>
      <c r="I142" s="261">
        <f t="shared" si="40"/>
        <v>8142.7440296139557</v>
      </c>
      <c r="J142" s="261">
        <f>SUM(D$2:D142)</f>
        <v>669191.21560713148</v>
      </c>
      <c r="K142" s="261">
        <f>IF(ISNUMBER($D141),IF(OR(K141+$D142&gt;P142,K141=P142),P142,SUM($D$2:$D142)),$D142)</f>
        <v>669191.21560713148</v>
      </c>
      <c r="L142" s="261">
        <f>IF(ISNUMBER($D141),IF(OR(L141+$D142&gt;Q142,L141=Q142),Q142,SUM($D$2:$D142)),$D142)</f>
        <v>669191.21560713148</v>
      </c>
      <c r="M142" s="261">
        <f>IF(ISNUMBER($D141),IF(OR(M141+$D142&gt;R142,M141=R142),R142,SUM($D$2:$D142)),$D142)</f>
        <v>669191.21560713148</v>
      </c>
      <c r="N142" s="261">
        <f>IF(ISNUMBER($D141),IF(OR(N141+$D142&gt;S142,N141=S142),S142,SUM($D$2:$D142)),$D142)</f>
        <v>669191.21560713148</v>
      </c>
      <c r="O142" s="261">
        <f>IF(ISNUMBER($D141),IF(OR(O141+$D142&gt;T142,O141=T142),T142,SUM($D$2:$D142)),$D142)</f>
        <v>669191.21560713148</v>
      </c>
      <c r="P142" s="261">
        <f>ACL!$F$2</f>
        <v>1708000</v>
      </c>
      <c r="Q142" s="261">
        <f>ACL!$F$3</f>
        <v>2130000</v>
      </c>
      <c r="R142" s="261">
        <f>ACL!$F$4</f>
        <v>2500000</v>
      </c>
      <c r="S142" s="261">
        <f>ACL!$F$5</f>
        <v>2570000</v>
      </c>
      <c r="T142" s="261">
        <f>ACL!$F$6</f>
        <v>2670000</v>
      </c>
      <c r="U142" s="264" t="str">
        <f t="shared" si="32"/>
        <v/>
      </c>
      <c r="V142" s="264" t="str">
        <f t="shared" si="33"/>
        <v/>
      </c>
      <c r="W142" s="264" t="str">
        <f t="shared" si="34"/>
        <v/>
      </c>
      <c r="X142" s="264" t="str">
        <f t="shared" si="35"/>
        <v/>
      </c>
      <c r="Y142" s="264" t="str">
        <f t="shared" si="36"/>
        <v/>
      </c>
      <c r="Z142" s="353">
        <f t="shared" si="41"/>
        <v>141</v>
      </c>
    </row>
    <row r="143" spans="1:26" x14ac:dyDescent="0.25">
      <c r="A143" s="262">
        <v>41416</v>
      </c>
      <c r="B143" s="263">
        <f t="shared" si="29"/>
        <v>5</v>
      </c>
      <c r="C143" s="263">
        <f t="shared" si="30"/>
        <v>1</v>
      </c>
      <c r="D143" s="261">
        <f t="shared" si="31"/>
        <v>8142.7440296139557</v>
      </c>
      <c r="E143" s="261">
        <f t="shared" si="42"/>
        <v>8142.7440296139557</v>
      </c>
      <c r="F143" s="261">
        <f t="shared" si="37"/>
        <v>8142.7440296139557</v>
      </c>
      <c r="G143" s="261">
        <f t="shared" si="38"/>
        <v>8142.7440296139557</v>
      </c>
      <c r="H143" s="261">
        <f t="shared" si="39"/>
        <v>8142.7440296139557</v>
      </c>
      <c r="I143" s="261">
        <f t="shared" si="40"/>
        <v>8142.7440296139557</v>
      </c>
      <c r="J143" s="261">
        <f>SUM(D$2:D143)</f>
        <v>677333.95963674539</v>
      </c>
      <c r="K143" s="261">
        <f>IF(ISNUMBER($D142),IF(OR(K142+$D143&gt;P143,K142=P143),P143,SUM($D$2:$D143)),$D143)</f>
        <v>677333.95963674539</v>
      </c>
      <c r="L143" s="261">
        <f>IF(ISNUMBER($D142),IF(OR(L142+$D143&gt;Q143,L142=Q143),Q143,SUM($D$2:$D143)),$D143)</f>
        <v>677333.95963674539</v>
      </c>
      <c r="M143" s="261">
        <f>IF(ISNUMBER($D142),IF(OR(M142+$D143&gt;R143,M142=R143),R143,SUM($D$2:$D143)),$D143)</f>
        <v>677333.95963674539</v>
      </c>
      <c r="N143" s="261">
        <f>IF(ISNUMBER($D142),IF(OR(N142+$D143&gt;S143,N142=S143),S143,SUM($D$2:$D143)),$D143)</f>
        <v>677333.95963674539</v>
      </c>
      <c r="O143" s="261">
        <f>IF(ISNUMBER($D142),IF(OR(O142+$D143&gt;T143,O142=T143),T143,SUM($D$2:$D143)),$D143)</f>
        <v>677333.95963674539</v>
      </c>
      <c r="P143" s="261">
        <f>ACL!$F$2</f>
        <v>1708000</v>
      </c>
      <c r="Q143" s="261">
        <f>ACL!$F$3</f>
        <v>2130000</v>
      </c>
      <c r="R143" s="261">
        <f>ACL!$F$4</f>
        <v>2500000</v>
      </c>
      <c r="S143" s="261">
        <f>ACL!$F$5</f>
        <v>2570000</v>
      </c>
      <c r="T143" s="261">
        <f>ACL!$F$6</f>
        <v>2670000</v>
      </c>
      <c r="U143" s="264" t="str">
        <f t="shared" si="32"/>
        <v/>
      </c>
      <c r="V143" s="264" t="str">
        <f t="shared" si="33"/>
        <v/>
      </c>
      <c r="W143" s="264" t="str">
        <f t="shared" si="34"/>
        <v/>
      </c>
      <c r="X143" s="264" t="str">
        <f t="shared" si="35"/>
        <v/>
      </c>
      <c r="Y143" s="264" t="str">
        <f t="shared" si="36"/>
        <v/>
      </c>
      <c r="Z143" s="353">
        <f t="shared" si="41"/>
        <v>142</v>
      </c>
    </row>
    <row r="144" spans="1:26" x14ac:dyDescent="0.25">
      <c r="A144" s="262">
        <v>41417</v>
      </c>
      <c r="B144" s="263">
        <f t="shared" si="29"/>
        <v>5</v>
      </c>
      <c r="C144" s="263">
        <f t="shared" si="30"/>
        <v>1</v>
      </c>
      <c r="D144" s="261">
        <f t="shared" si="31"/>
        <v>8142.7440296139557</v>
      </c>
      <c r="E144" s="261">
        <f t="shared" si="42"/>
        <v>8142.7440296139557</v>
      </c>
      <c r="F144" s="261">
        <f t="shared" si="37"/>
        <v>8142.7440296139557</v>
      </c>
      <c r="G144" s="261">
        <f t="shared" si="38"/>
        <v>8142.7440296139557</v>
      </c>
      <c r="H144" s="261">
        <f t="shared" si="39"/>
        <v>8142.7440296139557</v>
      </c>
      <c r="I144" s="261">
        <f t="shared" si="40"/>
        <v>8142.7440296139557</v>
      </c>
      <c r="J144" s="261">
        <f>SUM(D$2:D144)</f>
        <v>685476.7036663593</v>
      </c>
      <c r="K144" s="261">
        <f>IF(ISNUMBER($D143),IF(OR(K143+$D144&gt;P144,K143=P144),P144,SUM($D$2:$D144)),$D144)</f>
        <v>685476.7036663593</v>
      </c>
      <c r="L144" s="261">
        <f>IF(ISNUMBER($D143),IF(OR(L143+$D144&gt;Q144,L143=Q144),Q144,SUM($D$2:$D144)),$D144)</f>
        <v>685476.7036663593</v>
      </c>
      <c r="M144" s="261">
        <f>IF(ISNUMBER($D143),IF(OR(M143+$D144&gt;R144,M143=R144),R144,SUM($D$2:$D144)),$D144)</f>
        <v>685476.7036663593</v>
      </c>
      <c r="N144" s="261">
        <f>IF(ISNUMBER($D143),IF(OR(N143+$D144&gt;S144,N143=S144),S144,SUM($D$2:$D144)),$D144)</f>
        <v>685476.7036663593</v>
      </c>
      <c r="O144" s="261">
        <f>IF(ISNUMBER($D143),IF(OR(O143+$D144&gt;T144,O143=T144),T144,SUM($D$2:$D144)),$D144)</f>
        <v>685476.7036663593</v>
      </c>
      <c r="P144" s="261">
        <f>ACL!$F$2</f>
        <v>1708000</v>
      </c>
      <c r="Q144" s="261">
        <f>ACL!$F$3</f>
        <v>2130000</v>
      </c>
      <c r="R144" s="261">
        <f>ACL!$F$4</f>
        <v>2500000</v>
      </c>
      <c r="S144" s="261">
        <f>ACL!$F$5</f>
        <v>2570000</v>
      </c>
      <c r="T144" s="261">
        <f>ACL!$F$6</f>
        <v>2670000</v>
      </c>
      <c r="U144" s="264" t="str">
        <f t="shared" si="32"/>
        <v/>
      </c>
      <c r="V144" s="264" t="str">
        <f t="shared" si="33"/>
        <v/>
      </c>
      <c r="W144" s="264" t="str">
        <f t="shared" si="34"/>
        <v/>
      </c>
      <c r="X144" s="264" t="str">
        <f t="shared" si="35"/>
        <v/>
      </c>
      <c r="Y144" s="264" t="str">
        <f t="shared" si="36"/>
        <v/>
      </c>
      <c r="Z144" s="353">
        <f t="shared" si="41"/>
        <v>143</v>
      </c>
    </row>
    <row r="145" spans="1:26" x14ac:dyDescent="0.25">
      <c r="A145" s="262">
        <v>41418</v>
      </c>
      <c r="B145" s="263">
        <f t="shared" si="29"/>
        <v>5</v>
      </c>
      <c r="C145" s="263">
        <f t="shared" si="30"/>
        <v>1</v>
      </c>
      <c r="D145" s="261">
        <f t="shared" si="31"/>
        <v>8142.7440296139557</v>
      </c>
      <c r="E145" s="261">
        <f t="shared" si="42"/>
        <v>8142.7440296139557</v>
      </c>
      <c r="F145" s="261">
        <f t="shared" si="37"/>
        <v>8142.7440296139557</v>
      </c>
      <c r="G145" s="261">
        <f t="shared" si="38"/>
        <v>8142.7440296139557</v>
      </c>
      <c r="H145" s="261">
        <f t="shared" si="39"/>
        <v>8142.7440296139557</v>
      </c>
      <c r="I145" s="261">
        <f t="shared" si="40"/>
        <v>8142.7440296139557</v>
      </c>
      <c r="J145" s="261">
        <f>SUM(D$2:D145)</f>
        <v>693619.44769597321</v>
      </c>
      <c r="K145" s="261">
        <f>IF(ISNUMBER($D144),IF(OR(K144+$D145&gt;P145,K144=P145),P145,SUM($D$2:$D145)),$D145)</f>
        <v>693619.44769597321</v>
      </c>
      <c r="L145" s="261">
        <f>IF(ISNUMBER($D144),IF(OR(L144+$D145&gt;Q145,L144=Q145),Q145,SUM($D$2:$D145)),$D145)</f>
        <v>693619.44769597321</v>
      </c>
      <c r="M145" s="261">
        <f>IF(ISNUMBER($D144),IF(OR(M144+$D145&gt;R145,M144=R145),R145,SUM($D$2:$D145)),$D145)</f>
        <v>693619.44769597321</v>
      </c>
      <c r="N145" s="261">
        <f>IF(ISNUMBER($D144),IF(OR(N144+$D145&gt;S145,N144=S145),S145,SUM($D$2:$D145)),$D145)</f>
        <v>693619.44769597321</v>
      </c>
      <c r="O145" s="261">
        <f>IF(ISNUMBER($D144),IF(OR(O144+$D145&gt;T145,O144=T145),T145,SUM($D$2:$D145)),$D145)</f>
        <v>693619.44769597321</v>
      </c>
      <c r="P145" s="261">
        <f>ACL!$F$2</f>
        <v>1708000</v>
      </c>
      <c r="Q145" s="261">
        <f>ACL!$F$3</f>
        <v>2130000</v>
      </c>
      <c r="R145" s="261">
        <f>ACL!$F$4</f>
        <v>2500000</v>
      </c>
      <c r="S145" s="261">
        <f>ACL!$F$5</f>
        <v>2570000</v>
      </c>
      <c r="T145" s="261">
        <f>ACL!$F$6</f>
        <v>2670000</v>
      </c>
      <c r="U145" s="264" t="str">
        <f t="shared" si="32"/>
        <v/>
      </c>
      <c r="V145" s="264" t="str">
        <f t="shared" si="33"/>
        <v/>
      </c>
      <c r="W145" s="264" t="str">
        <f t="shared" si="34"/>
        <v/>
      </c>
      <c r="X145" s="264" t="str">
        <f t="shared" si="35"/>
        <v/>
      </c>
      <c r="Y145" s="264" t="str">
        <f t="shared" si="36"/>
        <v/>
      </c>
      <c r="Z145" s="353">
        <f t="shared" si="41"/>
        <v>144</v>
      </c>
    </row>
    <row r="146" spans="1:26" x14ac:dyDescent="0.25">
      <c r="A146" s="262">
        <v>41419</v>
      </c>
      <c r="B146" s="263">
        <f t="shared" si="29"/>
        <v>5</v>
      </c>
      <c r="C146" s="263">
        <f t="shared" si="30"/>
        <v>1</v>
      </c>
      <c r="D146" s="261">
        <f t="shared" si="31"/>
        <v>8142.7440296139557</v>
      </c>
      <c r="E146" s="261">
        <f t="shared" si="42"/>
        <v>8142.7440296139557</v>
      </c>
      <c r="F146" s="261">
        <f t="shared" si="37"/>
        <v>8142.7440296139557</v>
      </c>
      <c r="G146" s="261">
        <f t="shared" si="38"/>
        <v>8142.7440296139557</v>
      </c>
      <c r="H146" s="261">
        <f t="shared" si="39"/>
        <v>8142.7440296139557</v>
      </c>
      <c r="I146" s="261">
        <f t="shared" si="40"/>
        <v>8142.7440296139557</v>
      </c>
      <c r="J146" s="261">
        <f>SUM(D$2:D146)</f>
        <v>701762.19172558712</v>
      </c>
      <c r="K146" s="261">
        <f>IF(ISNUMBER($D145),IF(OR(K145+$D146&gt;P146,K145=P146),P146,SUM($D$2:$D146)),$D146)</f>
        <v>701762.19172558712</v>
      </c>
      <c r="L146" s="261">
        <f>IF(ISNUMBER($D145),IF(OR(L145+$D146&gt;Q146,L145=Q146),Q146,SUM($D$2:$D146)),$D146)</f>
        <v>701762.19172558712</v>
      </c>
      <c r="M146" s="261">
        <f>IF(ISNUMBER($D145),IF(OR(M145+$D146&gt;R146,M145=R146),R146,SUM($D$2:$D146)),$D146)</f>
        <v>701762.19172558712</v>
      </c>
      <c r="N146" s="261">
        <f>IF(ISNUMBER($D145),IF(OR(N145+$D146&gt;S146,N145=S146),S146,SUM($D$2:$D146)),$D146)</f>
        <v>701762.19172558712</v>
      </c>
      <c r="O146" s="261">
        <f>IF(ISNUMBER($D145),IF(OR(O145+$D146&gt;T146,O145=T146),T146,SUM($D$2:$D146)),$D146)</f>
        <v>701762.19172558712</v>
      </c>
      <c r="P146" s="261">
        <f>ACL!$F$2</f>
        <v>1708000</v>
      </c>
      <c r="Q146" s="261">
        <f>ACL!$F$3</f>
        <v>2130000</v>
      </c>
      <c r="R146" s="261">
        <f>ACL!$F$4</f>
        <v>2500000</v>
      </c>
      <c r="S146" s="261">
        <f>ACL!$F$5</f>
        <v>2570000</v>
      </c>
      <c r="T146" s="261">
        <f>ACL!$F$6</f>
        <v>2670000</v>
      </c>
      <c r="U146" s="264" t="str">
        <f t="shared" si="32"/>
        <v/>
      </c>
      <c r="V146" s="264" t="str">
        <f t="shared" si="33"/>
        <v/>
      </c>
      <c r="W146" s="264" t="str">
        <f t="shared" si="34"/>
        <v/>
      </c>
      <c r="X146" s="264" t="str">
        <f t="shared" si="35"/>
        <v/>
      </c>
      <c r="Y146" s="264" t="str">
        <f t="shared" si="36"/>
        <v/>
      </c>
      <c r="Z146" s="353">
        <f t="shared" si="41"/>
        <v>145</v>
      </c>
    </row>
    <row r="147" spans="1:26" x14ac:dyDescent="0.25">
      <c r="A147" s="262">
        <v>41420</v>
      </c>
      <c r="B147" s="263">
        <f t="shared" si="29"/>
        <v>5</v>
      </c>
      <c r="C147" s="263">
        <f t="shared" si="30"/>
        <v>1</v>
      </c>
      <c r="D147" s="261">
        <f t="shared" si="31"/>
        <v>8142.7440296139557</v>
      </c>
      <c r="E147" s="261">
        <f t="shared" si="42"/>
        <v>8142.7440296139557</v>
      </c>
      <c r="F147" s="261">
        <f t="shared" si="37"/>
        <v>8142.7440296139557</v>
      </c>
      <c r="G147" s="261">
        <f t="shared" si="38"/>
        <v>8142.7440296139557</v>
      </c>
      <c r="H147" s="261">
        <f t="shared" si="39"/>
        <v>8142.7440296139557</v>
      </c>
      <c r="I147" s="261">
        <f t="shared" si="40"/>
        <v>8142.7440296139557</v>
      </c>
      <c r="J147" s="261">
        <f>SUM(D$2:D147)</f>
        <v>709904.93575520103</v>
      </c>
      <c r="K147" s="261">
        <f>IF(ISNUMBER($D146),IF(OR(K146+$D147&gt;P147,K146=P147),P147,SUM($D$2:$D147)),$D147)</f>
        <v>709904.93575520103</v>
      </c>
      <c r="L147" s="261">
        <f>IF(ISNUMBER($D146),IF(OR(L146+$D147&gt;Q147,L146=Q147),Q147,SUM($D$2:$D147)),$D147)</f>
        <v>709904.93575520103</v>
      </c>
      <c r="M147" s="261">
        <f>IF(ISNUMBER($D146),IF(OR(M146+$D147&gt;R147,M146=R147),R147,SUM($D$2:$D147)),$D147)</f>
        <v>709904.93575520103</v>
      </c>
      <c r="N147" s="261">
        <f>IF(ISNUMBER($D146),IF(OR(N146+$D147&gt;S147,N146=S147),S147,SUM($D$2:$D147)),$D147)</f>
        <v>709904.93575520103</v>
      </c>
      <c r="O147" s="261">
        <f>IF(ISNUMBER($D146),IF(OR(O146+$D147&gt;T147,O146=T147),T147,SUM($D$2:$D147)),$D147)</f>
        <v>709904.93575520103</v>
      </c>
      <c r="P147" s="261">
        <f>ACL!$F$2</f>
        <v>1708000</v>
      </c>
      <c r="Q147" s="261">
        <f>ACL!$F$3</f>
        <v>2130000</v>
      </c>
      <c r="R147" s="261">
        <f>ACL!$F$4</f>
        <v>2500000</v>
      </c>
      <c r="S147" s="261">
        <f>ACL!$F$5</f>
        <v>2570000</v>
      </c>
      <c r="T147" s="261">
        <f>ACL!$F$6</f>
        <v>2670000</v>
      </c>
      <c r="U147" s="264" t="str">
        <f t="shared" si="32"/>
        <v/>
      </c>
      <c r="V147" s="264" t="str">
        <f t="shared" si="33"/>
        <v/>
      </c>
      <c r="W147" s="264" t="str">
        <f t="shared" si="34"/>
        <v/>
      </c>
      <c r="X147" s="264" t="str">
        <f t="shared" si="35"/>
        <v/>
      </c>
      <c r="Y147" s="264" t="str">
        <f t="shared" si="36"/>
        <v/>
      </c>
      <c r="Z147" s="353">
        <f t="shared" si="41"/>
        <v>146</v>
      </c>
    </row>
    <row r="148" spans="1:26" x14ac:dyDescent="0.25">
      <c r="A148" s="262">
        <v>41421</v>
      </c>
      <c r="B148" s="263">
        <f t="shared" si="29"/>
        <v>5</v>
      </c>
      <c r="C148" s="263">
        <f t="shared" si="30"/>
        <v>1</v>
      </c>
      <c r="D148" s="261">
        <f t="shared" si="31"/>
        <v>8142.7440296139557</v>
      </c>
      <c r="E148" s="261">
        <f t="shared" si="42"/>
        <v>8142.7440296139557</v>
      </c>
      <c r="F148" s="261">
        <f t="shared" si="37"/>
        <v>8142.7440296139557</v>
      </c>
      <c r="G148" s="261">
        <f t="shared" si="38"/>
        <v>8142.7440296139557</v>
      </c>
      <c r="H148" s="261">
        <f t="shared" si="39"/>
        <v>8142.7440296139557</v>
      </c>
      <c r="I148" s="261">
        <f t="shared" si="40"/>
        <v>8142.7440296139557</v>
      </c>
      <c r="J148" s="261">
        <f>SUM(D$2:D148)</f>
        <v>718047.67978481494</v>
      </c>
      <c r="K148" s="261">
        <f>IF(ISNUMBER($D147),IF(OR(K147+$D148&gt;P148,K147=P148),P148,SUM($D$2:$D148)),$D148)</f>
        <v>718047.67978481494</v>
      </c>
      <c r="L148" s="261">
        <f>IF(ISNUMBER($D147),IF(OR(L147+$D148&gt;Q148,L147=Q148),Q148,SUM($D$2:$D148)),$D148)</f>
        <v>718047.67978481494</v>
      </c>
      <c r="M148" s="261">
        <f>IF(ISNUMBER($D147),IF(OR(M147+$D148&gt;R148,M147=R148),R148,SUM($D$2:$D148)),$D148)</f>
        <v>718047.67978481494</v>
      </c>
      <c r="N148" s="261">
        <f>IF(ISNUMBER($D147),IF(OR(N147+$D148&gt;S148,N147=S148),S148,SUM($D$2:$D148)),$D148)</f>
        <v>718047.67978481494</v>
      </c>
      <c r="O148" s="261">
        <f>IF(ISNUMBER($D147),IF(OR(O147+$D148&gt;T148,O147=T148),T148,SUM($D$2:$D148)),$D148)</f>
        <v>718047.67978481494</v>
      </c>
      <c r="P148" s="261">
        <f>ACL!$F$2</f>
        <v>1708000</v>
      </c>
      <c r="Q148" s="261">
        <f>ACL!$F$3</f>
        <v>2130000</v>
      </c>
      <c r="R148" s="261">
        <f>ACL!$F$4</f>
        <v>2500000</v>
      </c>
      <c r="S148" s="261">
        <f>ACL!$F$5</f>
        <v>2570000</v>
      </c>
      <c r="T148" s="261">
        <f>ACL!$F$6</f>
        <v>2670000</v>
      </c>
      <c r="U148" s="264" t="str">
        <f t="shared" si="32"/>
        <v/>
      </c>
      <c r="V148" s="264" t="str">
        <f t="shared" si="33"/>
        <v/>
      </c>
      <c r="W148" s="264" t="str">
        <f t="shared" si="34"/>
        <v/>
      </c>
      <c r="X148" s="264" t="str">
        <f t="shared" si="35"/>
        <v/>
      </c>
      <c r="Y148" s="264" t="str">
        <f t="shared" si="36"/>
        <v/>
      </c>
      <c r="Z148" s="353">
        <f t="shared" si="41"/>
        <v>147</v>
      </c>
    </row>
    <row r="149" spans="1:26" x14ac:dyDescent="0.25">
      <c r="A149" s="262">
        <v>41422</v>
      </c>
      <c r="B149" s="263">
        <f t="shared" si="29"/>
        <v>5</v>
      </c>
      <c r="C149" s="263">
        <f t="shared" si="30"/>
        <v>1</v>
      </c>
      <c r="D149" s="261">
        <f t="shared" si="31"/>
        <v>8142.7440296139557</v>
      </c>
      <c r="E149" s="261">
        <f t="shared" si="42"/>
        <v>8142.7440296139557</v>
      </c>
      <c r="F149" s="261">
        <f t="shared" si="37"/>
        <v>8142.7440296139557</v>
      </c>
      <c r="G149" s="261">
        <f t="shared" si="38"/>
        <v>8142.7440296139557</v>
      </c>
      <c r="H149" s="261">
        <f t="shared" si="39"/>
        <v>8142.7440296139557</v>
      </c>
      <c r="I149" s="261">
        <f t="shared" si="40"/>
        <v>8142.7440296139557</v>
      </c>
      <c r="J149" s="261">
        <f>SUM(D$2:D149)</f>
        <v>726190.42381442885</v>
      </c>
      <c r="K149" s="261">
        <f>IF(ISNUMBER($D148),IF(OR(K148+$D149&gt;P149,K148=P149),P149,SUM($D$2:$D149)),$D149)</f>
        <v>726190.42381442885</v>
      </c>
      <c r="L149" s="261">
        <f>IF(ISNUMBER($D148),IF(OR(L148+$D149&gt;Q149,L148=Q149),Q149,SUM($D$2:$D149)),$D149)</f>
        <v>726190.42381442885</v>
      </c>
      <c r="M149" s="261">
        <f>IF(ISNUMBER($D148),IF(OR(M148+$D149&gt;R149,M148=R149),R149,SUM($D$2:$D149)),$D149)</f>
        <v>726190.42381442885</v>
      </c>
      <c r="N149" s="261">
        <f>IF(ISNUMBER($D148),IF(OR(N148+$D149&gt;S149,N148=S149),S149,SUM($D$2:$D149)),$D149)</f>
        <v>726190.42381442885</v>
      </c>
      <c r="O149" s="261">
        <f>IF(ISNUMBER($D148),IF(OR(O148+$D149&gt;T149,O148=T149),T149,SUM($D$2:$D149)),$D149)</f>
        <v>726190.42381442885</v>
      </c>
      <c r="P149" s="261">
        <f>ACL!$F$2</f>
        <v>1708000</v>
      </c>
      <c r="Q149" s="261">
        <f>ACL!$F$3</f>
        <v>2130000</v>
      </c>
      <c r="R149" s="261">
        <f>ACL!$F$4</f>
        <v>2500000</v>
      </c>
      <c r="S149" s="261">
        <f>ACL!$F$5</f>
        <v>2570000</v>
      </c>
      <c r="T149" s="261">
        <f>ACL!$F$6</f>
        <v>2670000</v>
      </c>
      <c r="U149" s="264" t="str">
        <f t="shared" si="32"/>
        <v/>
      </c>
      <c r="V149" s="264" t="str">
        <f t="shared" si="33"/>
        <v/>
      </c>
      <c r="W149" s="264" t="str">
        <f t="shared" si="34"/>
        <v/>
      </c>
      <c r="X149" s="264" t="str">
        <f t="shared" si="35"/>
        <v/>
      </c>
      <c r="Y149" s="264" t="str">
        <f t="shared" si="36"/>
        <v/>
      </c>
      <c r="Z149" s="353">
        <f t="shared" si="41"/>
        <v>148</v>
      </c>
    </row>
    <row r="150" spans="1:26" x14ac:dyDescent="0.25">
      <c r="A150" s="262">
        <v>41423</v>
      </c>
      <c r="B150" s="263">
        <f t="shared" si="29"/>
        <v>5</v>
      </c>
      <c r="C150" s="263">
        <f t="shared" si="30"/>
        <v>1</v>
      </c>
      <c r="D150" s="261">
        <f t="shared" si="31"/>
        <v>8142.7440296139557</v>
      </c>
      <c r="E150" s="261">
        <f t="shared" si="42"/>
        <v>8142.7440296139557</v>
      </c>
      <c r="F150" s="261">
        <f t="shared" si="37"/>
        <v>8142.7440296139557</v>
      </c>
      <c r="G150" s="261">
        <f t="shared" si="38"/>
        <v>8142.7440296139557</v>
      </c>
      <c r="H150" s="261">
        <f t="shared" si="39"/>
        <v>8142.7440296139557</v>
      </c>
      <c r="I150" s="261">
        <f t="shared" si="40"/>
        <v>8142.7440296139557</v>
      </c>
      <c r="J150" s="261">
        <f>SUM(D$2:D150)</f>
        <v>734333.16784404276</v>
      </c>
      <c r="K150" s="261">
        <f>IF(ISNUMBER($D149),IF(OR(K149+$D150&gt;P150,K149=P150),P150,SUM($D$2:$D150)),$D150)</f>
        <v>734333.16784404276</v>
      </c>
      <c r="L150" s="261">
        <f>IF(ISNUMBER($D149),IF(OR(L149+$D150&gt;Q150,L149=Q150),Q150,SUM($D$2:$D150)),$D150)</f>
        <v>734333.16784404276</v>
      </c>
      <c r="M150" s="261">
        <f>IF(ISNUMBER($D149),IF(OR(M149+$D150&gt;R150,M149=R150),R150,SUM($D$2:$D150)),$D150)</f>
        <v>734333.16784404276</v>
      </c>
      <c r="N150" s="261">
        <f>IF(ISNUMBER($D149),IF(OR(N149+$D150&gt;S150,N149=S150),S150,SUM($D$2:$D150)),$D150)</f>
        <v>734333.16784404276</v>
      </c>
      <c r="O150" s="261">
        <f>IF(ISNUMBER($D149),IF(OR(O149+$D150&gt;T150,O149=T150),T150,SUM($D$2:$D150)),$D150)</f>
        <v>734333.16784404276</v>
      </c>
      <c r="P150" s="261">
        <f>ACL!$F$2</f>
        <v>1708000</v>
      </c>
      <c r="Q150" s="261">
        <f>ACL!$F$3</f>
        <v>2130000</v>
      </c>
      <c r="R150" s="261">
        <f>ACL!$F$4</f>
        <v>2500000</v>
      </c>
      <c r="S150" s="261">
        <f>ACL!$F$5</f>
        <v>2570000</v>
      </c>
      <c r="T150" s="261">
        <f>ACL!$F$6</f>
        <v>2670000</v>
      </c>
      <c r="U150" s="264" t="str">
        <f t="shared" si="32"/>
        <v/>
      </c>
      <c r="V150" s="264" t="str">
        <f t="shared" si="33"/>
        <v/>
      </c>
      <c r="W150" s="264" t="str">
        <f t="shared" si="34"/>
        <v/>
      </c>
      <c r="X150" s="264" t="str">
        <f t="shared" si="35"/>
        <v/>
      </c>
      <c r="Y150" s="264" t="str">
        <f t="shared" si="36"/>
        <v/>
      </c>
      <c r="Z150" s="353">
        <f t="shared" si="41"/>
        <v>149</v>
      </c>
    </row>
    <row r="151" spans="1:26" x14ac:dyDescent="0.25">
      <c r="A151" s="262">
        <v>41424</v>
      </c>
      <c r="B151" s="263">
        <f t="shared" si="29"/>
        <v>5</v>
      </c>
      <c r="C151" s="263">
        <f t="shared" si="30"/>
        <v>1</v>
      </c>
      <c r="D151" s="261">
        <f t="shared" si="31"/>
        <v>8142.7440296139557</v>
      </c>
      <c r="E151" s="261">
        <f t="shared" si="42"/>
        <v>8142.7440296139557</v>
      </c>
      <c r="F151" s="261">
        <f t="shared" si="37"/>
        <v>8142.7440296139557</v>
      </c>
      <c r="G151" s="261">
        <f t="shared" si="38"/>
        <v>8142.7440296139557</v>
      </c>
      <c r="H151" s="261">
        <f t="shared" si="39"/>
        <v>8142.7440296139557</v>
      </c>
      <c r="I151" s="261">
        <f t="shared" si="40"/>
        <v>8142.7440296139557</v>
      </c>
      <c r="J151" s="261">
        <f>SUM(D$2:D151)</f>
        <v>742475.91187365667</v>
      </c>
      <c r="K151" s="261">
        <f>IF(ISNUMBER($D150),IF(OR(K150+$D151&gt;P151,K150=P151),P151,SUM($D$2:$D151)),$D151)</f>
        <v>742475.91187365667</v>
      </c>
      <c r="L151" s="261">
        <f>IF(ISNUMBER($D150),IF(OR(L150+$D151&gt;Q151,L150=Q151),Q151,SUM($D$2:$D151)),$D151)</f>
        <v>742475.91187365667</v>
      </c>
      <c r="M151" s="261">
        <f>IF(ISNUMBER($D150),IF(OR(M150+$D151&gt;R151,M150=R151),R151,SUM($D$2:$D151)),$D151)</f>
        <v>742475.91187365667</v>
      </c>
      <c r="N151" s="261">
        <f>IF(ISNUMBER($D150),IF(OR(N150+$D151&gt;S151,N150=S151),S151,SUM($D$2:$D151)),$D151)</f>
        <v>742475.91187365667</v>
      </c>
      <c r="O151" s="261">
        <f>IF(ISNUMBER($D150),IF(OR(O150+$D151&gt;T151,O150=T151),T151,SUM($D$2:$D151)),$D151)</f>
        <v>742475.91187365667</v>
      </c>
      <c r="P151" s="261">
        <f>ACL!$F$2</f>
        <v>1708000</v>
      </c>
      <c r="Q151" s="261">
        <f>ACL!$F$3</f>
        <v>2130000</v>
      </c>
      <c r="R151" s="261">
        <f>ACL!$F$4</f>
        <v>2500000</v>
      </c>
      <c r="S151" s="261">
        <f>ACL!$F$5</f>
        <v>2570000</v>
      </c>
      <c r="T151" s="261">
        <f>ACL!$F$6</f>
        <v>2670000</v>
      </c>
      <c r="U151" s="264" t="str">
        <f t="shared" si="32"/>
        <v/>
      </c>
      <c r="V151" s="264" t="str">
        <f t="shared" si="33"/>
        <v/>
      </c>
      <c r="W151" s="264" t="str">
        <f t="shared" si="34"/>
        <v/>
      </c>
      <c r="X151" s="264" t="str">
        <f t="shared" si="35"/>
        <v/>
      </c>
      <c r="Y151" s="264" t="str">
        <f t="shared" si="36"/>
        <v/>
      </c>
      <c r="Z151" s="353">
        <f t="shared" si="41"/>
        <v>150</v>
      </c>
    </row>
    <row r="152" spans="1:26" x14ac:dyDescent="0.25">
      <c r="A152" s="262">
        <v>41425</v>
      </c>
      <c r="B152" s="263">
        <f t="shared" si="29"/>
        <v>5</v>
      </c>
      <c r="C152" s="263">
        <f t="shared" si="30"/>
        <v>1</v>
      </c>
      <c r="D152" s="261">
        <f t="shared" si="31"/>
        <v>8142.7440296139557</v>
      </c>
      <c r="E152" s="261">
        <f t="shared" si="42"/>
        <v>8142.7440296139557</v>
      </c>
      <c r="F152" s="261">
        <f t="shared" si="37"/>
        <v>8142.7440296139557</v>
      </c>
      <c r="G152" s="261">
        <f t="shared" si="38"/>
        <v>8142.7440296139557</v>
      </c>
      <c r="H152" s="261">
        <f t="shared" si="39"/>
        <v>8142.7440296139557</v>
      </c>
      <c r="I152" s="261">
        <f t="shared" si="40"/>
        <v>8142.7440296139557</v>
      </c>
      <c r="J152" s="261">
        <f>SUM(D$2:D152)</f>
        <v>750618.65590327058</v>
      </c>
      <c r="K152" s="261">
        <f>IF(ISNUMBER($D151),IF(OR(K151+$D152&gt;P152,K151=P152),P152,SUM($D$2:$D152)),$D152)</f>
        <v>750618.65590327058</v>
      </c>
      <c r="L152" s="261">
        <f>IF(ISNUMBER($D151),IF(OR(L151+$D152&gt;Q152,L151=Q152),Q152,SUM($D$2:$D152)),$D152)</f>
        <v>750618.65590327058</v>
      </c>
      <c r="M152" s="261">
        <f>IF(ISNUMBER($D151),IF(OR(M151+$D152&gt;R152,M151=R152),R152,SUM($D$2:$D152)),$D152)</f>
        <v>750618.65590327058</v>
      </c>
      <c r="N152" s="261">
        <f>IF(ISNUMBER($D151),IF(OR(N151+$D152&gt;S152,N151=S152),S152,SUM($D$2:$D152)),$D152)</f>
        <v>750618.65590327058</v>
      </c>
      <c r="O152" s="261">
        <f>IF(ISNUMBER($D151),IF(OR(O151+$D152&gt;T152,O151=T152),T152,SUM($D$2:$D152)),$D152)</f>
        <v>750618.65590327058</v>
      </c>
      <c r="P152" s="261">
        <f>ACL!$F$2</f>
        <v>1708000</v>
      </c>
      <c r="Q152" s="261">
        <f>ACL!$F$3</f>
        <v>2130000</v>
      </c>
      <c r="R152" s="261">
        <f>ACL!$F$4</f>
        <v>2500000</v>
      </c>
      <c r="S152" s="261">
        <f>ACL!$F$5</f>
        <v>2570000</v>
      </c>
      <c r="T152" s="261">
        <f>ACL!$F$6</f>
        <v>2670000</v>
      </c>
      <c r="U152" s="264" t="str">
        <f t="shared" si="32"/>
        <v/>
      </c>
      <c r="V152" s="264" t="str">
        <f t="shared" si="33"/>
        <v/>
      </c>
      <c r="W152" s="264" t="str">
        <f t="shared" si="34"/>
        <v/>
      </c>
      <c r="X152" s="264" t="str">
        <f t="shared" si="35"/>
        <v/>
      </c>
      <c r="Y152" s="264" t="str">
        <f t="shared" si="36"/>
        <v/>
      </c>
      <c r="Z152" s="353">
        <f t="shared" si="41"/>
        <v>151</v>
      </c>
    </row>
    <row r="153" spans="1:26" x14ac:dyDescent="0.25">
      <c r="A153" s="262">
        <v>41426</v>
      </c>
      <c r="B153" s="263">
        <f t="shared" si="29"/>
        <v>6</v>
      </c>
      <c r="C153" s="263">
        <f t="shared" si="30"/>
        <v>1</v>
      </c>
      <c r="D153" s="261">
        <f t="shared" si="31"/>
        <v>8142.7365027322476</v>
      </c>
      <c r="E153" s="261">
        <f t="shared" si="42"/>
        <v>8142.7365027322476</v>
      </c>
      <c r="F153" s="261">
        <f t="shared" si="37"/>
        <v>8142.7365027322476</v>
      </c>
      <c r="G153" s="261">
        <f t="shared" si="38"/>
        <v>8142.7365027322476</v>
      </c>
      <c r="H153" s="261">
        <f t="shared" si="39"/>
        <v>8142.7365027322476</v>
      </c>
      <c r="I153" s="261">
        <f t="shared" si="40"/>
        <v>8142.7365027322476</v>
      </c>
      <c r="J153" s="261">
        <f>SUM(D$2:D153)</f>
        <v>758761.39240600285</v>
      </c>
      <c r="K153" s="261">
        <f>IF(ISNUMBER($D152),IF(OR(K152+$D153&gt;P153,K152=P153),P153,SUM($D$2:$D153)),$D153)</f>
        <v>758761.39240600285</v>
      </c>
      <c r="L153" s="261">
        <f>IF(ISNUMBER($D152),IF(OR(L152+$D153&gt;Q153,L152=Q153),Q153,SUM($D$2:$D153)),$D153)</f>
        <v>758761.39240600285</v>
      </c>
      <c r="M153" s="261">
        <f>IF(ISNUMBER($D152),IF(OR(M152+$D153&gt;R153,M152=R153),R153,SUM($D$2:$D153)),$D153)</f>
        <v>758761.39240600285</v>
      </c>
      <c r="N153" s="261">
        <f>IF(ISNUMBER($D152),IF(OR(N152+$D153&gt;S153,N152=S153),S153,SUM($D$2:$D153)),$D153)</f>
        <v>758761.39240600285</v>
      </c>
      <c r="O153" s="261">
        <f>IF(ISNUMBER($D152),IF(OR(O152+$D153&gt;T153,O152=T153),T153,SUM($D$2:$D153)),$D153)</f>
        <v>758761.39240600285</v>
      </c>
      <c r="P153" s="261">
        <f>ACL!$F$2</f>
        <v>1708000</v>
      </c>
      <c r="Q153" s="261">
        <f>ACL!$F$3</f>
        <v>2130000</v>
      </c>
      <c r="R153" s="261">
        <f>ACL!$F$4</f>
        <v>2500000</v>
      </c>
      <c r="S153" s="261">
        <f>ACL!$F$5</f>
        <v>2570000</v>
      </c>
      <c r="T153" s="261">
        <f>ACL!$F$6</f>
        <v>2670000</v>
      </c>
      <c r="U153" s="264" t="str">
        <f t="shared" si="32"/>
        <v/>
      </c>
      <c r="V153" s="264" t="str">
        <f t="shared" si="33"/>
        <v/>
      </c>
      <c r="W153" s="264" t="str">
        <f t="shared" si="34"/>
        <v/>
      </c>
      <c r="X153" s="264" t="str">
        <f t="shared" si="35"/>
        <v/>
      </c>
      <c r="Y153" s="264" t="str">
        <f t="shared" si="36"/>
        <v/>
      </c>
      <c r="Z153" s="353">
        <f t="shared" si="41"/>
        <v>152</v>
      </c>
    </row>
    <row r="154" spans="1:26" x14ac:dyDescent="0.25">
      <c r="A154" s="262">
        <v>41427</v>
      </c>
      <c r="B154" s="263">
        <f t="shared" si="29"/>
        <v>6</v>
      </c>
      <c r="C154" s="263">
        <f t="shared" si="30"/>
        <v>1</v>
      </c>
      <c r="D154" s="261">
        <f t="shared" si="31"/>
        <v>8142.7365027322476</v>
      </c>
      <c r="E154" s="261">
        <f t="shared" si="42"/>
        <v>8142.7365027322476</v>
      </c>
      <c r="F154" s="261">
        <f t="shared" si="37"/>
        <v>8142.7365027322476</v>
      </c>
      <c r="G154" s="261">
        <f t="shared" si="38"/>
        <v>8142.7365027322476</v>
      </c>
      <c r="H154" s="261">
        <f t="shared" si="39"/>
        <v>8142.7365027322476</v>
      </c>
      <c r="I154" s="261">
        <f t="shared" si="40"/>
        <v>8142.7365027322476</v>
      </c>
      <c r="J154" s="261">
        <f>SUM(D$2:D154)</f>
        <v>766904.12890873512</v>
      </c>
      <c r="K154" s="261">
        <f>IF(ISNUMBER($D153),IF(OR(K153+$D154&gt;P154,K153=P154),P154,SUM($D$2:$D154)),$D154)</f>
        <v>766904.12890873512</v>
      </c>
      <c r="L154" s="261">
        <f>IF(ISNUMBER($D153),IF(OR(L153+$D154&gt;Q154,L153=Q154),Q154,SUM($D$2:$D154)),$D154)</f>
        <v>766904.12890873512</v>
      </c>
      <c r="M154" s="261">
        <f>IF(ISNUMBER($D153),IF(OR(M153+$D154&gt;R154,M153=R154),R154,SUM($D$2:$D154)),$D154)</f>
        <v>766904.12890873512</v>
      </c>
      <c r="N154" s="261">
        <f>IF(ISNUMBER($D153),IF(OR(N153+$D154&gt;S154,N153=S154),S154,SUM($D$2:$D154)),$D154)</f>
        <v>766904.12890873512</v>
      </c>
      <c r="O154" s="261">
        <f>IF(ISNUMBER($D153),IF(OR(O153+$D154&gt;T154,O153=T154),T154,SUM($D$2:$D154)),$D154)</f>
        <v>766904.12890873512</v>
      </c>
      <c r="P154" s="261">
        <f>ACL!$F$2</f>
        <v>1708000</v>
      </c>
      <c r="Q154" s="261">
        <f>ACL!$F$3</f>
        <v>2130000</v>
      </c>
      <c r="R154" s="261">
        <f>ACL!$F$4</f>
        <v>2500000</v>
      </c>
      <c r="S154" s="261">
        <f>ACL!$F$5</f>
        <v>2570000</v>
      </c>
      <c r="T154" s="261">
        <f>ACL!$F$6</f>
        <v>2670000</v>
      </c>
      <c r="U154" s="264" t="str">
        <f t="shared" si="32"/>
        <v/>
      </c>
      <c r="V154" s="264" t="str">
        <f t="shared" si="33"/>
        <v/>
      </c>
      <c r="W154" s="264" t="str">
        <f t="shared" si="34"/>
        <v/>
      </c>
      <c r="X154" s="264" t="str">
        <f t="shared" si="35"/>
        <v/>
      </c>
      <c r="Y154" s="264" t="str">
        <f t="shared" si="36"/>
        <v/>
      </c>
      <c r="Z154" s="353">
        <f t="shared" si="41"/>
        <v>153</v>
      </c>
    </row>
    <row r="155" spans="1:26" x14ac:dyDescent="0.25">
      <c r="A155" s="262">
        <v>41428</v>
      </c>
      <c r="B155" s="263">
        <f t="shared" si="29"/>
        <v>6</v>
      </c>
      <c r="C155" s="263">
        <f t="shared" si="30"/>
        <v>1</v>
      </c>
      <c r="D155" s="261">
        <f t="shared" si="31"/>
        <v>8142.7365027322476</v>
      </c>
      <c r="E155" s="261">
        <f t="shared" si="42"/>
        <v>8142.7365027322476</v>
      </c>
      <c r="F155" s="261">
        <f t="shared" si="37"/>
        <v>8142.7365027322476</v>
      </c>
      <c r="G155" s="261">
        <f t="shared" si="38"/>
        <v>8142.7365027322476</v>
      </c>
      <c r="H155" s="261">
        <f t="shared" si="39"/>
        <v>8142.7365027322476</v>
      </c>
      <c r="I155" s="261">
        <f t="shared" si="40"/>
        <v>8142.7365027322476</v>
      </c>
      <c r="J155" s="261">
        <f>SUM(D$2:D155)</f>
        <v>775046.86541146738</v>
      </c>
      <c r="K155" s="261">
        <f>IF(ISNUMBER($D154),IF(OR(K154+$D155&gt;P155,K154=P155),P155,SUM($D$2:$D155)),$D155)</f>
        <v>775046.86541146738</v>
      </c>
      <c r="L155" s="261">
        <f>IF(ISNUMBER($D154),IF(OR(L154+$D155&gt;Q155,L154=Q155),Q155,SUM($D$2:$D155)),$D155)</f>
        <v>775046.86541146738</v>
      </c>
      <c r="M155" s="261">
        <f>IF(ISNUMBER($D154),IF(OR(M154+$D155&gt;R155,M154=R155),R155,SUM($D$2:$D155)),$D155)</f>
        <v>775046.86541146738</v>
      </c>
      <c r="N155" s="261">
        <f>IF(ISNUMBER($D154),IF(OR(N154+$D155&gt;S155,N154=S155),S155,SUM($D$2:$D155)),$D155)</f>
        <v>775046.86541146738</v>
      </c>
      <c r="O155" s="261">
        <f>IF(ISNUMBER($D154),IF(OR(O154+$D155&gt;T155,O154=T155),T155,SUM($D$2:$D155)),$D155)</f>
        <v>775046.86541146738</v>
      </c>
      <c r="P155" s="261">
        <f>ACL!$F$2</f>
        <v>1708000</v>
      </c>
      <c r="Q155" s="261">
        <f>ACL!$F$3</f>
        <v>2130000</v>
      </c>
      <c r="R155" s="261">
        <f>ACL!$F$4</f>
        <v>2500000</v>
      </c>
      <c r="S155" s="261">
        <f>ACL!$F$5</f>
        <v>2570000</v>
      </c>
      <c r="T155" s="261">
        <f>ACL!$F$6</f>
        <v>2670000</v>
      </c>
      <c r="U155" s="264" t="str">
        <f t="shared" si="32"/>
        <v/>
      </c>
      <c r="V155" s="264" t="str">
        <f t="shared" si="33"/>
        <v/>
      </c>
      <c r="W155" s="264" t="str">
        <f t="shared" si="34"/>
        <v/>
      </c>
      <c r="X155" s="264" t="str">
        <f t="shared" si="35"/>
        <v/>
      </c>
      <c r="Y155" s="264" t="str">
        <f t="shared" si="36"/>
        <v/>
      </c>
      <c r="Z155" s="353">
        <f t="shared" si="41"/>
        <v>154</v>
      </c>
    </row>
    <row r="156" spans="1:26" x14ac:dyDescent="0.25">
      <c r="A156" s="262">
        <v>41429</v>
      </c>
      <c r="B156" s="263">
        <f t="shared" si="29"/>
        <v>6</v>
      </c>
      <c r="C156" s="263">
        <f t="shared" si="30"/>
        <v>1</v>
      </c>
      <c r="D156" s="261">
        <f t="shared" si="31"/>
        <v>8142.7365027322476</v>
      </c>
      <c r="E156" s="261">
        <f t="shared" si="42"/>
        <v>8142.7365027322476</v>
      </c>
      <c r="F156" s="261">
        <f t="shared" si="37"/>
        <v>8142.7365027322476</v>
      </c>
      <c r="G156" s="261">
        <f t="shared" si="38"/>
        <v>8142.7365027322476</v>
      </c>
      <c r="H156" s="261">
        <f t="shared" si="39"/>
        <v>8142.7365027322476</v>
      </c>
      <c r="I156" s="261">
        <f t="shared" si="40"/>
        <v>8142.7365027322476</v>
      </c>
      <c r="J156" s="261">
        <f>SUM(D$2:D156)</f>
        <v>783189.60191419965</v>
      </c>
      <c r="K156" s="261">
        <f>IF(ISNUMBER($D155),IF(OR(K155+$D156&gt;P156,K155=P156),P156,SUM($D$2:$D156)),$D156)</f>
        <v>783189.60191419965</v>
      </c>
      <c r="L156" s="261">
        <f>IF(ISNUMBER($D155),IF(OR(L155+$D156&gt;Q156,L155=Q156),Q156,SUM($D$2:$D156)),$D156)</f>
        <v>783189.60191419965</v>
      </c>
      <c r="M156" s="261">
        <f>IF(ISNUMBER($D155),IF(OR(M155+$D156&gt;R156,M155=R156),R156,SUM($D$2:$D156)),$D156)</f>
        <v>783189.60191419965</v>
      </c>
      <c r="N156" s="261">
        <f>IF(ISNUMBER($D155),IF(OR(N155+$D156&gt;S156,N155=S156),S156,SUM($D$2:$D156)),$D156)</f>
        <v>783189.60191419965</v>
      </c>
      <c r="O156" s="261">
        <f>IF(ISNUMBER($D155),IF(OR(O155+$D156&gt;T156,O155=T156),T156,SUM($D$2:$D156)),$D156)</f>
        <v>783189.60191419965</v>
      </c>
      <c r="P156" s="261">
        <f>ACL!$F$2</f>
        <v>1708000</v>
      </c>
      <c r="Q156" s="261">
        <f>ACL!$F$3</f>
        <v>2130000</v>
      </c>
      <c r="R156" s="261">
        <f>ACL!$F$4</f>
        <v>2500000</v>
      </c>
      <c r="S156" s="261">
        <f>ACL!$F$5</f>
        <v>2570000</v>
      </c>
      <c r="T156" s="261">
        <f>ACL!$F$6</f>
        <v>2670000</v>
      </c>
      <c r="U156" s="264" t="str">
        <f t="shared" si="32"/>
        <v/>
      </c>
      <c r="V156" s="264" t="str">
        <f t="shared" si="33"/>
        <v/>
      </c>
      <c r="W156" s="264" t="str">
        <f t="shared" si="34"/>
        <v/>
      </c>
      <c r="X156" s="264" t="str">
        <f t="shared" si="35"/>
        <v/>
      </c>
      <c r="Y156" s="264" t="str">
        <f t="shared" si="36"/>
        <v/>
      </c>
      <c r="Z156" s="353">
        <f t="shared" si="41"/>
        <v>155</v>
      </c>
    </row>
    <row r="157" spans="1:26" x14ac:dyDescent="0.25">
      <c r="A157" s="262">
        <v>41430</v>
      </c>
      <c r="B157" s="263">
        <f t="shared" si="29"/>
        <v>6</v>
      </c>
      <c r="C157" s="263">
        <f t="shared" si="30"/>
        <v>1</v>
      </c>
      <c r="D157" s="261">
        <f t="shared" si="31"/>
        <v>8142.7365027322476</v>
      </c>
      <c r="E157" s="261">
        <f t="shared" si="42"/>
        <v>8142.7365027322476</v>
      </c>
      <c r="F157" s="261">
        <f t="shared" si="37"/>
        <v>8142.7365027322476</v>
      </c>
      <c r="G157" s="261">
        <f t="shared" si="38"/>
        <v>8142.7365027322476</v>
      </c>
      <c r="H157" s="261">
        <f t="shared" si="39"/>
        <v>8142.7365027322476</v>
      </c>
      <c r="I157" s="261">
        <f t="shared" si="40"/>
        <v>8142.7365027322476</v>
      </c>
      <c r="J157" s="261">
        <f>SUM(D$2:D157)</f>
        <v>791332.33841693192</v>
      </c>
      <c r="K157" s="261">
        <f>IF(ISNUMBER($D156),IF(OR(K156+$D157&gt;P157,K156=P157),P157,SUM($D$2:$D157)),$D157)</f>
        <v>791332.33841693192</v>
      </c>
      <c r="L157" s="261">
        <f>IF(ISNUMBER($D156),IF(OR(L156+$D157&gt;Q157,L156=Q157),Q157,SUM($D$2:$D157)),$D157)</f>
        <v>791332.33841693192</v>
      </c>
      <c r="M157" s="261">
        <f>IF(ISNUMBER($D156),IF(OR(M156+$D157&gt;R157,M156=R157),R157,SUM($D$2:$D157)),$D157)</f>
        <v>791332.33841693192</v>
      </c>
      <c r="N157" s="261">
        <f>IF(ISNUMBER($D156),IF(OR(N156+$D157&gt;S157,N156=S157),S157,SUM($D$2:$D157)),$D157)</f>
        <v>791332.33841693192</v>
      </c>
      <c r="O157" s="261">
        <f>IF(ISNUMBER($D156),IF(OR(O156+$D157&gt;T157,O156=T157),T157,SUM($D$2:$D157)),$D157)</f>
        <v>791332.33841693192</v>
      </c>
      <c r="P157" s="261">
        <f>ACL!$F$2</f>
        <v>1708000</v>
      </c>
      <c r="Q157" s="261">
        <f>ACL!$F$3</f>
        <v>2130000</v>
      </c>
      <c r="R157" s="261">
        <f>ACL!$F$4</f>
        <v>2500000</v>
      </c>
      <c r="S157" s="261">
        <f>ACL!$F$5</f>
        <v>2570000</v>
      </c>
      <c r="T157" s="261">
        <f>ACL!$F$6</f>
        <v>2670000</v>
      </c>
      <c r="U157" s="264" t="str">
        <f t="shared" si="32"/>
        <v/>
      </c>
      <c r="V157" s="264" t="str">
        <f t="shared" si="33"/>
        <v/>
      </c>
      <c r="W157" s="264" t="str">
        <f t="shared" si="34"/>
        <v/>
      </c>
      <c r="X157" s="264" t="str">
        <f t="shared" si="35"/>
        <v/>
      </c>
      <c r="Y157" s="264" t="str">
        <f t="shared" si="36"/>
        <v/>
      </c>
      <c r="Z157" s="353">
        <f t="shared" si="41"/>
        <v>156</v>
      </c>
    </row>
    <row r="158" spans="1:26" x14ac:dyDescent="0.25">
      <c r="A158" s="262">
        <v>41431</v>
      </c>
      <c r="B158" s="263">
        <f t="shared" si="29"/>
        <v>6</v>
      </c>
      <c r="C158" s="263">
        <f t="shared" si="30"/>
        <v>1</v>
      </c>
      <c r="D158" s="261">
        <f t="shared" si="31"/>
        <v>8142.7365027322476</v>
      </c>
      <c r="E158" s="261">
        <f t="shared" si="42"/>
        <v>8142.7365027322476</v>
      </c>
      <c r="F158" s="261">
        <f t="shared" si="37"/>
        <v>8142.7365027322476</v>
      </c>
      <c r="G158" s="261">
        <f t="shared" si="38"/>
        <v>8142.7365027322476</v>
      </c>
      <c r="H158" s="261">
        <f t="shared" si="39"/>
        <v>8142.7365027322476</v>
      </c>
      <c r="I158" s="261">
        <f t="shared" si="40"/>
        <v>8142.7365027322476</v>
      </c>
      <c r="J158" s="261">
        <f>SUM(D$2:D158)</f>
        <v>799475.07491966418</v>
      </c>
      <c r="K158" s="261">
        <f>IF(ISNUMBER($D157),IF(OR(K157+$D158&gt;P158,K157=P158),P158,SUM($D$2:$D158)),$D158)</f>
        <v>799475.07491966418</v>
      </c>
      <c r="L158" s="261">
        <f>IF(ISNUMBER($D157),IF(OR(L157+$D158&gt;Q158,L157=Q158),Q158,SUM($D$2:$D158)),$D158)</f>
        <v>799475.07491966418</v>
      </c>
      <c r="M158" s="261">
        <f>IF(ISNUMBER($D157),IF(OR(M157+$D158&gt;R158,M157=R158),R158,SUM($D$2:$D158)),$D158)</f>
        <v>799475.07491966418</v>
      </c>
      <c r="N158" s="261">
        <f>IF(ISNUMBER($D157),IF(OR(N157+$D158&gt;S158,N157=S158),S158,SUM($D$2:$D158)),$D158)</f>
        <v>799475.07491966418</v>
      </c>
      <c r="O158" s="261">
        <f>IF(ISNUMBER($D157),IF(OR(O157+$D158&gt;T158,O157=T158),T158,SUM($D$2:$D158)),$D158)</f>
        <v>799475.07491966418</v>
      </c>
      <c r="P158" s="261">
        <f>ACL!$F$2</f>
        <v>1708000</v>
      </c>
      <c r="Q158" s="261">
        <f>ACL!$F$3</f>
        <v>2130000</v>
      </c>
      <c r="R158" s="261">
        <f>ACL!$F$4</f>
        <v>2500000</v>
      </c>
      <c r="S158" s="261">
        <f>ACL!$F$5</f>
        <v>2570000</v>
      </c>
      <c r="T158" s="261">
        <f>ACL!$F$6</f>
        <v>2670000</v>
      </c>
      <c r="U158" s="264" t="str">
        <f t="shared" si="32"/>
        <v/>
      </c>
      <c r="V158" s="264" t="str">
        <f t="shared" si="33"/>
        <v/>
      </c>
      <c r="W158" s="264" t="str">
        <f t="shared" si="34"/>
        <v/>
      </c>
      <c r="X158" s="264" t="str">
        <f t="shared" si="35"/>
        <v/>
      </c>
      <c r="Y158" s="264" t="str">
        <f t="shared" si="36"/>
        <v/>
      </c>
      <c r="Z158" s="353">
        <f t="shared" si="41"/>
        <v>157</v>
      </c>
    </row>
    <row r="159" spans="1:26" x14ac:dyDescent="0.25">
      <c r="A159" s="262">
        <v>41432</v>
      </c>
      <c r="B159" s="263">
        <f t="shared" si="29"/>
        <v>6</v>
      </c>
      <c r="C159" s="263">
        <f t="shared" si="30"/>
        <v>1</v>
      </c>
      <c r="D159" s="261">
        <f t="shared" si="31"/>
        <v>8142.7365027322476</v>
      </c>
      <c r="E159" s="261">
        <f t="shared" si="42"/>
        <v>8142.7365027322476</v>
      </c>
      <c r="F159" s="261">
        <f t="shared" si="37"/>
        <v>8142.7365027322476</v>
      </c>
      <c r="G159" s="261">
        <f t="shared" si="38"/>
        <v>8142.7365027322476</v>
      </c>
      <c r="H159" s="261">
        <f t="shared" si="39"/>
        <v>8142.7365027322476</v>
      </c>
      <c r="I159" s="261">
        <f t="shared" si="40"/>
        <v>8142.7365027322476</v>
      </c>
      <c r="J159" s="261">
        <f>SUM(D$2:D159)</f>
        <v>807617.81142239645</v>
      </c>
      <c r="K159" s="261">
        <f>IF(ISNUMBER($D158),IF(OR(K158+$D159&gt;P159,K158=P159),P159,SUM($D$2:$D159)),$D159)</f>
        <v>807617.81142239645</v>
      </c>
      <c r="L159" s="261">
        <f>IF(ISNUMBER($D158),IF(OR(L158+$D159&gt;Q159,L158=Q159),Q159,SUM($D$2:$D159)),$D159)</f>
        <v>807617.81142239645</v>
      </c>
      <c r="M159" s="261">
        <f>IF(ISNUMBER($D158),IF(OR(M158+$D159&gt;R159,M158=R159),R159,SUM($D$2:$D159)),$D159)</f>
        <v>807617.81142239645</v>
      </c>
      <c r="N159" s="261">
        <f>IF(ISNUMBER($D158),IF(OR(N158+$D159&gt;S159,N158=S159),S159,SUM($D$2:$D159)),$D159)</f>
        <v>807617.81142239645</v>
      </c>
      <c r="O159" s="261">
        <f>IF(ISNUMBER($D158),IF(OR(O158+$D159&gt;T159,O158=T159),T159,SUM($D$2:$D159)),$D159)</f>
        <v>807617.81142239645</v>
      </c>
      <c r="P159" s="261">
        <f>ACL!$F$2</f>
        <v>1708000</v>
      </c>
      <c r="Q159" s="261">
        <f>ACL!$F$3</f>
        <v>2130000</v>
      </c>
      <c r="R159" s="261">
        <f>ACL!$F$4</f>
        <v>2500000</v>
      </c>
      <c r="S159" s="261">
        <f>ACL!$F$5</f>
        <v>2570000</v>
      </c>
      <c r="T159" s="261">
        <f>ACL!$F$6</f>
        <v>2670000</v>
      </c>
      <c r="U159" s="264" t="str">
        <f t="shared" si="32"/>
        <v/>
      </c>
      <c r="V159" s="264" t="str">
        <f t="shared" si="33"/>
        <v/>
      </c>
      <c r="W159" s="264" t="str">
        <f t="shared" si="34"/>
        <v/>
      </c>
      <c r="X159" s="264" t="str">
        <f t="shared" si="35"/>
        <v/>
      </c>
      <c r="Y159" s="264" t="str">
        <f t="shared" si="36"/>
        <v/>
      </c>
      <c r="Z159" s="353">
        <f t="shared" si="41"/>
        <v>158</v>
      </c>
    </row>
    <row r="160" spans="1:26" x14ac:dyDescent="0.25">
      <c r="A160" s="262">
        <v>41433</v>
      </c>
      <c r="B160" s="263">
        <f t="shared" si="29"/>
        <v>6</v>
      </c>
      <c r="C160" s="263">
        <f t="shared" si="30"/>
        <v>1</v>
      </c>
      <c r="D160" s="261">
        <f t="shared" si="31"/>
        <v>8142.7365027322476</v>
      </c>
      <c r="E160" s="261">
        <f t="shared" si="42"/>
        <v>8142.7365027322476</v>
      </c>
      <c r="F160" s="261">
        <f t="shared" si="37"/>
        <v>8142.7365027322476</v>
      </c>
      <c r="G160" s="261">
        <f t="shared" si="38"/>
        <v>8142.7365027322476</v>
      </c>
      <c r="H160" s="261">
        <f t="shared" si="39"/>
        <v>8142.7365027322476</v>
      </c>
      <c r="I160" s="261">
        <f t="shared" si="40"/>
        <v>8142.7365027322476</v>
      </c>
      <c r="J160" s="261">
        <f>SUM(D$2:D160)</f>
        <v>815760.54792512872</v>
      </c>
      <c r="K160" s="261">
        <f>IF(ISNUMBER($D159),IF(OR(K159+$D160&gt;P160,K159=P160),P160,SUM($D$2:$D160)),$D160)</f>
        <v>815760.54792512872</v>
      </c>
      <c r="L160" s="261">
        <f>IF(ISNUMBER($D159),IF(OR(L159+$D160&gt;Q160,L159=Q160),Q160,SUM($D$2:$D160)),$D160)</f>
        <v>815760.54792512872</v>
      </c>
      <c r="M160" s="261">
        <f>IF(ISNUMBER($D159),IF(OR(M159+$D160&gt;R160,M159=R160),R160,SUM($D$2:$D160)),$D160)</f>
        <v>815760.54792512872</v>
      </c>
      <c r="N160" s="261">
        <f>IF(ISNUMBER($D159),IF(OR(N159+$D160&gt;S160,N159=S160),S160,SUM($D$2:$D160)),$D160)</f>
        <v>815760.54792512872</v>
      </c>
      <c r="O160" s="261">
        <f>IF(ISNUMBER($D159),IF(OR(O159+$D160&gt;T160,O159=T160),T160,SUM($D$2:$D160)),$D160)</f>
        <v>815760.54792512872</v>
      </c>
      <c r="P160" s="261">
        <f>ACL!$F$2</f>
        <v>1708000</v>
      </c>
      <c r="Q160" s="261">
        <f>ACL!$F$3</f>
        <v>2130000</v>
      </c>
      <c r="R160" s="261">
        <f>ACL!$F$4</f>
        <v>2500000</v>
      </c>
      <c r="S160" s="261">
        <f>ACL!$F$5</f>
        <v>2570000</v>
      </c>
      <c r="T160" s="261">
        <f>ACL!$F$6</f>
        <v>2670000</v>
      </c>
      <c r="U160" s="264" t="str">
        <f t="shared" si="32"/>
        <v/>
      </c>
      <c r="V160" s="264" t="str">
        <f t="shared" si="33"/>
        <v/>
      </c>
      <c r="W160" s="264" t="str">
        <f t="shared" si="34"/>
        <v/>
      </c>
      <c r="X160" s="264" t="str">
        <f t="shared" si="35"/>
        <v/>
      </c>
      <c r="Y160" s="264" t="str">
        <f t="shared" si="36"/>
        <v/>
      </c>
      <c r="Z160" s="353">
        <f t="shared" si="41"/>
        <v>159</v>
      </c>
    </row>
    <row r="161" spans="1:26" x14ac:dyDescent="0.25">
      <c r="A161" s="262">
        <v>41434</v>
      </c>
      <c r="B161" s="263">
        <f t="shared" si="29"/>
        <v>6</v>
      </c>
      <c r="C161" s="263">
        <f t="shared" si="30"/>
        <v>1</v>
      </c>
      <c r="D161" s="261">
        <f t="shared" si="31"/>
        <v>8142.7365027322476</v>
      </c>
      <c r="E161" s="261">
        <f t="shared" si="42"/>
        <v>8142.7365027322476</v>
      </c>
      <c r="F161" s="261">
        <f t="shared" si="37"/>
        <v>8142.7365027322476</v>
      </c>
      <c r="G161" s="261">
        <f t="shared" si="38"/>
        <v>8142.7365027322476</v>
      </c>
      <c r="H161" s="261">
        <f t="shared" si="39"/>
        <v>8142.7365027322476</v>
      </c>
      <c r="I161" s="261">
        <f t="shared" si="40"/>
        <v>8142.7365027322476</v>
      </c>
      <c r="J161" s="261">
        <f>SUM(D$2:D161)</f>
        <v>823903.28442786098</v>
      </c>
      <c r="K161" s="261">
        <f>IF(ISNUMBER($D160),IF(OR(K160+$D161&gt;P161,K160=P161),P161,SUM($D$2:$D161)),$D161)</f>
        <v>823903.28442786098</v>
      </c>
      <c r="L161" s="261">
        <f>IF(ISNUMBER($D160),IF(OR(L160+$D161&gt;Q161,L160=Q161),Q161,SUM($D$2:$D161)),$D161)</f>
        <v>823903.28442786098</v>
      </c>
      <c r="M161" s="261">
        <f>IF(ISNUMBER($D160),IF(OR(M160+$D161&gt;R161,M160=R161),R161,SUM($D$2:$D161)),$D161)</f>
        <v>823903.28442786098</v>
      </c>
      <c r="N161" s="261">
        <f>IF(ISNUMBER($D160),IF(OR(N160+$D161&gt;S161,N160=S161),S161,SUM($D$2:$D161)),$D161)</f>
        <v>823903.28442786098</v>
      </c>
      <c r="O161" s="261">
        <f>IF(ISNUMBER($D160),IF(OR(O160+$D161&gt;T161,O160=T161),T161,SUM($D$2:$D161)),$D161)</f>
        <v>823903.28442786098</v>
      </c>
      <c r="P161" s="261">
        <f>ACL!$F$2</f>
        <v>1708000</v>
      </c>
      <c r="Q161" s="261">
        <f>ACL!$F$3</f>
        <v>2130000</v>
      </c>
      <c r="R161" s="261">
        <f>ACL!$F$4</f>
        <v>2500000</v>
      </c>
      <c r="S161" s="261">
        <f>ACL!$F$5</f>
        <v>2570000</v>
      </c>
      <c r="T161" s="261">
        <f>ACL!$F$6</f>
        <v>2670000</v>
      </c>
      <c r="U161" s="264" t="str">
        <f t="shared" si="32"/>
        <v/>
      </c>
      <c r="V161" s="264" t="str">
        <f t="shared" si="33"/>
        <v/>
      </c>
      <c r="W161" s="264" t="str">
        <f t="shared" si="34"/>
        <v/>
      </c>
      <c r="X161" s="264" t="str">
        <f t="shared" si="35"/>
        <v/>
      </c>
      <c r="Y161" s="264" t="str">
        <f t="shared" si="36"/>
        <v/>
      </c>
      <c r="Z161" s="353">
        <f t="shared" si="41"/>
        <v>160</v>
      </c>
    </row>
    <row r="162" spans="1:26" x14ac:dyDescent="0.25">
      <c r="A162" s="262">
        <v>41435</v>
      </c>
      <c r="B162" s="263">
        <f t="shared" si="29"/>
        <v>6</v>
      </c>
      <c r="C162" s="263">
        <f t="shared" si="30"/>
        <v>1</v>
      </c>
      <c r="D162" s="261">
        <f t="shared" si="31"/>
        <v>8142.7365027322476</v>
      </c>
      <c r="E162" s="261">
        <f t="shared" si="42"/>
        <v>8142.7365027322476</v>
      </c>
      <c r="F162" s="261">
        <f t="shared" si="37"/>
        <v>8142.7365027322476</v>
      </c>
      <c r="G162" s="261">
        <f t="shared" si="38"/>
        <v>8142.7365027322476</v>
      </c>
      <c r="H162" s="261">
        <f t="shared" si="39"/>
        <v>8142.7365027322476</v>
      </c>
      <c r="I162" s="261">
        <f t="shared" si="40"/>
        <v>8142.7365027322476</v>
      </c>
      <c r="J162" s="261">
        <f>SUM(D$2:D162)</f>
        <v>832046.02093059325</v>
      </c>
      <c r="K162" s="261">
        <f>IF(ISNUMBER($D161),IF(OR(K161+$D162&gt;P162,K161=P162),P162,SUM($D$2:$D162)),$D162)</f>
        <v>832046.02093059325</v>
      </c>
      <c r="L162" s="261">
        <f>IF(ISNUMBER($D161),IF(OR(L161+$D162&gt;Q162,L161=Q162),Q162,SUM($D$2:$D162)),$D162)</f>
        <v>832046.02093059325</v>
      </c>
      <c r="M162" s="261">
        <f>IF(ISNUMBER($D161),IF(OR(M161+$D162&gt;R162,M161=R162),R162,SUM($D$2:$D162)),$D162)</f>
        <v>832046.02093059325</v>
      </c>
      <c r="N162" s="261">
        <f>IF(ISNUMBER($D161),IF(OR(N161+$D162&gt;S162,N161=S162),S162,SUM($D$2:$D162)),$D162)</f>
        <v>832046.02093059325</v>
      </c>
      <c r="O162" s="261">
        <f>IF(ISNUMBER($D161),IF(OR(O161+$D162&gt;T162,O161=T162),T162,SUM($D$2:$D162)),$D162)</f>
        <v>832046.02093059325</v>
      </c>
      <c r="P162" s="261">
        <f>ACL!$F$2</f>
        <v>1708000</v>
      </c>
      <c r="Q162" s="261">
        <f>ACL!$F$3</f>
        <v>2130000</v>
      </c>
      <c r="R162" s="261">
        <f>ACL!$F$4</f>
        <v>2500000</v>
      </c>
      <c r="S162" s="261">
        <f>ACL!$F$5</f>
        <v>2570000</v>
      </c>
      <c r="T162" s="261">
        <f>ACL!$F$6</f>
        <v>2670000</v>
      </c>
      <c r="U162" s="264" t="str">
        <f t="shared" si="32"/>
        <v/>
      </c>
      <c r="V162" s="264" t="str">
        <f t="shared" si="33"/>
        <v/>
      </c>
      <c r="W162" s="264" t="str">
        <f t="shared" si="34"/>
        <v/>
      </c>
      <c r="X162" s="264" t="str">
        <f t="shared" si="35"/>
        <v/>
      </c>
      <c r="Y162" s="264" t="str">
        <f t="shared" si="36"/>
        <v/>
      </c>
      <c r="Z162" s="353">
        <f t="shared" si="41"/>
        <v>161</v>
      </c>
    </row>
    <row r="163" spans="1:26" x14ac:dyDescent="0.25">
      <c r="A163" s="262">
        <v>41436</v>
      </c>
      <c r="B163" s="263">
        <f t="shared" si="29"/>
        <v>6</v>
      </c>
      <c r="C163" s="263">
        <f t="shared" si="30"/>
        <v>1</v>
      </c>
      <c r="D163" s="261">
        <f t="shared" si="31"/>
        <v>8142.7365027322476</v>
      </c>
      <c r="E163" s="261">
        <f t="shared" si="42"/>
        <v>8142.7365027322476</v>
      </c>
      <c r="F163" s="261">
        <f t="shared" si="37"/>
        <v>8142.7365027322476</v>
      </c>
      <c r="G163" s="261">
        <f t="shared" si="38"/>
        <v>8142.7365027322476</v>
      </c>
      <c r="H163" s="261">
        <f t="shared" si="39"/>
        <v>8142.7365027322476</v>
      </c>
      <c r="I163" s="261">
        <f t="shared" si="40"/>
        <v>8142.7365027322476</v>
      </c>
      <c r="J163" s="261">
        <f>SUM(D$2:D163)</f>
        <v>840188.75743332552</v>
      </c>
      <c r="K163" s="261">
        <f>IF(ISNUMBER($D162),IF(OR(K162+$D163&gt;P163,K162=P163),P163,SUM($D$2:$D163)),$D163)</f>
        <v>840188.75743332552</v>
      </c>
      <c r="L163" s="261">
        <f>IF(ISNUMBER($D162),IF(OR(L162+$D163&gt;Q163,L162=Q163),Q163,SUM($D$2:$D163)),$D163)</f>
        <v>840188.75743332552</v>
      </c>
      <c r="M163" s="261">
        <f>IF(ISNUMBER($D162),IF(OR(M162+$D163&gt;R163,M162=R163),R163,SUM($D$2:$D163)),$D163)</f>
        <v>840188.75743332552</v>
      </c>
      <c r="N163" s="261">
        <f>IF(ISNUMBER($D162),IF(OR(N162+$D163&gt;S163,N162=S163),S163,SUM($D$2:$D163)),$D163)</f>
        <v>840188.75743332552</v>
      </c>
      <c r="O163" s="261">
        <f>IF(ISNUMBER($D162),IF(OR(O162+$D163&gt;T163,O162=T163),T163,SUM($D$2:$D163)),$D163)</f>
        <v>840188.75743332552</v>
      </c>
      <c r="P163" s="261">
        <f>ACL!$F$2</f>
        <v>1708000</v>
      </c>
      <c r="Q163" s="261">
        <f>ACL!$F$3</f>
        <v>2130000</v>
      </c>
      <c r="R163" s="261">
        <f>ACL!$F$4</f>
        <v>2500000</v>
      </c>
      <c r="S163" s="261">
        <f>ACL!$F$5</f>
        <v>2570000</v>
      </c>
      <c r="T163" s="261">
        <f>ACL!$F$6</f>
        <v>2670000</v>
      </c>
      <c r="U163" s="264" t="str">
        <f t="shared" si="32"/>
        <v/>
      </c>
      <c r="V163" s="264" t="str">
        <f t="shared" si="33"/>
        <v/>
      </c>
      <c r="W163" s="264" t="str">
        <f t="shared" si="34"/>
        <v/>
      </c>
      <c r="X163" s="264" t="str">
        <f t="shared" si="35"/>
        <v/>
      </c>
      <c r="Y163" s="264" t="str">
        <f t="shared" si="36"/>
        <v/>
      </c>
      <c r="Z163" s="353">
        <f t="shared" si="41"/>
        <v>162</v>
      </c>
    </row>
    <row r="164" spans="1:26" x14ac:dyDescent="0.25">
      <c r="A164" s="262">
        <v>41437</v>
      </c>
      <c r="B164" s="263">
        <f t="shared" si="29"/>
        <v>6</v>
      </c>
      <c r="C164" s="263">
        <f t="shared" si="30"/>
        <v>1</v>
      </c>
      <c r="D164" s="261">
        <f t="shared" si="31"/>
        <v>8142.7365027322476</v>
      </c>
      <c r="E164" s="261">
        <f t="shared" si="42"/>
        <v>8142.7365027322476</v>
      </c>
      <c r="F164" s="261">
        <f t="shared" si="37"/>
        <v>8142.7365027322476</v>
      </c>
      <c r="G164" s="261">
        <f t="shared" si="38"/>
        <v>8142.7365027322476</v>
      </c>
      <c r="H164" s="261">
        <f t="shared" si="39"/>
        <v>8142.7365027322476</v>
      </c>
      <c r="I164" s="261">
        <f t="shared" si="40"/>
        <v>8142.7365027322476</v>
      </c>
      <c r="J164" s="261">
        <f>SUM(D$2:D164)</f>
        <v>848331.49393605778</v>
      </c>
      <c r="K164" s="261">
        <f>IF(ISNUMBER($D163),IF(OR(K163+$D164&gt;P164,K163=P164),P164,SUM($D$2:$D164)),$D164)</f>
        <v>848331.49393605778</v>
      </c>
      <c r="L164" s="261">
        <f>IF(ISNUMBER($D163),IF(OR(L163+$D164&gt;Q164,L163=Q164),Q164,SUM($D$2:$D164)),$D164)</f>
        <v>848331.49393605778</v>
      </c>
      <c r="M164" s="261">
        <f>IF(ISNUMBER($D163),IF(OR(M163+$D164&gt;R164,M163=R164),R164,SUM($D$2:$D164)),$D164)</f>
        <v>848331.49393605778</v>
      </c>
      <c r="N164" s="261">
        <f>IF(ISNUMBER($D163),IF(OR(N163+$D164&gt;S164,N163=S164),S164,SUM($D$2:$D164)),$D164)</f>
        <v>848331.49393605778</v>
      </c>
      <c r="O164" s="261">
        <f>IF(ISNUMBER($D163),IF(OR(O163+$D164&gt;T164,O163=T164),T164,SUM($D$2:$D164)),$D164)</f>
        <v>848331.49393605778</v>
      </c>
      <c r="P164" s="261">
        <f>ACL!$F$2</f>
        <v>1708000</v>
      </c>
      <c r="Q164" s="261">
        <f>ACL!$F$3</f>
        <v>2130000</v>
      </c>
      <c r="R164" s="261">
        <f>ACL!$F$4</f>
        <v>2500000</v>
      </c>
      <c r="S164" s="261">
        <f>ACL!$F$5</f>
        <v>2570000</v>
      </c>
      <c r="T164" s="261">
        <f>ACL!$F$6</f>
        <v>2670000</v>
      </c>
      <c r="U164" s="264" t="str">
        <f t="shared" si="32"/>
        <v/>
      </c>
      <c r="V164" s="264" t="str">
        <f t="shared" si="33"/>
        <v/>
      </c>
      <c r="W164" s="264" t="str">
        <f t="shared" si="34"/>
        <v/>
      </c>
      <c r="X164" s="264" t="str">
        <f t="shared" si="35"/>
        <v/>
      </c>
      <c r="Y164" s="264" t="str">
        <f t="shared" si="36"/>
        <v/>
      </c>
      <c r="Z164" s="353">
        <f t="shared" si="41"/>
        <v>163</v>
      </c>
    </row>
    <row r="165" spans="1:26" x14ac:dyDescent="0.25">
      <c r="A165" s="262">
        <v>41438</v>
      </c>
      <c r="B165" s="263">
        <f t="shared" si="29"/>
        <v>6</v>
      </c>
      <c r="C165" s="263">
        <f t="shared" si="30"/>
        <v>1</v>
      </c>
      <c r="D165" s="261">
        <f t="shared" si="31"/>
        <v>8142.7365027322476</v>
      </c>
      <c r="E165" s="261">
        <f t="shared" si="42"/>
        <v>8142.7365027322476</v>
      </c>
      <c r="F165" s="261">
        <f t="shared" si="37"/>
        <v>8142.7365027322476</v>
      </c>
      <c r="G165" s="261">
        <f t="shared" si="38"/>
        <v>8142.7365027322476</v>
      </c>
      <c r="H165" s="261">
        <f t="shared" si="39"/>
        <v>8142.7365027322476</v>
      </c>
      <c r="I165" s="261">
        <f t="shared" si="40"/>
        <v>8142.7365027322476</v>
      </c>
      <c r="J165" s="261">
        <f>SUM(D$2:D165)</f>
        <v>856474.23043879005</v>
      </c>
      <c r="K165" s="261">
        <f>IF(ISNUMBER($D164),IF(OR(K164+$D165&gt;P165,K164=P165),P165,SUM($D$2:$D165)),$D165)</f>
        <v>856474.23043879005</v>
      </c>
      <c r="L165" s="261">
        <f>IF(ISNUMBER($D164),IF(OR(L164+$D165&gt;Q165,L164=Q165),Q165,SUM($D$2:$D165)),$D165)</f>
        <v>856474.23043879005</v>
      </c>
      <c r="M165" s="261">
        <f>IF(ISNUMBER($D164),IF(OR(M164+$D165&gt;R165,M164=R165),R165,SUM($D$2:$D165)),$D165)</f>
        <v>856474.23043879005</v>
      </c>
      <c r="N165" s="261">
        <f>IF(ISNUMBER($D164),IF(OR(N164+$D165&gt;S165,N164=S165),S165,SUM($D$2:$D165)),$D165)</f>
        <v>856474.23043879005</v>
      </c>
      <c r="O165" s="261">
        <f>IF(ISNUMBER($D164),IF(OR(O164+$D165&gt;T165,O164=T165),T165,SUM($D$2:$D165)),$D165)</f>
        <v>856474.23043879005</v>
      </c>
      <c r="P165" s="261">
        <f>ACL!$F$2</f>
        <v>1708000</v>
      </c>
      <c r="Q165" s="261">
        <f>ACL!$F$3</f>
        <v>2130000</v>
      </c>
      <c r="R165" s="261">
        <f>ACL!$F$4</f>
        <v>2500000</v>
      </c>
      <c r="S165" s="261">
        <f>ACL!$F$5</f>
        <v>2570000</v>
      </c>
      <c r="T165" s="261">
        <f>ACL!$F$6</f>
        <v>2670000</v>
      </c>
      <c r="U165" s="264" t="str">
        <f t="shared" si="32"/>
        <v/>
      </c>
      <c r="V165" s="264" t="str">
        <f t="shared" si="33"/>
        <v/>
      </c>
      <c r="W165" s="264" t="str">
        <f t="shared" si="34"/>
        <v/>
      </c>
      <c r="X165" s="264" t="str">
        <f t="shared" si="35"/>
        <v/>
      </c>
      <c r="Y165" s="264" t="str">
        <f t="shared" si="36"/>
        <v/>
      </c>
      <c r="Z165" s="353">
        <f t="shared" si="41"/>
        <v>164</v>
      </c>
    </row>
    <row r="166" spans="1:26" x14ac:dyDescent="0.25">
      <c r="A166" s="262">
        <v>41439</v>
      </c>
      <c r="B166" s="263">
        <f t="shared" si="29"/>
        <v>6</v>
      </c>
      <c r="C166" s="263">
        <f t="shared" si="30"/>
        <v>1</v>
      </c>
      <c r="D166" s="261">
        <f t="shared" si="31"/>
        <v>8142.7365027322476</v>
      </c>
      <c r="E166" s="261">
        <f t="shared" si="42"/>
        <v>8142.7365027322476</v>
      </c>
      <c r="F166" s="261">
        <f t="shared" si="37"/>
        <v>8142.7365027322476</v>
      </c>
      <c r="G166" s="261">
        <f t="shared" si="38"/>
        <v>8142.7365027322476</v>
      </c>
      <c r="H166" s="261">
        <f t="shared" si="39"/>
        <v>8142.7365027322476</v>
      </c>
      <c r="I166" s="261">
        <f t="shared" si="40"/>
        <v>8142.7365027322476</v>
      </c>
      <c r="J166" s="261">
        <f>SUM(D$2:D166)</f>
        <v>864616.96694152232</v>
      </c>
      <c r="K166" s="261">
        <f>IF(ISNUMBER($D165),IF(OR(K165+$D166&gt;P166,K165=P166),P166,SUM($D$2:$D166)),$D166)</f>
        <v>864616.96694152232</v>
      </c>
      <c r="L166" s="261">
        <f>IF(ISNUMBER($D165),IF(OR(L165+$D166&gt;Q166,L165=Q166),Q166,SUM($D$2:$D166)),$D166)</f>
        <v>864616.96694152232</v>
      </c>
      <c r="M166" s="261">
        <f>IF(ISNUMBER($D165),IF(OR(M165+$D166&gt;R166,M165=R166),R166,SUM($D$2:$D166)),$D166)</f>
        <v>864616.96694152232</v>
      </c>
      <c r="N166" s="261">
        <f>IF(ISNUMBER($D165),IF(OR(N165+$D166&gt;S166,N165=S166),S166,SUM($D$2:$D166)),$D166)</f>
        <v>864616.96694152232</v>
      </c>
      <c r="O166" s="261">
        <f>IF(ISNUMBER($D165),IF(OR(O165+$D166&gt;T166,O165=T166),T166,SUM($D$2:$D166)),$D166)</f>
        <v>864616.96694152232</v>
      </c>
      <c r="P166" s="261">
        <f>ACL!$F$2</f>
        <v>1708000</v>
      </c>
      <c r="Q166" s="261">
        <f>ACL!$F$3</f>
        <v>2130000</v>
      </c>
      <c r="R166" s="261">
        <f>ACL!$F$4</f>
        <v>2500000</v>
      </c>
      <c r="S166" s="261">
        <f>ACL!$F$5</f>
        <v>2570000</v>
      </c>
      <c r="T166" s="261">
        <f>ACL!$F$6</f>
        <v>2670000</v>
      </c>
      <c r="U166" s="264" t="str">
        <f t="shared" si="32"/>
        <v/>
      </c>
      <c r="V166" s="264" t="str">
        <f t="shared" si="33"/>
        <v/>
      </c>
      <c r="W166" s="264" t="str">
        <f t="shared" si="34"/>
        <v/>
      </c>
      <c r="X166" s="264" t="str">
        <f t="shared" si="35"/>
        <v/>
      </c>
      <c r="Y166" s="264" t="str">
        <f t="shared" si="36"/>
        <v/>
      </c>
      <c r="Z166" s="353">
        <f t="shared" si="41"/>
        <v>165</v>
      </c>
    </row>
    <row r="167" spans="1:26" x14ac:dyDescent="0.25">
      <c r="A167" s="262">
        <v>41440</v>
      </c>
      <c r="B167" s="263">
        <f t="shared" si="29"/>
        <v>6</v>
      </c>
      <c r="C167" s="263">
        <f t="shared" si="30"/>
        <v>1</v>
      </c>
      <c r="D167" s="261">
        <f t="shared" si="31"/>
        <v>8142.7365027322476</v>
      </c>
      <c r="E167" s="261">
        <f t="shared" si="42"/>
        <v>8142.7365027322476</v>
      </c>
      <c r="F167" s="261">
        <f t="shared" si="37"/>
        <v>8142.7365027322476</v>
      </c>
      <c r="G167" s="261">
        <f t="shared" si="38"/>
        <v>8142.7365027322476</v>
      </c>
      <c r="H167" s="261">
        <f t="shared" si="39"/>
        <v>8142.7365027322476</v>
      </c>
      <c r="I167" s="261">
        <f t="shared" si="40"/>
        <v>8142.7365027322476</v>
      </c>
      <c r="J167" s="261">
        <f>SUM(D$2:D167)</f>
        <v>872759.70344425458</v>
      </c>
      <c r="K167" s="261">
        <f>IF(ISNUMBER($D166),IF(OR(K166+$D167&gt;P167,K166=P167),P167,SUM($D$2:$D167)),$D167)</f>
        <v>872759.70344425458</v>
      </c>
      <c r="L167" s="261">
        <f>IF(ISNUMBER($D166),IF(OR(L166+$D167&gt;Q167,L166=Q167),Q167,SUM($D$2:$D167)),$D167)</f>
        <v>872759.70344425458</v>
      </c>
      <c r="M167" s="261">
        <f>IF(ISNUMBER($D166),IF(OR(M166+$D167&gt;R167,M166=R167),R167,SUM($D$2:$D167)),$D167)</f>
        <v>872759.70344425458</v>
      </c>
      <c r="N167" s="261">
        <f>IF(ISNUMBER($D166),IF(OR(N166+$D167&gt;S167,N166=S167),S167,SUM($D$2:$D167)),$D167)</f>
        <v>872759.70344425458</v>
      </c>
      <c r="O167" s="261">
        <f>IF(ISNUMBER($D166),IF(OR(O166+$D167&gt;T167,O166=T167),T167,SUM($D$2:$D167)),$D167)</f>
        <v>872759.70344425458</v>
      </c>
      <c r="P167" s="261">
        <f>ACL!$F$2</f>
        <v>1708000</v>
      </c>
      <c r="Q167" s="261">
        <f>ACL!$F$3</f>
        <v>2130000</v>
      </c>
      <c r="R167" s="261">
        <f>ACL!$F$4</f>
        <v>2500000</v>
      </c>
      <c r="S167" s="261">
        <f>ACL!$F$5</f>
        <v>2570000</v>
      </c>
      <c r="T167" s="261">
        <f>ACL!$F$6</f>
        <v>2670000</v>
      </c>
      <c r="U167" s="264" t="str">
        <f t="shared" si="32"/>
        <v/>
      </c>
      <c r="V167" s="264" t="str">
        <f t="shared" si="33"/>
        <v/>
      </c>
      <c r="W167" s="264" t="str">
        <f t="shared" si="34"/>
        <v/>
      </c>
      <c r="X167" s="264" t="str">
        <f t="shared" si="35"/>
        <v/>
      </c>
      <c r="Y167" s="264" t="str">
        <f t="shared" si="36"/>
        <v/>
      </c>
      <c r="Z167" s="353">
        <f t="shared" si="41"/>
        <v>166</v>
      </c>
    </row>
    <row r="168" spans="1:26" x14ac:dyDescent="0.25">
      <c r="A168" s="262">
        <v>41441</v>
      </c>
      <c r="B168" s="263">
        <f t="shared" si="29"/>
        <v>6</v>
      </c>
      <c r="C168" s="263">
        <f t="shared" si="30"/>
        <v>1</v>
      </c>
      <c r="D168" s="261">
        <f t="shared" si="31"/>
        <v>8142.7365027322476</v>
      </c>
      <c r="E168" s="261">
        <f t="shared" si="42"/>
        <v>8142.7365027322476</v>
      </c>
      <c r="F168" s="261">
        <f t="shared" si="37"/>
        <v>8142.7365027322476</v>
      </c>
      <c r="G168" s="261">
        <f t="shared" si="38"/>
        <v>8142.7365027322476</v>
      </c>
      <c r="H168" s="261">
        <f t="shared" si="39"/>
        <v>8142.7365027322476</v>
      </c>
      <c r="I168" s="261">
        <f t="shared" si="40"/>
        <v>8142.7365027322476</v>
      </c>
      <c r="J168" s="261">
        <f>SUM(D$2:D168)</f>
        <v>880902.43994698685</v>
      </c>
      <c r="K168" s="261">
        <f>IF(ISNUMBER($D167),IF(OR(K167+$D168&gt;P168,K167=P168),P168,SUM($D$2:$D168)),$D168)</f>
        <v>880902.43994698685</v>
      </c>
      <c r="L168" s="261">
        <f>IF(ISNUMBER($D167),IF(OR(L167+$D168&gt;Q168,L167=Q168),Q168,SUM($D$2:$D168)),$D168)</f>
        <v>880902.43994698685</v>
      </c>
      <c r="M168" s="261">
        <f>IF(ISNUMBER($D167),IF(OR(M167+$D168&gt;R168,M167=R168),R168,SUM($D$2:$D168)),$D168)</f>
        <v>880902.43994698685</v>
      </c>
      <c r="N168" s="261">
        <f>IF(ISNUMBER($D167),IF(OR(N167+$D168&gt;S168,N167=S168),S168,SUM($D$2:$D168)),$D168)</f>
        <v>880902.43994698685</v>
      </c>
      <c r="O168" s="261">
        <f>IF(ISNUMBER($D167),IF(OR(O167+$D168&gt;T168,O167=T168),T168,SUM($D$2:$D168)),$D168)</f>
        <v>880902.43994698685</v>
      </c>
      <c r="P168" s="261">
        <f>ACL!$F$2</f>
        <v>1708000</v>
      </c>
      <c r="Q168" s="261">
        <f>ACL!$F$3</f>
        <v>2130000</v>
      </c>
      <c r="R168" s="261">
        <f>ACL!$F$4</f>
        <v>2500000</v>
      </c>
      <c r="S168" s="261">
        <f>ACL!$F$5</f>
        <v>2570000</v>
      </c>
      <c r="T168" s="261">
        <f>ACL!$F$6</f>
        <v>2670000</v>
      </c>
      <c r="U168" s="264" t="str">
        <f t="shared" si="32"/>
        <v/>
      </c>
      <c r="V168" s="264" t="str">
        <f t="shared" si="33"/>
        <v/>
      </c>
      <c r="W168" s="264" t="str">
        <f t="shared" si="34"/>
        <v/>
      </c>
      <c r="X168" s="264" t="str">
        <f t="shared" si="35"/>
        <v/>
      </c>
      <c r="Y168" s="264" t="str">
        <f t="shared" si="36"/>
        <v/>
      </c>
      <c r="Z168" s="353">
        <f t="shared" si="41"/>
        <v>167</v>
      </c>
    </row>
    <row r="169" spans="1:26" x14ac:dyDescent="0.25">
      <c r="A169" s="262">
        <v>41442</v>
      </c>
      <c r="B169" s="263">
        <f t="shared" si="29"/>
        <v>6</v>
      </c>
      <c r="C169" s="263">
        <f t="shared" si="30"/>
        <v>1</v>
      </c>
      <c r="D169" s="261">
        <f t="shared" si="31"/>
        <v>8142.7365027322476</v>
      </c>
      <c r="E169" s="261">
        <f t="shared" si="42"/>
        <v>8142.7365027322476</v>
      </c>
      <c r="F169" s="261">
        <f t="shared" si="37"/>
        <v>8142.7365027322476</v>
      </c>
      <c r="G169" s="261">
        <f t="shared" si="38"/>
        <v>8142.7365027322476</v>
      </c>
      <c r="H169" s="261">
        <f t="shared" si="39"/>
        <v>8142.7365027322476</v>
      </c>
      <c r="I169" s="261">
        <f t="shared" si="40"/>
        <v>8142.7365027322476</v>
      </c>
      <c r="J169" s="261">
        <f>SUM(D$2:D169)</f>
        <v>889045.17644971912</v>
      </c>
      <c r="K169" s="261">
        <f>IF(ISNUMBER($D168),IF(OR(K168+$D169&gt;P169,K168=P169),P169,SUM($D$2:$D169)),$D169)</f>
        <v>889045.17644971912</v>
      </c>
      <c r="L169" s="261">
        <f>IF(ISNUMBER($D168),IF(OR(L168+$D169&gt;Q169,L168=Q169),Q169,SUM($D$2:$D169)),$D169)</f>
        <v>889045.17644971912</v>
      </c>
      <c r="M169" s="261">
        <f>IF(ISNUMBER($D168),IF(OR(M168+$D169&gt;R169,M168=R169),R169,SUM($D$2:$D169)),$D169)</f>
        <v>889045.17644971912</v>
      </c>
      <c r="N169" s="261">
        <f>IF(ISNUMBER($D168),IF(OR(N168+$D169&gt;S169,N168=S169),S169,SUM($D$2:$D169)),$D169)</f>
        <v>889045.17644971912</v>
      </c>
      <c r="O169" s="261">
        <f>IF(ISNUMBER($D168),IF(OR(O168+$D169&gt;T169,O168=T169),T169,SUM($D$2:$D169)),$D169)</f>
        <v>889045.17644971912</v>
      </c>
      <c r="P169" s="261">
        <f>ACL!$F$2</f>
        <v>1708000</v>
      </c>
      <c r="Q169" s="261">
        <f>ACL!$F$3</f>
        <v>2130000</v>
      </c>
      <c r="R169" s="261">
        <f>ACL!$F$4</f>
        <v>2500000</v>
      </c>
      <c r="S169" s="261">
        <f>ACL!$F$5</f>
        <v>2570000</v>
      </c>
      <c r="T169" s="261">
        <f>ACL!$F$6</f>
        <v>2670000</v>
      </c>
      <c r="U169" s="264" t="str">
        <f t="shared" si="32"/>
        <v/>
      </c>
      <c r="V169" s="264" t="str">
        <f t="shared" si="33"/>
        <v/>
      </c>
      <c r="W169" s="264" t="str">
        <f t="shared" si="34"/>
        <v/>
      </c>
      <c r="X169" s="264" t="str">
        <f t="shared" si="35"/>
        <v/>
      </c>
      <c r="Y169" s="264" t="str">
        <f t="shared" si="36"/>
        <v/>
      </c>
      <c r="Z169" s="353">
        <f t="shared" si="41"/>
        <v>168</v>
      </c>
    </row>
    <row r="170" spans="1:26" x14ac:dyDescent="0.25">
      <c r="A170" s="262">
        <v>41443</v>
      </c>
      <c r="B170" s="263">
        <f t="shared" si="29"/>
        <v>6</v>
      </c>
      <c r="C170" s="263">
        <f t="shared" si="30"/>
        <v>1</v>
      </c>
      <c r="D170" s="261">
        <f t="shared" si="31"/>
        <v>8142.7365027322476</v>
      </c>
      <c r="E170" s="261">
        <f t="shared" si="42"/>
        <v>8142.7365027322476</v>
      </c>
      <c r="F170" s="261">
        <f t="shared" si="37"/>
        <v>8142.7365027322476</v>
      </c>
      <c r="G170" s="261">
        <f t="shared" si="38"/>
        <v>8142.7365027322476</v>
      </c>
      <c r="H170" s="261">
        <f t="shared" si="39"/>
        <v>8142.7365027322476</v>
      </c>
      <c r="I170" s="261">
        <f t="shared" si="40"/>
        <v>8142.7365027322476</v>
      </c>
      <c r="J170" s="261">
        <f>SUM(D$2:D170)</f>
        <v>897187.91295245138</v>
      </c>
      <c r="K170" s="261">
        <f>IF(ISNUMBER($D169),IF(OR(K169+$D170&gt;P170,K169=P170),P170,SUM($D$2:$D170)),$D170)</f>
        <v>897187.91295245138</v>
      </c>
      <c r="L170" s="261">
        <f>IF(ISNUMBER($D169),IF(OR(L169+$D170&gt;Q170,L169=Q170),Q170,SUM($D$2:$D170)),$D170)</f>
        <v>897187.91295245138</v>
      </c>
      <c r="M170" s="261">
        <f>IF(ISNUMBER($D169),IF(OR(M169+$D170&gt;R170,M169=R170),R170,SUM($D$2:$D170)),$D170)</f>
        <v>897187.91295245138</v>
      </c>
      <c r="N170" s="261">
        <f>IF(ISNUMBER($D169),IF(OR(N169+$D170&gt;S170,N169=S170),S170,SUM($D$2:$D170)),$D170)</f>
        <v>897187.91295245138</v>
      </c>
      <c r="O170" s="261">
        <f>IF(ISNUMBER($D169),IF(OR(O169+$D170&gt;T170,O169=T170),T170,SUM($D$2:$D170)),$D170)</f>
        <v>897187.91295245138</v>
      </c>
      <c r="P170" s="261">
        <f>ACL!$F$2</f>
        <v>1708000</v>
      </c>
      <c r="Q170" s="261">
        <f>ACL!$F$3</f>
        <v>2130000</v>
      </c>
      <c r="R170" s="261">
        <f>ACL!$F$4</f>
        <v>2500000</v>
      </c>
      <c r="S170" s="261">
        <f>ACL!$F$5</f>
        <v>2570000</v>
      </c>
      <c r="T170" s="261">
        <f>ACL!$F$6</f>
        <v>2670000</v>
      </c>
      <c r="U170" s="264" t="str">
        <f t="shared" si="32"/>
        <v/>
      </c>
      <c r="V170" s="264" t="str">
        <f t="shared" si="33"/>
        <v/>
      </c>
      <c r="W170" s="264" t="str">
        <f t="shared" si="34"/>
        <v/>
      </c>
      <c r="X170" s="264" t="str">
        <f t="shared" si="35"/>
        <v/>
      </c>
      <c r="Y170" s="264" t="str">
        <f t="shared" si="36"/>
        <v/>
      </c>
      <c r="Z170" s="353">
        <f t="shared" si="41"/>
        <v>169</v>
      </c>
    </row>
    <row r="171" spans="1:26" x14ac:dyDescent="0.25">
      <c r="A171" s="262">
        <v>41444</v>
      </c>
      <c r="B171" s="263">
        <f t="shared" si="29"/>
        <v>6</v>
      </c>
      <c r="C171" s="263">
        <f t="shared" si="30"/>
        <v>1</v>
      </c>
      <c r="D171" s="261">
        <f t="shared" si="31"/>
        <v>8142.7365027322476</v>
      </c>
      <c r="E171" s="261">
        <f t="shared" si="42"/>
        <v>8142.7365027322476</v>
      </c>
      <c r="F171" s="261">
        <f t="shared" si="37"/>
        <v>8142.7365027322476</v>
      </c>
      <c r="G171" s="261">
        <f t="shared" si="38"/>
        <v>8142.7365027322476</v>
      </c>
      <c r="H171" s="261">
        <f t="shared" si="39"/>
        <v>8142.7365027322476</v>
      </c>
      <c r="I171" s="261">
        <f t="shared" si="40"/>
        <v>8142.7365027322476</v>
      </c>
      <c r="J171" s="261">
        <f>SUM(D$2:D171)</f>
        <v>905330.64945518365</v>
      </c>
      <c r="K171" s="261">
        <f>IF(ISNUMBER($D170),IF(OR(K170+$D171&gt;P171,K170=P171),P171,SUM($D$2:$D171)),$D171)</f>
        <v>905330.64945518365</v>
      </c>
      <c r="L171" s="261">
        <f>IF(ISNUMBER($D170),IF(OR(L170+$D171&gt;Q171,L170=Q171),Q171,SUM($D$2:$D171)),$D171)</f>
        <v>905330.64945518365</v>
      </c>
      <c r="M171" s="261">
        <f>IF(ISNUMBER($D170),IF(OR(M170+$D171&gt;R171,M170=R171),R171,SUM($D$2:$D171)),$D171)</f>
        <v>905330.64945518365</v>
      </c>
      <c r="N171" s="261">
        <f>IF(ISNUMBER($D170),IF(OR(N170+$D171&gt;S171,N170=S171),S171,SUM($D$2:$D171)),$D171)</f>
        <v>905330.64945518365</v>
      </c>
      <c r="O171" s="261">
        <f>IF(ISNUMBER($D170),IF(OR(O170+$D171&gt;T171,O170=T171),T171,SUM($D$2:$D171)),$D171)</f>
        <v>905330.64945518365</v>
      </c>
      <c r="P171" s="261">
        <f>ACL!$F$2</f>
        <v>1708000</v>
      </c>
      <c r="Q171" s="261">
        <f>ACL!$F$3</f>
        <v>2130000</v>
      </c>
      <c r="R171" s="261">
        <f>ACL!$F$4</f>
        <v>2500000</v>
      </c>
      <c r="S171" s="261">
        <f>ACL!$F$5</f>
        <v>2570000</v>
      </c>
      <c r="T171" s="261">
        <f>ACL!$F$6</f>
        <v>2670000</v>
      </c>
      <c r="U171" s="264" t="str">
        <f t="shared" si="32"/>
        <v/>
      </c>
      <c r="V171" s="264" t="str">
        <f t="shared" si="33"/>
        <v/>
      </c>
      <c r="W171" s="264" t="str">
        <f t="shared" si="34"/>
        <v/>
      </c>
      <c r="X171" s="264" t="str">
        <f t="shared" si="35"/>
        <v/>
      </c>
      <c r="Y171" s="264" t="str">
        <f t="shared" si="36"/>
        <v/>
      </c>
      <c r="Z171" s="353">
        <f t="shared" si="41"/>
        <v>170</v>
      </c>
    </row>
    <row r="172" spans="1:26" x14ac:dyDescent="0.25">
      <c r="A172" s="262">
        <v>41445</v>
      </c>
      <c r="B172" s="263">
        <f t="shared" si="29"/>
        <v>6</v>
      </c>
      <c r="C172" s="263">
        <f t="shared" si="30"/>
        <v>1</v>
      </c>
      <c r="D172" s="261">
        <f t="shared" si="31"/>
        <v>8142.7365027322476</v>
      </c>
      <c r="E172" s="261">
        <f t="shared" si="42"/>
        <v>8142.7365027322476</v>
      </c>
      <c r="F172" s="261">
        <f t="shared" si="37"/>
        <v>8142.7365027322476</v>
      </c>
      <c r="G172" s="261">
        <f t="shared" si="38"/>
        <v>8142.7365027322476</v>
      </c>
      <c r="H172" s="261">
        <f t="shared" si="39"/>
        <v>8142.7365027322476</v>
      </c>
      <c r="I172" s="261">
        <f t="shared" si="40"/>
        <v>8142.7365027322476</v>
      </c>
      <c r="J172" s="261">
        <f>SUM(D$2:D172)</f>
        <v>913473.38595791592</v>
      </c>
      <c r="K172" s="261">
        <f>IF(ISNUMBER($D171),IF(OR(K171+$D172&gt;P172,K171=P172),P172,SUM($D$2:$D172)),$D172)</f>
        <v>913473.38595791592</v>
      </c>
      <c r="L172" s="261">
        <f>IF(ISNUMBER($D171),IF(OR(L171+$D172&gt;Q172,L171=Q172),Q172,SUM($D$2:$D172)),$D172)</f>
        <v>913473.38595791592</v>
      </c>
      <c r="M172" s="261">
        <f>IF(ISNUMBER($D171),IF(OR(M171+$D172&gt;R172,M171=R172),R172,SUM($D$2:$D172)),$D172)</f>
        <v>913473.38595791592</v>
      </c>
      <c r="N172" s="261">
        <f>IF(ISNUMBER($D171),IF(OR(N171+$D172&gt;S172,N171=S172),S172,SUM($D$2:$D172)),$D172)</f>
        <v>913473.38595791592</v>
      </c>
      <c r="O172" s="261">
        <f>IF(ISNUMBER($D171),IF(OR(O171+$D172&gt;T172,O171=T172),T172,SUM($D$2:$D172)),$D172)</f>
        <v>913473.38595791592</v>
      </c>
      <c r="P172" s="261">
        <f>ACL!$F$2</f>
        <v>1708000</v>
      </c>
      <c r="Q172" s="261">
        <f>ACL!$F$3</f>
        <v>2130000</v>
      </c>
      <c r="R172" s="261">
        <f>ACL!$F$4</f>
        <v>2500000</v>
      </c>
      <c r="S172" s="261">
        <f>ACL!$F$5</f>
        <v>2570000</v>
      </c>
      <c r="T172" s="261">
        <f>ACL!$F$6</f>
        <v>2670000</v>
      </c>
      <c r="U172" s="264" t="str">
        <f t="shared" si="32"/>
        <v/>
      </c>
      <c r="V172" s="264" t="str">
        <f t="shared" si="33"/>
        <v/>
      </c>
      <c r="W172" s="264" t="str">
        <f t="shared" si="34"/>
        <v/>
      </c>
      <c r="X172" s="264" t="str">
        <f t="shared" si="35"/>
        <v/>
      </c>
      <c r="Y172" s="264" t="str">
        <f t="shared" si="36"/>
        <v/>
      </c>
      <c r="Z172" s="353">
        <f t="shared" si="41"/>
        <v>171</v>
      </c>
    </row>
    <row r="173" spans="1:26" x14ac:dyDescent="0.25">
      <c r="A173" s="262">
        <v>41446</v>
      </c>
      <c r="B173" s="263">
        <f t="shared" si="29"/>
        <v>6</v>
      </c>
      <c r="C173" s="263">
        <f t="shared" si="30"/>
        <v>1</v>
      </c>
      <c r="D173" s="261">
        <f t="shared" si="31"/>
        <v>8142.7365027322476</v>
      </c>
      <c r="E173" s="261">
        <f t="shared" si="42"/>
        <v>8142.7365027322476</v>
      </c>
      <c r="F173" s="261">
        <f t="shared" si="37"/>
        <v>8142.7365027322476</v>
      </c>
      <c r="G173" s="261">
        <f t="shared" si="38"/>
        <v>8142.7365027322476</v>
      </c>
      <c r="H173" s="261">
        <f t="shared" si="39"/>
        <v>8142.7365027322476</v>
      </c>
      <c r="I173" s="261">
        <f t="shared" si="40"/>
        <v>8142.7365027322476</v>
      </c>
      <c r="J173" s="261">
        <f>SUM(D$2:D173)</f>
        <v>921616.12246064818</v>
      </c>
      <c r="K173" s="261">
        <f>IF(ISNUMBER($D172),IF(OR(K172+$D173&gt;P173,K172=P173),P173,SUM($D$2:$D173)),$D173)</f>
        <v>921616.12246064818</v>
      </c>
      <c r="L173" s="261">
        <f>IF(ISNUMBER($D172),IF(OR(L172+$D173&gt;Q173,L172=Q173),Q173,SUM($D$2:$D173)),$D173)</f>
        <v>921616.12246064818</v>
      </c>
      <c r="M173" s="261">
        <f>IF(ISNUMBER($D172),IF(OR(M172+$D173&gt;R173,M172=R173),R173,SUM($D$2:$D173)),$D173)</f>
        <v>921616.12246064818</v>
      </c>
      <c r="N173" s="261">
        <f>IF(ISNUMBER($D172),IF(OR(N172+$D173&gt;S173,N172=S173),S173,SUM($D$2:$D173)),$D173)</f>
        <v>921616.12246064818</v>
      </c>
      <c r="O173" s="261">
        <f>IF(ISNUMBER($D172),IF(OR(O172+$D173&gt;T173,O172=T173),T173,SUM($D$2:$D173)),$D173)</f>
        <v>921616.12246064818</v>
      </c>
      <c r="P173" s="261">
        <f>ACL!$F$2</f>
        <v>1708000</v>
      </c>
      <c r="Q173" s="261">
        <f>ACL!$F$3</f>
        <v>2130000</v>
      </c>
      <c r="R173" s="261">
        <f>ACL!$F$4</f>
        <v>2500000</v>
      </c>
      <c r="S173" s="261">
        <f>ACL!$F$5</f>
        <v>2570000</v>
      </c>
      <c r="T173" s="261">
        <f>ACL!$F$6</f>
        <v>2670000</v>
      </c>
      <c r="U173" s="264" t="str">
        <f t="shared" si="32"/>
        <v/>
      </c>
      <c r="V173" s="264" t="str">
        <f t="shared" si="33"/>
        <v/>
      </c>
      <c r="W173" s="264" t="str">
        <f t="shared" si="34"/>
        <v/>
      </c>
      <c r="X173" s="264" t="str">
        <f t="shared" si="35"/>
        <v/>
      </c>
      <c r="Y173" s="264" t="str">
        <f t="shared" si="36"/>
        <v/>
      </c>
      <c r="Z173" s="353">
        <f t="shared" si="41"/>
        <v>172</v>
      </c>
    </row>
    <row r="174" spans="1:26" x14ac:dyDescent="0.25">
      <c r="A174" s="262">
        <v>41447</v>
      </c>
      <c r="B174" s="263">
        <f t="shared" si="29"/>
        <v>6</v>
      </c>
      <c r="C174" s="263">
        <f t="shared" si="30"/>
        <v>1</v>
      </c>
      <c r="D174" s="261">
        <f t="shared" si="31"/>
        <v>8142.7365027322476</v>
      </c>
      <c r="E174" s="261">
        <f t="shared" si="42"/>
        <v>8142.7365027322476</v>
      </c>
      <c r="F174" s="261">
        <f t="shared" si="37"/>
        <v>8142.7365027322476</v>
      </c>
      <c r="G174" s="261">
        <f t="shared" si="38"/>
        <v>8142.7365027322476</v>
      </c>
      <c r="H174" s="261">
        <f t="shared" si="39"/>
        <v>8142.7365027322476</v>
      </c>
      <c r="I174" s="261">
        <f t="shared" si="40"/>
        <v>8142.7365027322476</v>
      </c>
      <c r="J174" s="261">
        <f>SUM(D$2:D174)</f>
        <v>929758.85896338045</v>
      </c>
      <c r="K174" s="261">
        <f>IF(ISNUMBER($D173),IF(OR(K173+$D174&gt;P174,K173=P174),P174,SUM($D$2:$D174)),$D174)</f>
        <v>929758.85896338045</v>
      </c>
      <c r="L174" s="261">
        <f>IF(ISNUMBER($D173),IF(OR(L173+$D174&gt;Q174,L173=Q174),Q174,SUM($D$2:$D174)),$D174)</f>
        <v>929758.85896338045</v>
      </c>
      <c r="M174" s="261">
        <f>IF(ISNUMBER($D173),IF(OR(M173+$D174&gt;R174,M173=R174),R174,SUM($D$2:$D174)),$D174)</f>
        <v>929758.85896338045</v>
      </c>
      <c r="N174" s="261">
        <f>IF(ISNUMBER($D173),IF(OR(N173+$D174&gt;S174,N173=S174),S174,SUM($D$2:$D174)),$D174)</f>
        <v>929758.85896338045</v>
      </c>
      <c r="O174" s="261">
        <f>IF(ISNUMBER($D173),IF(OR(O173+$D174&gt;T174,O173=T174),T174,SUM($D$2:$D174)),$D174)</f>
        <v>929758.85896338045</v>
      </c>
      <c r="P174" s="261">
        <f>ACL!$F$2</f>
        <v>1708000</v>
      </c>
      <c r="Q174" s="261">
        <f>ACL!$F$3</f>
        <v>2130000</v>
      </c>
      <c r="R174" s="261">
        <f>ACL!$F$4</f>
        <v>2500000</v>
      </c>
      <c r="S174" s="261">
        <f>ACL!$F$5</f>
        <v>2570000</v>
      </c>
      <c r="T174" s="261">
        <f>ACL!$F$6</f>
        <v>2670000</v>
      </c>
      <c r="U174" s="264" t="str">
        <f t="shared" si="32"/>
        <v/>
      </c>
      <c r="V174" s="264" t="str">
        <f t="shared" si="33"/>
        <v/>
      </c>
      <c r="W174" s="264" t="str">
        <f t="shared" si="34"/>
        <v/>
      </c>
      <c r="X174" s="264" t="str">
        <f t="shared" si="35"/>
        <v/>
      </c>
      <c r="Y174" s="264" t="str">
        <f t="shared" si="36"/>
        <v/>
      </c>
      <c r="Z174" s="353">
        <f t="shared" si="41"/>
        <v>173</v>
      </c>
    </row>
    <row r="175" spans="1:26" x14ac:dyDescent="0.25">
      <c r="A175" s="262">
        <v>41448</v>
      </c>
      <c r="B175" s="263">
        <f t="shared" si="29"/>
        <v>6</v>
      </c>
      <c r="C175" s="263">
        <f t="shared" si="30"/>
        <v>1</v>
      </c>
      <c r="D175" s="261">
        <f t="shared" si="31"/>
        <v>8142.7365027322476</v>
      </c>
      <c r="E175" s="261">
        <f t="shared" si="42"/>
        <v>8142.7365027322476</v>
      </c>
      <c r="F175" s="261">
        <f t="shared" si="37"/>
        <v>8142.7365027322476</v>
      </c>
      <c r="G175" s="261">
        <f t="shared" si="38"/>
        <v>8142.7365027322476</v>
      </c>
      <c r="H175" s="261">
        <f t="shared" si="39"/>
        <v>8142.7365027322476</v>
      </c>
      <c r="I175" s="261">
        <f t="shared" si="40"/>
        <v>8142.7365027322476</v>
      </c>
      <c r="J175" s="261">
        <f>SUM(D$2:D175)</f>
        <v>937901.59546611272</v>
      </c>
      <c r="K175" s="261">
        <f>IF(ISNUMBER($D174),IF(OR(K174+$D175&gt;P175,K174=P175),P175,SUM($D$2:$D175)),$D175)</f>
        <v>937901.59546611272</v>
      </c>
      <c r="L175" s="261">
        <f>IF(ISNUMBER($D174),IF(OR(L174+$D175&gt;Q175,L174=Q175),Q175,SUM($D$2:$D175)),$D175)</f>
        <v>937901.59546611272</v>
      </c>
      <c r="M175" s="261">
        <f>IF(ISNUMBER($D174),IF(OR(M174+$D175&gt;R175,M174=R175),R175,SUM($D$2:$D175)),$D175)</f>
        <v>937901.59546611272</v>
      </c>
      <c r="N175" s="261">
        <f>IF(ISNUMBER($D174),IF(OR(N174+$D175&gt;S175,N174=S175),S175,SUM($D$2:$D175)),$D175)</f>
        <v>937901.59546611272</v>
      </c>
      <c r="O175" s="261">
        <f>IF(ISNUMBER($D174),IF(OR(O174+$D175&gt;T175,O174=T175),T175,SUM($D$2:$D175)),$D175)</f>
        <v>937901.59546611272</v>
      </c>
      <c r="P175" s="261">
        <f>ACL!$F$2</f>
        <v>1708000</v>
      </c>
      <c r="Q175" s="261">
        <f>ACL!$F$3</f>
        <v>2130000</v>
      </c>
      <c r="R175" s="261">
        <f>ACL!$F$4</f>
        <v>2500000</v>
      </c>
      <c r="S175" s="261">
        <f>ACL!$F$5</f>
        <v>2570000</v>
      </c>
      <c r="T175" s="261">
        <f>ACL!$F$6</f>
        <v>2670000</v>
      </c>
      <c r="U175" s="264" t="str">
        <f t="shared" si="32"/>
        <v/>
      </c>
      <c r="V175" s="264" t="str">
        <f t="shared" si="33"/>
        <v/>
      </c>
      <c r="W175" s="264" t="str">
        <f t="shared" si="34"/>
        <v/>
      </c>
      <c r="X175" s="264" t="str">
        <f t="shared" si="35"/>
        <v/>
      </c>
      <c r="Y175" s="264" t="str">
        <f t="shared" si="36"/>
        <v/>
      </c>
      <c r="Z175" s="353">
        <f t="shared" si="41"/>
        <v>174</v>
      </c>
    </row>
    <row r="176" spans="1:26" x14ac:dyDescent="0.25">
      <c r="A176" s="262">
        <v>41449</v>
      </c>
      <c r="B176" s="263">
        <f t="shared" si="29"/>
        <v>6</v>
      </c>
      <c r="C176" s="263">
        <f t="shared" si="30"/>
        <v>1</v>
      </c>
      <c r="D176" s="261">
        <f t="shared" si="31"/>
        <v>8142.7365027322476</v>
      </c>
      <c r="E176" s="261">
        <f t="shared" si="42"/>
        <v>8142.7365027322476</v>
      </c>
      <c r="F176" s="261">
        <f t="shared" si="37"/>
        <v>8142.7365027322476</v>
      </c>
      <c r="G176" s="261">
        <f t="shared" si="38"/>
        <v>8142.7365027322476</v>
      </c>
      <c r="H176" s="261">
        <f t="shared" si="39"/>
        <v>8142.7365027322476</v>
      </c>
      <c r="I176" s="261">
        <f t="shared" si="40"/>
        <v>8142.7365027322476</v>
      </c>
      <c r="J176" s="261">
        <f>SUM(D$2:D176)</f>
        <v>946044.33196884498</v>
      </c>
      <c r="K176" s="261">
        <f>IF(ISNUMBER($D175),IF(OR(K175+$D176&gt;P176,K175=P176),P176,SUM($D$2:$D176)),$D176)</f>
        <v>946044.33196884498</v>
      </c>
      <c r="L176" s="261">
        <f>IF(ISNUMBER($D175),IF(OR(L175+$D176&gt;Q176,L175=Q176),Q176,SUM($D$2:$D176)),$D176)</f>
        <v>946044.33196884498</v>
      </c>
      <c r="M176" s="261">
        <f>IF(ISNUMBER($D175),IF(OR(M175+$D176&gt;R176,M175=R176),R176,SUM($D$2:$D176)),$D176)</f>
        <v>946044.33196884498</v>
      </c>
      <c r="N176" s="261">
        <f>IF(ISNUMBER($D175),IF(OR(N175+$D176&gt;S176,N175=S176),S176,SUM($D$2:$D176)),$D176)</f>
        <v>946044.33196884498</v>
      </c>
      <c r="O176" s="261">
        <f>IF(ISNUMBER($D175),IF(OR(O175+$D176&gt;T176,O175=T176),T176,SUM($D$2:$D176)),$D176)</f>
        <v>946044.33196884498</v>
      </c>
      <c r="P176" s="261">
        <f>ACL!$F$2</f>
        <v>1708000</v>
      </c>
      <c r="Q176" s="261">
        <f>ACL!$F$3</f>
        <v>2130000</v>
      </c>
      <c r="R176" s="261">
        <f>ACL!$F$4</f>
        <v>2500000</v>
      </c>
      <c r="S176" s="261">
        <f>ACL!$F$5</f>
        <v>2570000</v>
      </c>
      <c r="T176" s="261">
        <f>ACL!$F$6</f>
        <v>2670000</v>
      </c>
      <c r="U176" s="264" t="str">
        <f t="shared" si="32"/>
        <v/>
      </c>
      <c r="V176" s="264" t="str">
        <f t="shared" si="33"/>
        <v/>
      </c>
      <c r="W176" s="264" t="str">
        <f t="shared" si="34"/>
        <v/>
      </c>
      <c r="X176" s="264" t="str">
        <f t="shared" si="35"/>
        <v/>
      </c>
      <c r="Y176" s="264" t="str">
        <f t="shared" si="36"/>
        <v/>
      </c>
      <c r="Z176" s="353">
        <f t="shared" si="41"/>
        <v>175</v>
      </c>
    </row>
    <row r="177" spans="1:26" x14ac:dyDescent="0.25">
      <c r="A177" s="262">
        <v>41450</v>
      </c>
      <c r="B177" s="263">
        <f t="shared" si="29"/>
        <v>6</v>
      </c>
      <c r="C177" s="263">
        <f t="shared" si="30"/>
        <v>1</v>
      </c>
      <c r="D177" s="261">
        <f t="shared" si="31"/>
        <v>8142.7365027322476</v>
      </c>
      <c r="E177" s="261">
        <f t="shared" si="42"/>
        <v>8142.7365027322476</v>
      </c>
      <c r="F177" s="261">
        <f t="shared" si="37"/>
        <v>8142.7365027322476</v>
      </c>
      <c r="G177" s="261">
        <f t="shared" si="38"/>
        <v>8142.7365027322476</v>
      </c>
      <c r="H177" s="261">
        <f t="shared" si="39"/>
        <v>8142.7365027322476</v>
      </c>
      <c r="I177" s="261">
        <f t="shared" si="40"/>
        <v>8142.7365027322476</v>
      </c>
      <c r="J177" s="261">
        <f>SUM(D$2:D177)</f>
        <v>954187.06847157725</v>
      </c>
      <c r="K177" s="261">
        <f>IF(ISNUMBER($D176),IF(OR(K176+$D177&gt;P177,K176=P177),P177,SUM($D$2:$D177)),$D177)</f>
        <v>954187.06847157725</v>
      </c>
      <c r="L177" s="261">
        <f>IF(ISNUMBER($D176),IF(OR(L176+$D177&gt;Q177,L176=Q177),Q177,SUM($D$2:$D177)),$D177)</f>
        <v>954187.06847157725</v>
      </c>
      <c r="M177" s="261">
        <f>IF(ISNUMBER($D176),IF(OR(M176+$D177&gt;R177,M176=R177),R177,SUM($D$2:$D177)),$D177)</f>
        <v>954187.06847157725</v>
      </c>
      <c r="N177" s="261">
        <f>IF(ISNUMBER($D176),IF(OR(N176+$D177&gt;S177,N176=S177),S177,SUM($D$2:$D177)),$D177)</f>
        <v>954187.06847157725</v>
      </c>
      <c r="O177" s="261">
        <f>IF(ISNUMBER($D176),IF(OR(O176+$D177&gt;T177,O176=T177),T177,SUM($D$2:$D177)),$D177)</f>
        <v>954187.06847157725</v>
      </c>
      <c r="P177" s="261">
        <f>ACL!$F$2</f>
        <v>1708000</v>
      </c>
      <c r="Q177" s="261">
        <f>ACL!$F$3</f>
        <v>2130000</v>
      </c>
      <c r="R177" s="261">
        <f>ACL!$F$4</f>
        <v>2500000</v>
      </c>
      <c r="S177" s="261">
        <f>ACL!$F$5</f>
        <v>2570000</v>
      </c>
      <c r="T177" s="261">
        <f>ACL!$F$6</f>
        <v>2670000</v>
      </c>
      <c r="U177" s="264" t="str">
        <f t="shared" si="32"/>
        <v/>
      </c>
      <c r="V177" s="264" t="str">
        <f t="shared" si="33"/>
        <v/>
      </c>
      <c r="W177" s="264" t="str">
        <f t="shared" si="34"/>
        <v/>
      </c>
      <c r="X177" s="264" t="str">
        <f t="shared" si="35"/>
        <v/>
      </c>
      <c r="Y177" s="264" t="str">
        <f t="shared" si="36"/>
        <v/>
      </c>
      <c r="Z177" s="353">
        <f t="shared" si="41"/>
        <v>176</v>
      </c>
    </row>
    <row r="178" spans="1:26" x14ac:dyDescent="0.25">
      <c r="A178" s="262">
        <v>41451</v>
      </c>
      <c r="B178" s="263">
        <f t="shared" si="29"/>
        <v>6</v>
      </c>
      <c r="C178" s="263">
        <f t="shared" si="30"/>
        <v>1</v>
      </c>
      <c r="D178" s="261">
        <f t="shared" si="31"/>
        <v>8142.7365027322476</v>
      </c>
      <c r="E178" s="261">
        <f t="shared" si="42"/>
        <v>8142.7365027322476</v>
      </c>
      <c r="F178" s="261">
        <f t="shared" si="37"/>
        <v>8142.7365027322476</v>
      </c>
      <c r="G178" s="261">
        <f t="shared" si="38"/>
        <v>8142.7365027322476</v>
      </c>
      <c r="H178" s="261">
        <f t="shared" si="39"/>
        <v>8142.7365027322476</v>
      </c>
      <c r="I178" s="261">
        <f t="shared" si="40"/>
        <v>8142.7365027322476</v>
      </c>
      <c r="J178" s="261">
        <f>SUM(D$2:D178)</f>
        <v>962329.80497430952</v>
      </c>
      <c r="K178" s="261">
        <f>IF(ISNUMBER($D177),IF(OR(K177+$D178&gt;P178,K177=P178),P178,SUM($D$2:$D178)),$D178)</f>
        <v>962329.80497430952</v>
      </c>
      <c r="L178" s="261">
        <f>IF(ISNUMBER($D177),IF(OR(L177+$D178&gt;Q178,L177=Q178),Q178,SUM($D$2:$D178)),$D178)</f>
        <v>962329.80497430952</v>
      </c>
      <c r="M178" s="261">
        <f>IF(ISNUMBER($D177),IF(OR(M177+$D178&gt;R178,M177=R178),R178,SUM($D$2:$D178)),$D178)</f>
        <v>962329.80497430952</v>
      </c>
      <c r="N178" s="261">
        <f>IF(ISNUMBER($D177),IF(OR(N177+$D178&gt;S178,N177=S178),S178,SUM($D$2:$D178)),$D178)</f>
        <v>962329.80497430952</v>
      </c>
      <c r="O178" s="261">
        <f>IF(ISNUMBER($D177),IF(OR(O177+$D178&gt;T178,O177=T178),T178,SUM($D$2:$D178)),$D178)</f>
        <v>962329.80497430952</v>
      </c>
      <c r="P178" s="261">
        <f>ACL!$F$2</f>
        <v>1708000</v>
      </c>
      <c r="Q178" s="261">
        <f>ACL!$F$3</f>
        <v>2130000</v>
      </c>
      <c r="R178" s="261">
        <f>ACL!$F$4</f>
        <v>2500000</v>
      </c>
      <c r="S178" s="261">
        <f>ACL!$F$5</f>
        <v>2570000</v>
      </c>
      <c r="T178" s="261">
        <f>ACL!$F$6</f>
        <v>2670000</v>
      </c>
      <c r="U178" s="264" t="str">
        <f t="shared" si="32"/>
        <v/>
      </c>
      <c r="V178" s="264" t="str">
        <f t="shared" si="33"/>
        <v/>
      </c>
      <c r="W178" s="264" t="str">
        <f t="shared" si="34"/>
        <v/>
      </c>
      <c r="X178" s="264" t="str">
        <f t="shared" si="35"/>
        <v/>
      </c>
      <c r="Y178" s="264" t="str">
        <f t="shared" si="36"/>
        <v/>
      </c>
      <c r="Z178" s="353">
        <f t="shared" si="41"/>
        <v>177</v>
      </c>
    </row>
    <row r="179" spans="1:26" x14ac:dyDescent="0.25">
      <c r="A179" s="262">
        <v>41452</v>
      </c>
      <c r="B179" s="263">
        <f t="shared" si="29"/>
        <v>6</v>
      </c>
      <c r="C179" s="263">
        <f t="shared" si="30"/>
        <v>1</v>
      </c>
      <c r="D179" s="261">
        <f t="shared" si="31"/>
        <v>8142.7365027322476</v>
      </c>
      <c r="E179" s="261">
        <f t="shared" si="42"/>
        <v>8142.7365027322476</v>
      </c>
      <c r="F179" s="261">
        <f t="shared" si="37"/>
        <v>8142.7365027322476</v>
      </c>
      <c r="G179" s="261">
        <f t="shared" si="38"/>
        <v>8142.7365027322476</v>
      </c>
      <c r="H179" s="261">
        <f t="shared" si="39"/>
        <v>8142.7365027322476</v>
      </c>
      <c r="I179" s="261">
        <f t="shared" si="40"/>
        <v>8142.7365027322476</v>
      </c>
      <c r="J179" s="261">
        <f>SUM(D$2:D179)</f>
        <v>970472.54147704178</v>
      </c>
      <c r="K179" s="261">
        <f>IF(ISNUMBER($D178),IF(OR(K178+$D179&gt;P179,K178=P179),P179,SUM($D$2:$D179)),$D179)</f>
        <v>970472.54147704178</v>
      </c>
      <c r="L179" s="261">
        <f>IF(ISNUMBER($D178),IF(OR(L178+$D179&gt;Q179,L178=Q179),Q179,SUM($D$2:$D179)),$D179)</f>
        <v>970472.54147704178</v>
      </c>
      <c r="M179" s="261">
        <f>IF(ISNUMBER($D178),IF(OR(M178+$D179&gt;R179,M178=R179),R179,SUM($D$2:$D179)),$D179)</f>
        <v>970472.54147704178</v>
      </c>
      <c r="N179" s="261">
        <f>IF(ISNUMBER($D178),IF(OR(N178+$D179&gt;S179,N178=S179),S179,SUM($D$2:$D179)),$D179)</f>
        <v>970472.54147704178</v>
      </c>
      <c r="O179" s="261">
        <f>IF(ISNUMBER($D178),IF(OR(O178+$D179&gt;T179,O178=T179),T179,SUM($D$2:$D179)),$D179)</f>
        <v>970472.54147704178</v>
      </c>
      <c r="P179" s="261">
        <f>ACL!$F$2</f>
        <v>1708000</v>
      </c>
      <c r="Q179" s="261">
        <f>ACL!$F$3</f>
        <v>2130000</v>
      </c>
      <c r="R179" s="261">
        <f>ACL!$F$4</f>
        <v>2500000</v>
      </c>
      <c r="S179" s="261">
        <f>ACL!$F$5</f>
        <v>2570000</v>
      </c>
      <c r="T179" s="261">
        <f>ACL!$F$6</f>
        <v>2670000</v>
      </c>
      <c r="U179" s="264" t="str">
        <f t="shared" si="32"/>
        <v/>
      </c>
      <c r="V179" s="264" t="str">
        <f t="shared" si="33"/>
        <v/>
      </c>
      <c r="W179" s="264" t="str">
        <f t="shared" si="34"/>
        <v/>
      </c>
      <c r="X179" s="264" t="str">
        <f t="shared" si="35"/>
        <v/>
      </c>
      <c r="Y179" s="264" t="str">
        <f t="shared" si="36"/>
        <v/>
      </c>
      <c r="Z179" s="353">
        <f t="shared" si="41"/>
        <v>178</v>
      </c>
    </row>
    <row r="180" spans="1:26" x14ac:dyDescent="0.25">
      <c r="A180" s="262">
        <v>41453</v>
      </c>
      <c r="B180" s="263">
        <f t="shared" si="29"/>
        <v>6</v>
      </c>
      <c r="C180" s="263">
        <f t="shared" si="30"/>
        <v>1</v>
      </c>
      <c r="D180" s="261">
        <f t="shared" si="31"/>
        <v>8142.7365027322476</v>
      </c>
      <c r="E180" s="261">
        <f t="shared" si="42"/>
        <v>8142.7365027322476</v>
      </c>
      <c r="F180" s="261">
        <f t="shared" si="37"/>
        <v>8142.7365027322476</v>
      </c>
      <c r="G180" s="261">
        <f t="shared" si="38"/>
        <v>8142.7365027322476</v>
      </c>
      <c r="H180" s="261">
        <f t="shared" si="39"/>
        <v>8142.7365027322476</v>
      </c>
      <c r="I180" s="261">
        <f t="shared" si="40"/>
        <v>8142.7365027322476</v>
      </c>
      <c r="J180" s="261">
        <f>SUM(D$2:D180)</f>
        <v>978615.27797977405</v>
      </c>
      <c r="K180" s="261">
        <f>IF(ISNUMBER($D179),IF(OR(K179+$D180&gt;P180,K179=P180),P180,SUM($D$2:$D180)),$D180)</f>
        <v>978615.27797977405</v>
      </c>
      <c r="L180" s="261">
        <f>IF(ISNUMBER($D179),IF(OR(L179+$D180&gt;Q180,L179=Q180),Q180,SUM($D$2:$D180)),$D180)</f>
        <v>978615.27797977405</v>
      </c>
      <c r="M180" s="261">
        <f>IF(ISNUMBER($D179),IF(OR(M179+$D180&gt;R180,M179=R180),R180,SUM($D$2:$D180)),$D180)</f>
        <v>978615.27797977405</v>
      </c>
      <c r="N180" s="261">
        <f>IF(ISNUMBER($D179),IF(OR(N179+$D180&gt;S180,N179=S180),S180,SUM($D$2:$D180)),$D180)</f>
        <v>978615.27797977405</v>
      </c>
      <c r="O180" s="261">
        <f>IF(ISNUMBER($D179),IF(OR(O179+$D180&gt;T180,O179=T180),T180,SUM($D$2:$D180)),$D180)</f>
        <v>978615.27797977405</v>
      </c>
      <c r="P180" s="261">
        <f>ACL!$F$2</f>
        <v>1708000</v>
      </c>
      <c r="Q180" s="261">
        <f>ACL!$F$3</f>
        <v>2130000</v>
      </c>
      <c r="R180" s="261">
        <f>ACL!$F$4</f>
        <v>2500000</v>
      </c>
      <c r="S180" s="261">
        <f>ACL!$F$5</f>
        <v>2570000</v>
      </c>
      <c r="T180" s="261">
        <f>ACL!$F$6</f>
        <v>2670000</v>
      </c>
      <c r="U180" s="264" t="str">
        <f t="shared" si="32"/>
        <v/>
      </c>
      <c r="V180" s="264" t="str">
        <f t="shared" si="33"/>
        <v/>
      </c>
      <c r="W180" s="264" t="str">
        <f t="shared" si="34"/>
        <v/>
      </c>
      <c r="X180" s="264" t="str">
        <f t="shared" si="35"/>
        <v/>
      </c>
      <c r="Y180" s="264" t="str">
        <f t="shared" si="36"/>
        <v/>
      </c>
      <c r="Z180" s="353">
        <f t="shared" si="41"/>
        <v>179</v>
      </c>
    </row>
    <row r="181" spans="1:26" x14ac:dyDescent="0.25">
      <c r="A181" s="262">
        <v>41454</v>
      </c>
      <c r="B181" s="263">
        <f t="shared" si="29"/>
        <v>6</v>
      </c>
      <c r="C181" s="263">
        <f t="shared" si="30"/>
        <v>1</v>
      </c>
      <c r="D181" s="261">
        <f t="shared" si="31"/>
        <v>8142.7365027322476</v>
      </c>
      <c r="E181" s="261">
        <f t="shared" si="42"/>
        <v>8142.7365027322476</v>
      </c>
      <c r="F181" s="261">
        <f t="shared" si="37"/>
        <v>8142.7365027322476</v>
      </c>
      <c r="G181" s="261">
        <f t="shared" si="38"/>
        <v>8142.7365027322476</v>
      </c>
      <c r="H181" s="261">
        <f t="shared" si="39"/>
        <v>8142.7365027322476</v>
      </c>
      <c r="I181" s="261">
        <f t="shared" si="40"/>
        <v>8142.7365027322476</v>
      </c>
      <c r="J181" s="261">
        <f>SUM(D$2:D181)</f>
        <v>986758.01448250632</v>
      </c>
      <c r="K181" s="261">
        <f>IF(ISNUMBER($D180),IF(OR(K180+$D181&gt;P181,K180=P181),P181,SUM($D$2:$D181)),$D181)</f>
        <v>986758.01448250632</v>
      </c>
      <c r="L181" s="261">
        <f>IF(ISNUMBER($D180),IF(OR(L180+$D181&gt;Q181,L180=Q181),Q181,SUM($D$2:$D181)),$D181)</f>
        <v>986758.01448250632</v>
      </c>
      <c r="M181" s="261">
        <f>IF(ISNUMBER($D180),IF(OR(M180+$D181&gt;R181,M180=R181),R181,SUM($D$2:$D181)),$D181)</f>
        <v>986758.01448250632</v>
      </c>
      <c r="N181" s="261">
        <f>IF(ISNUMBER($D180),IF(OR(N180+$D181&gt;S181,N180=S181),S181,SUM($D$2:$D181)),$D181)</f>
        <v>986758.01448250632</v>
      </c>
      <c r="O181" s="261">
        <f>IF(ISNUMBER($D180),IF(OR(O180+$D181&gt;T181,O180=T181),T181,SUM($D$2:$D181)),$D181)</f>
        <v>986758.01448250632</v>
      </c>
      <c r="P181" s="261">
        <f>ACL!$F$2</f>
        <v>1708000</v>
      </c>
      <c r="Q181" s="261">
        <f>ACL!$F$3</f>
        <v>2130000</v>
      </c>
      <c r="R181" s="261">
        <f>ACL!$F$4</f>
        <v>2500000</v>
      </c>
      <c r="S181" s="261">
        <f>ACL!$F$5</f>
        <v>2570000</v>
      </c>
      <c r="T181" s="261">
        <f>ACL!$F$6</f>
        <v>2670000</v>
      </c>
      <c r="U181" s="264" t="str">
        <f t="shared" si="32"/>
        <v/>
      </c>
      <c r="V181" s="264" t="str">
        <f t="shared" si="33"/>
        <v/>
      </c>
      <c r="W181" s="264" t="str">
        <f t="shared" si="34"/>
        <v/>
      </c>
      <c r="X181" s="264" t="str">
        <f t="shared" si="35"/>
        <v/>
      </c>
      <c r="Y181" s="264" t="str">
        <f t="shared" si="36"/>
        <v/>
      </c>
      <c r="Z181" s="353">
        <f t="shared" si="41"/>
        <v>180</v>
      </c>
    </row>
    <row r="182" spans="1:26" x14ac:dyDescent="0.25">
      <c r="A182" s="262">
        <v>41455</v>
      </c>
      <c r="B182" s="263">
        <f t="shared" si="29"/>
        <v>6</v>
      </c>
      <c r="C182" s="263">
        <f t="shared" si="30"/>
        <v>1</v>
      </c>
      <c r="D182" s="261">
        <f t="shared" si="31"/>
        <v>8142.7365027322476</v>
      </c>
      <c r="E182" s="261">
        <f t="shared" si="42"/>
        <v>8142.7365027322476</v>
      </c>
      <c r="F182" s="261">
        <f t="shared" si="37"/>
        <v>8142.7365027322476</v>
      </c>
      <c r="G182" s="261">
        <f t="shared" si="38"/>
        <v>8142.7365027322476</v>
      </c>
      <c r="H182" s="261">
        <f t="shared" si="39"/>
        <v>8142.7365027322476</v>
      </c>
      <c r="I182" s="261">
        <f t="shared" si="40"/>
        <v>8142.7365027322476</v>
      </c>
      <c r="J182" s="261">
        <f>SUM(D$2:D182)</f>
        <v>994900.75098523858</v>
      </c>
      <c r="K182" s="261">
        <f>IF(ISNUMBER($D181),IF(OR(K181+$D182&gt;P182,K181=P182),P182,SUM($D$2:$D182)),$D182)</f>
        <v>994900.75098523858</v>
      </c>
      <c r="L182" s="261">
        <f>IF(ISNUMBER($D181),IF(OR(L181+$D182&gt;Q182,L181=Q182),Q182,SUM($D$2:$D182)),$D182)</f>
        <v>994900.75098523858</v>
      </c>
      <c r="M182" s="261">
        <f>IF(ISNUMBER($D181),IF(OR(M181+$D182&gt;R182,M181=R182),R182,SUM($D$2:$D182)),$D182)</f>
        <v>994900.75098523858</v>
      </c>
      <c r="N182" s="261">
        <f>IF(ISNUMBER($D181),IF(OR(N181+$D182&gt;S182,N181=S182),S182,SUM($D$2:$D182)),$D182)</f>
        <v>994900.75098523858</v>
      </c>
      <c r="O182" s="261">
        <f>IF(ISNUMBER($D181),IF(OR(O181+$D182&gt;T182,O181=T182),T182,SUM($D$2:$D182)),$D182)</f>
        <v>994900.75098523858</v>
      </c>
      <c r="P182" s="261">
        <f>ACL!$F$2</f>
        <v>1708000</v>
      </c>
      <c r="Q182" s="261">
        <f>ACL!$F$3</f>
        <v>2130000</v>
      </c>
      <c r="R182" s="261">
        <f>ACL!$F$4</f>
        <v>2500000</v>
      </c>
      <c r="S182" s="261">
        <f>ACL!$F$5</f>
        <v>2570000</v>
      </c>
      <c r="T182" s="261">
        <f>ACL!$F$6</f>
        <v>2670000</v>
      </c>
      <c r="U182" s="264" t="str">
        <f t="shared" si="32"/>
        <v/>
      </c>
      <c r="V182" s="264" t="str">
        <f t="shared" si="33"/>
        <v/>
      </c>
      <c r="W182" s="264" t="str">
        <f t="shared" si="34"/>
        <v/>
      </c>
      <c r="X182" s="264" t="str">
        <f t="shared" si="35"/>
        <v/>
      </c>
      <c r="Y182" s="264" t="str">
        <f t="shared" si="36"/>
        <v/>
      </c>
      <c r="Z182" s="353">
        <f t="shared" si="41"/>
        <v>181</v>
      </c>
    </row>
    <row r="183" spans="1:26" x14ac:dyDescent="0.25">
      <c r="A183" s="262">
        <v>41456</v>
      </c>
      <c r="B183" s="263">
        <f t="shared" si="29"/>
        <v>7</v>
      </c>
      <c r="C183" s="263">
        <f t="shared" si="30"/>
        <v>1</v>
      </c>
      <c r="D183" s="261">
        <f t="shared" si="31"/>
        <v>15453.472096774194</v>
      </c>
      <c r="E183" s="261">
        <f t="shared" si="42"/>
        <v>15453.472096774194</v>
      </c>
      <c r="F183" s="261">
        <f t="shared" si="37"/>
        <v>15453.472096774194</v>
      </c>
      <c r="G183" s="261">
        <f t="shared" si="38"/>
        <v>15453.472096774194</v>
      </c>
      <c r="H183" s="261">
        <f t="shared" si="39"/>
        <v>15453.472096774194</v>
      </c>
      <c r="I183" s="261">
        <f t="shared" si="40"/>
        <v>15453.472096774194</v>
      </c>
      <c r="J183" s="261">
        <f>SUM(D$2:D183)</f>
        <v>1010354.2230820127</v>
      </c>
      <c r="K183" s="261">
        <f>IF(ISNUMBER($D182),IF(OR(K182+$D183&gt;P183,K182=P183),P183,SUM($D$2:$D183)),$D183)</f>
        <v>1010354.2230820127</v>
      </c>
      <c r="L183" s="261">
        <f>IF(ISNUMBER($D182),IF(OR(L182+$D183&gt;Q183,L182=Q183),Q183,SUM($D$2:$D183)),$D183)</f>
        <v>1010354.2230820127</v>
      </c>
      <c r="M183" s="261">
        <f>IF(ISNUMBER($D182),IF(OR(M182+$D183&gt;R183,M182=R183),R183,SUM($D$2:$D183)),$D183)</f>
        <v>1010354.2230820127</v>
      </c>
      <c r="N183" s="261">
        <f>IF(ISNUMBER($D182),IF(OR(N182+$D183&gt;S183,N182=S183),S183,SUM($D$2:$D183)),$D183)</f>
        <v>1010354.2230820127</v>
      </c>
      <c r="O183" s="261">
        <f>IF(ISNUMBER($D182),IF(OR(O182+$D183&gt;T183,O182=T183),T183,SUM($D$2:$D183)),$D183)</f>
        <v>1010354.2230820127</v>
      </c>
      <c r="P183" s="261">
        <f>ACL!$F$2</f>
        <v>1708000</v>
      </c>
      <c r="Q183" s="261">
        <f>ACL!$F$3</f>
        <v>2130000</v>
      </c>
      <c r="R183" s="261">
        <f>ACL!$F$4</f>
        <v>2500000</v>
      </c>
      <c r="S183" s="261">
        <f>ACL!$F$5</f>
        <v>2570000</v>
      </c>
      <c r="T183" s="261">
        <f>ACL!$F$6</f>
        <v>2670000</v>
      </c>
      <c r="U183" s="264" t="str">
        <f t="shared" si="32"/>
        <v/>
      </c>
      <c r="V183" s="264" t="str">
        <f t="shared" si="33"/>
        <v/>
      </c>
      <c r="W183" s="264" t="str">
        <f t="shared" si="34"/>
        <v/>
      </c>
      <c r="X183" s="264" t="str">
        <f t="shared" si="35"/>
        <v/>
      </c>
      <c r="Y183" s="264" t="str">
        <f t="shared" si="36"/>
        <v/>
      </c>
      <c r="Z183" s="353">
        <f t="shared" si="41"/>
        <v>182</v>
      </c>
    </row>
    <row r="184" spans="1:26" x14ac:dyDescent="0.25">
      <c r="A184" s="262">
        <v>41457</v>
      </c>
      <c r="B184" s="263">
        <f t="shared" si="29"/>
        <v>7</v>
      </c>
      <c r="C184" s="263">
        <f t="shared" si="30"/>
        <v>1</v>
      </c>
      <c r="D184" s="261">
        <f t="shared" si="31"/>
        <v>15453.472096774194</v>
      </c>
      <c r="E184" s="261">
        <f t="shared" si="42"/>
        <v>15453.472096774194</v>
      </c>
      <c r="F184" s="261">
        <f t="shared" si="37"/>
        <v>15453.472096774194</v>
      </c>
      <c r="G184" s="261">
        <f t="shared" si="38"/>
        <v>15453.472096774194</v>
      </c>
      <c r="H184" s="261">
        <f t="shared" si="39"/>
        <v>15453.472096774194</v>
      </c>
      <c r="I184" s="261">
        <f t="shared" si="40"/>
        <v>15453.472096774194</v>
      </c>
      <c r="J184" s="261">
        <f>SUM(D$2:D184)</f>
        <v>1025807.6951787869</v>
      </c>
      <c r="K184" s="261">
        <f>IF(ISNUMBER($D183),IF(OR(K183+$D184&gt;P184,K183=P184),P184,SUM($D$2:$D184)),$D184)</f>
        <v>1025807.6951787869</v>
      </c>
      <c r="L184" s="261">
        <f>IF(ISNUMBER($D183),IF(OR(L183+$D184&gt;Q184,L183=Q184),Q184,SUM($D$2:$D184)),$D184)</f>
        <v>1025807.6951787869</v>
      </c>
      <c r="M184" s="261">
        <f>IF(ISNUMBER($D183),IF(OR(M183+$D184&gt;R184,M183=R184),R184,SUM($D$2:$D184)),$D184)</f>
        <v>1025807.6951787869</v>
      </c>
      <c r="N184" s="261">
        <f>IF(ISNUMBER($D183),IF(OR(N183+$D184&gt;S184,N183=S184),S184,SUM($D$2:$D184)),$D184)</f>
        <v>1025807.6951787869</v>
      </c>
      <c r="O184" s="261">
        <f>IF(ISNUMBER($D183),IF(OR(O183+$D184&gt;T184,O183=T184),T184,SUM($D$2:$D184)),$D184)</f>
        <v>1025807.6951787869</v>
      </c>
      <c r="P184" s="261">
        <f>ACL!$F$2</f>
        <v>1708000</v>
      </c>
      <c r="Q184" s="261">
        <f>ACL!$F$3</f>
        <v>2130000</v>
      </c>
      <c r="R184" s="261">
        <f>ACL!$F$4</f>
        <v>2500000</v>
      </c>
      <c r="S184" s="261">
        <f>ACL!$F$5</f>
        <v>2570000</v>
      </c>
      <c r="T184" s="261">
        <f>ACL!$F$6</f>
        <v>2670000</v>
      </c>
      <c r="U184" s="264" t="str">
        <f t="shared" si="32"/>
        <v/>
      </c>
      <c r="V184" s="264" t="str">
        <f t="shared" si="33"/>
        <v/>
      </c>
      <c r="W184" s="264" t="str">
        <f t="shared" si="34"/>
        <v/>
      </c>
      <c r="X184" s="264" t="str">
        <f t="shared" si="35"/>
        <v/>
      </c>
      <c r="Y184" s="264" t="str">
        <f t="shared" si="36"/>
        <v/>
      </c>
      <c r="Z184" s="353">
        <f t="shared" si="41"/>
        <v>183</v>
      </c>
    </row>
    <row r="185" spans="1:26" x14ac:dyDescent="0.25">
      <c r="A185" s="262">
        <v>41458</v>
      </c>
      <c r="B185" s="263">
        <f t="shared" si="29"/>
        <v>7</v>
      </c>
      <c r="C185" s="263">
        <f t="shared" si="30"/>
        <v>1</v>
      </c>
      <c r="D185" s="261">
        <f t="shared" si="31"/>
        <v>15453.472096774194</v>
      </c>
      <c r="E185" s="261">
        <f t="shared" si="42"/>
        <v>15453.472096774194</v>
      </c>
      <c r="F185" s="261">
        <f t="shared" si="37"/>
        <v>15453.472096774194</v>
      </c>
      <c r="G185" s="261">
        <f t="shared" si="38"/>
        <v>15453.472096774194</v>
      </c>
      <c r="H185" s="261">
        <f t="shared" si="39"/>
        <v>15453.472096774194</v>
      </c>
      <c r="I185" s="261">
        <f t="shared" si="40"/>
        <v>15453.472096774194</v>
      </c>
      <c r="J185" s="261">
        <f>SUM(D$2:D185)</f>
        <v>1041261.167275561</v>
      </c>
      <c r="K185" s="261">
        <f>IF(ISNUMBER($D184),IF(OR(K184+$D185&gt;P185,K184=P185),P185,SUM($D$2:$D185)),$D185)</f>
        <v>1041261.167275561</v>
      </c>
      <c r="L185" s="261">
        <f>IF(ISNUMBER($D184),IF(OR(L184+$D185&gt;Q185,L184=Q185),Q185,SUM($D$2:$D185)),$D185)</f>
        <v>1041261.167275561</v>
      </c>
      <c r="M185" s="261">
        <f>IF(ISNUMBER($D184),IF(OR(M184+$D185&gt;R185,M184=R185),R185,SUM($D$2:$D185)),$D185)</f>
        <v>1041261.167275561</v>
      </c>
      <c r="N185" s="261">
        <f>IF(ISNUMBER($D184),IF(OR(N184+$D185&gt;S185,N184=S185),S185,SUM($D$2:$D185)),$D185)</f>
        <v>1041261.167275561</v>
      </c>
      <c r="O185" s="261">
        <f>IF(ISNUMBER($D184),IF(OR(O184+$D185&gt;T185,O184=T185),T185,SUM($D$2:$D185)),$D185)</f>
        <v>1041261.167275561</v>
      </c>
      <c r="P185" s="261">
        <f>ACL!$F$2</f>
        <v>1708000</v>
      </c>
      <c r="Q185" s="261">
        <f>ACL!$F$3</f>
        <v>2130000</v>
      </c>
      <c r="R185" s="261">
        <f>ACL!$F$4</f>
        <v>2500000</v>
      </c>
      <c r="S185" s="261">
        <f>ACL!$F$5</f>
        <v>2570000</v>
      </c>
      <c r="T185" s="261">
        <f>ACL!$F$6</f>
        <v>2670000</v>
      </c>
      <c r="U185" s="264" t="str">
        <f t="shared" si="32"/>
        <v/>
      </c>
      <c r="V185" s="264" t="str">
        <f t="shared" si="33"/>
        <v/>
      </c>
      <c r="W185" s="264" t="str">
        <f t="shared" si="34"/>
        <v/>
      </c>
      <c r="X185" s="264" t="str">
        <f t="shared" si="35"/>
        <v/>
      </c>
      <c r="Y185" s="264" t="str">
        <f t="shared" si="36"/>
        <v/>
      </c>
      <c r="Z185" s="353">
        <f t="shared" si="41"/>
        <v>184</v>
      </c>
    </row>
    <row r="186" spans="1:26" x14ac:dyDescent="0.25">
      <c r="A186" s="262">
        <v>41459</v>
      </c>
      <c r="B186" s="263">
        <f t="shared" si="29"/>
        <v>7</v>
      </c>
      <c r="C186" s="263">
        <f t="shared" si="30"/>
        <v>1</v>
      </c>
      <c r="D186" s="261">
        <f t="shared" si="31"/>
        <v>15453.472096774194</v>
      </c>
      <c r="E186" s="261">
        <f t="shared" si="42"/>
        <v>15453.472096774194</v>
      </c>
      <c r="F186" s="261">
        <f t="shared" si="37"/>
        <v>15453.472096774194</v>
      </c>
      <c r="G186" s="261">
        <f t="shared" si="38"/>
        <v>15453.472096774194</v>
      </c>
      <c r="H186" s="261">
        <f t="shared" si="39"/>
        <v>15453.472096774194</v>
      </c>
      <c r="I186" s="261">
        <f t="shared" si="40"/>
        <v>15453.472096774194</v>
      </c>
      <c r="J186" s="261">
        <f>SUM(D$2:D186)</f>
        <v>1056714.6393723353</v>
      </c>
      <c r="K186" s="261">
        <f>IF(ISNUMBER($D185),IF(OR(K185+$D186&gt;P186,K185=P186),P186,SUM($D$2:$D186)),$D186)</f>
        <v>1056714.6393723353</v>
      </c>
      <c r="L186" s="261">
        <f>IF(ISNUMBER($D185),IF(OR(L185+$D186&gt;Q186,L185=Q186),Q186,SUM($D$2:$D186)),$D186)</f>
        <v>1056714.6393723353</v>
      </c>
      <c r="M186" s="261">
        <f>IF(ISNUMBER($D185),IF(OR(M185+$D186&gt;R186,M185=R186),R186,SUM($D$2:$D186)),$D186)</f>
        <v>1056714.6393723353</v>
      </c>
      <c r="N186" s="261">
        <f>IF(ISNUMBER($D185),IF(OR(N185+$D186&gt;S186,N185=S186),S186,SUM($D$2:$D186)),$D186)</f>
        <v>1056714.6393723353</v>
      </c>
      <c r="O186" s="261">
        <f>IF(ISNUMBER($D185),IF(OR(O185+$D186&gt;T186,O185=T186),T186,SUM($D$2:$D186)),$D186)</f>
        <v>1056714.6393723353</v>
      </c>
      <c r="P186" s="261">
        <f>ACL!$F$2</f>
        <v>1708000</v>
      </c>
      <c r="Q186" s="261">
        <f>ACL!$F$3</f>
        <v>2130000</v>
      </c>
      <c r="R186" s="261">
        <f>ACL!$F$4</f>
        <v>2500000</v>
      </c>
      <c r="S186" s="261">
        <f>ACL!$F$5</f>
        <v>2570000</v>
      </c>
      <c r="T186" s="261">
        <f>ACL!$F$6</f>
        <v>2670000</v>
      </c>
      <c r="U186" s="264" t="str">
        <f t="shared" si="32"/>
        <v/>
      </c>
      <c r="V186" s="264" t="str">
        <f t="shared" si="33"/>
        <v/>
      </c>
      <c r="W186" s="264" t="str">
        <f t="shared" si="34"/>
        <v/>
      </c>
      <c r="X186" s="264" t="str">
        <f t="shared" si="35"/>
        <v/>
      </c>
      <c r="Y186" s="264" t="str">
        <f t="shared" si="36"/>
        <v/>
      </c>
      <c r="Z186" s="353">
        <f t="shared" si="41"/>
        <v>185</v>
      </c>
    </row>
    <row r="187" spans="1:26" x14ac:dyDescent="0.25">
      <c r="A187" s="262">
        <v>41460</v>
      </c>
      <c r="B187" s="263">
        <f t="shared" si="29"/>
        <v>7</v>
      </c>
      <c r="C187" s="263">
        <f t="shared" si="30"/>
        <v>1</v>
      </c>
      <c r="D187" s="261">
        <f t="shared" si="31"/>
        <v>15453.472096774194</v>
      </c>
      <c r="E187" s="261">
        <f t="shared" si="42"/>
        <v>15453.472096774194</v>
      </c>
      <c r="F187" s="261">
        <f t="shared" si="37"/>
        <v>15453.472096774194</v>
      </c>
      <c r="G187" s="261">
        <f t="shared" si="38"/>
        <v>15453.472096774194</v>
      </c>
      <c r="H187" s="261">
        <f t="shared" si="39"/>
        <v>15453.472096774194</v>
      </c>
      <c r="I187" s="261">
        <f t="shared" si="40"/>
        <v>15453.472096774194</v>
      </c>
      <c r="J187" s="261">
        <f>SUM(D$2:D187)</f>
        <v>1072168.1114691095</v>
      </c>
      <c r="K187" s="261">
        <f>IF(ISNUMBER($D186),IF(OR(K186+$D187&gt;P187,K186=P187),P187,SUM($D$2:$D187)),$D187)</f>
        <v>1072168.1114691095</v>
      </c>
      <c r="L187" s="261">
        <f>IF(ISNUMBER($D186),IF(OR(L186+$D187&gt;Q187,L186=Q187),Q187,SUM($D$2:$D187)),$D187)</f>
        <v>1072168.1114691095</v>
      </c>
      <c r="M187" s="261">
        <f>IF(ISNUMBER($D186),IF(OR(M186+$D187&gt;R187,M186=R187),R187,SUM($D$2:$D187)),$D187)</f>
        <v>1072168.1114691095</v>
      </c>
      <c r="N187" s="261">
        <f>IF(ISNUMBER($D186),IF(OR(N186+$D187&gt;S187,N186=S187),S187,SUM($D$2:$D187)),$D187)</f>
        <v>1072168.1114691095</v>
      </c>
      <c r="O187" s="261">
        <f>IF(ISNUMBER($D186),IF(OR(O186+$D187&gt;T187,O186=T187),T187,SUM($D$2:$D187)),$D187)</f>
        <v>1072168.1114691095</v>
      </c>
      <c r="P187" s="261">
        <f>ACL!$F$2</f>
        <v>1708000</v>
      </c>
      <c r="Q187" s="261">
        <f>ACL!$F$3</f>
        <v>2130000</v>
      </c>
      <c r="R187" s="261">
        <f>ACL!$F$4</f>
        <v>2500000</v>
      </c>
      <c r="S187" s="261">
        <f>ACL!$F$5</f>
        <v>2570000</v>
      </c>
      <c r="T187" s="261">
        <f>ACL!$F$6</f>
        <v>2670000</v>
      </c>
      <c r="U187" s="264" t="str">
        <f t="shared" si="32"/>
        <v/>
      </c>
      <c r="V187" s="264" t="str">
        <f t="shared" si="33"/>
        <v/>
      </c>
      <c r="W187" s="264" t="str">
        <f t="shared" si="34"/>
        <v/>
      </c>
      <c r="X187" s="264" t="str">
        <f t="shared" si="35"/>
        <v/>
      </c>
      <c r="Y187" s="264" t="str">
        <f t="shared" si="36"/>
        <v/>
      </c>
      <c r="Z187" s="353">
        <f t="shared" si="41"/>
        <v>186</v>
      </c>
    </row>
    <row r="188" spans="1:26" x14ac:dyDescent="0.25">
      <c r="A188" s="262">
        <v>41461</v>
      </c>
      <c r="B188" s="263">
        <f t="shared" si="29"/>
        <v>7</v>
      </c>
      <c r="C188" s="263">
        <f t="shared" si="30"/>
        <v>1</v>
      </c>
      <c r="D188" s="261">
        <f t="shared" si="31"/>
        <v>15453.472096774194</v>
      </c>
      <c r="E188" s="261">
        <f t="shared" si="42"/>
        <v>15453.472096774194</v>
      </c>
      <c r="F188" s="261">
        <f t="shared" si="37"/>
        <v>15453.472096774194</v>
      </c>
      <c r="G188" s="261">
        <f t="shared" si="38"/>
        <v>15453.472096774194</v>
      </c>
      <c r="H188" s="261">
        <f t="shared" si="39"/>
        <v>15453.472096774194</v>
      </c>
      <c r="I188" s="261">
        <f t="shared" si="40"/>
        <v>15453.472096774194</v>
      </c>
      <c r="J188" s="261">
        <f>SUM(D$2:D188)</f>
        <v>1087621.5835658838</v>
      </c>
      <c r="K188" s="261">
        <f>IF(ISNUMBER($D187),IF(OR(K187+$D188&gt;P188,K187=P188),P188,SUM($D$2:$D188)),$D188)</f>
        <v>1087621.5835658838</v>
      </c>
      <c r="L188" s="261">
        <f>IF(ISNUMBER($D187),IF(OR(L187+$D188&gt;Q188,L187=Q188),Q188,SUM($D$2:$D188)),$D188)</f>
        <v>1087621.5835658838</v>
      </c>
      <c r="M188" s="261">
        <f>IF(ISNUMBER($D187),IF(OR(M187+$D188&gt;R188,M187=R188),R188,SUM($D$2:$D188)),$D188)</f>
        <v>1087621.5835658838</v>
      </c>
      <c r="N188" s="261">
        <f>IF(ISNUMBER($D187),IF(OR(N187+$D188&gt;S188,N187=S188),S188,SUM($D$2:$D188)),$D188)</f>
        <v>1087621.5835658838</v>
      </c>
      <c r="O188" s="261">
        <f>IF(ISNUMBER($D187),IF(OR(O187+$D188&gt;T188,O187=T188),T188,SUM($D$2:$D188)),$D188)</f>
        <v>1087621.5835658838</v>
      </c>
      <c r="P188" s="261">
        <f>ACL!$F$2</f>
        <v>1708000</v>
      </c>
      <c r="Q188" s="261">
        <f>ACL!$F$3</f>
        <v>2130000</v>
      </c>
      <c r="R188" s="261">
        <f>ACL!$F$4</f>
        <v>2500000</v>
      </c>
      <c r="S188" s="261">
        <f>ACL!$F$5</f>
        <v>2570000</v>
      </c>
      <c r="T188" s="261">
        <f>ACL!$F$6</f>
        <v>2670000</v>
      </c>
      <c r="U188" s="264" t="str">
        <f t="shared" si="32"/>
        <v/>
      </c>
      <c r="V188" s="264" t="str">
        <f t="shared" si="33"/>
        <v/>
      </c>
      <c r="W188" s="264" t="str">
        <f t="shared" si="34"/>
        <v/>
      </c>
      <c r="X188" s="264" t="str">
        <f t="shared" si="35"/>
        <v/>
      </c>
      <c r="Y188" s="264" t="str">
        <f t="shared" si="36"/>
        <v/>
      </c>
      <c r="Z188" s="353">
        <f t="shared" si="41"/>
        <v>187</v>
      </c>
    </row>
    <row r="189" spans="1:26" x14ac:dyDescent="0.25">
      <c r="A189" s="262">
        <v>41462</v>
      </c>
      <c r="B189" s="263">
        <f t="shared" si="29"/>
        <v>7</v>
      </c>
      <c r="C189" s="263">
        <f t="shared" si="30"/>
        <v>1</v>
      </c>
      <c r="D189" s="261">
        <f t="shared" si="31"/>
        <v>15453.472096774194</v>
      </c>
      <c r="E189" s="261">
        <f t="shared" si="42"/>
        <v>15453.472096774194</v>
      </c>
      <c r="F189" s="261">
        <f t="shared" si="37"/>
        <v>15453.472096774194</v>
      </c>
      <c r="G189" s="261">
        <f t="shared" si="38"/>
        <v>15453.472096774194</v>
      </c>
      <c r="H189" s="261">
        <f t="shared" si="39"/>
        <v>15453.472096774194</v>
      </c>
      <c r="I189" s="261">
        <f t="shared" si="40"/>
        <v>15453.472096774194</v>
      </c>
      <c r="J189" s="261">
        <f>SUM(D$2:D189)</f>
        <v>1103075.0556626581</v>
      </c>
      <c r="K189" s="261">
        <f>IF(ISNUMBER($D188),IF(OR(K188+$D189&gt;P189,K188=P189),P189,SUM($D$2:$D189)),$D189)</f>
        <v>1103075.0556626581</v>
      </c>
      <c r="L189" s="261">
        <f>IF(ISNUMBER($D188),IF(OR(L188+$D189&gt;Q189,L188=Q189),Q189,SUM($D$2:$D189)),$D189)</f>
        <v>1103075.0556626581</v>
      </c>
      <c r="M189" s="261">
        <f>IF(ISNUMBER($D188),IF(OR(M188+$D189&gt;R189,M188=R189),R189,SUM($D$2:$D189)),$D189)</f>
        <v>1103075.0556626581</v>
      </c>
      <c r="N189" s="261">
        <f>IF(ISNUMBER($D188),IF(OR(N188+$D189&gt;S189,N188=S189),S189,SUM($D$2:$D189)),$D189)</f>
        <v>1103075.0556626581</v>
      </c>
      <c r="O189" s="261">
        <f>IF(ISNUMBER($D188),IF(OR(O188+$D189&gt;T189,O188=T189),T189,SUM($D$2:$D189)),$D189)</f>
        <v>1103075.0556626581</v>
      </c>
      <c r="P189" s="261">
        <f>ACL!$F$2</f>
        <v>1708000</v>
      </c>
      <c r="Q189" s="261">
        <f>ACL!$F$3</f>
        <v>2130000</v>
      </c>
      <c r="R189" s="261">
        <f>ACL!$F$4</f>
        <v>2500000</v>
      </c>
      <c r="S189" s="261">
        <f>ACL!$F$5</f>
        <v>2570000</v>
      </c>
      <c r="T189" s="261">
        <f>ACL!$F$6</f>
        <v>2670000</v>
      </c>
      <c r="U189" s="264" t="str">
        <f t="shared" si="32"/>
        <v/>
      </c>
      <c r="V189" s="264" t="str">
        <f t="shared" si="33"/>
        <v/>
      </c>
      <c r="W189" s="264" t="str">
        <f t="shared" si="34"/>
        <v/>
      </c>
      <c r="X189" s="264" t="str">
        <f t="shared" si="35"/>
        <v/>
      </c>
      <c r="Y189" s="264" t="str">
        <f t="shared" si="36"/>
        <v/>
      </c>
      <c r="Z189" s="353">
        <f t="shared" si="41"/>
        <v>188</v>
      </c>
    </row>
    <row r="190" spans="1:26" x14ac:dyDescent="0.25">
      <c r="A190" s="262">
        <v>41463</v>
      </c>
      <c r="B190" s="263">
        <f t="shared" si="29"/>
        <v>7</v>
      </c>
      <c r="C190" s="263">
        <f t="shared" si="30"/>
        <v>1</v>
      </c>
      <c r="D190" s="261">
        <f t="shared" si="31"/>
        <v>15453.472096774194</v>
      </c>
      <c r="E190" s="261">
        <f t="shared" si="42"/>
        <v>15453.472096774194</v>
      </c>
      <c r="F190" s="261">
        <f t="shared" si="37"/>
        <v>15453.472096774194</v>
      </c>
      <c r="G190" s="261">
        <f t="shared" si="38"/>
        <v>15453.472096774194</v>
      </c>
      <c r="H190" s="261">
        <f t="shared" si="39"/>
        <v>15453.472096774194</v>
      </c>
      <c r="I190" s="261">
        <f t="shared" si="40"/>
        <v>15453.472096774194</v>
      </c>
      <c r="J190" s="261">
        <f>SUM(D$2:D190)</f>
        <v>1118528.5277594323</v>
      </c>
      <c r="K190" s="261">
        <f>IF(ISNUMBER($D189),IF(OR(K189+$D190&gt;P190,K189=P190),P190,SUM($D$2:$D190)),$D190)</f>
        <v>1118528.5277594323</v>
      </c>
      <c r="L190" s="261">
        <f>IF(ISNUMBER($D189),IF(OR(L189+$D190&gt;Q190,L189=Q190),Q190,SUM($D$2:$D190)),$D190)</f>
        <v>1118528.5277594323</v>
      </c>
      <c r="M190" s="261">
        <f>IF(ISNUMBER($D189),IF(OR(M189+$D190&gt;R190,M189=R190),R190,SUM($D$2:$D190)),$D190)</f>
        <v>1118528.5277594323</v>
      </c>
      <c r="N190" s="261">
        <f>IF(ISNUMBER($D189),IF(OR(N189+$D190&gt;S190,N189=S190),S190,SUM($D$2:$D190)),$D190)</f>
        <v>1118528.5277594323</v>
      </c>
      <c r="O190" s="261">
        <f>IF(ISNUMBER($D189),IF(OR(O189+$D190&gt;T190,O189=T190),T190,SUM($D$2:$D190)),$D190)</f>
        <v>1118528.5277594323</v>
      </c>
      <c r="P190" s="261">
        <f>ACL!$F$2</f>
        <v>1708000</v>
      </c>
      <c r="Q190" s="261">
        <f>ACL!$F$3</f>
        <v>2130000</v>
      </c>
      <c r="R190" s="261">
        <f>ACL!$F$4</f>
        <v>2500000</v>
      </c>
      <c r="S190" s="261">
        <f>ACL!$F$5</f>
        <v>2570000</v>
      </c>
      <c r="T190" s="261">
        <f>ACL!$F$6</f>
        <v>2670000</v>
      </c>
      <c r="U190" s="264" t="str">
        <f t="shared" si="32"/>
        <v/>
      </c>
      <c r="V190" s="264" t="str">
        <f t="shared" si="33"/>
        <v/>
      </c>
      <c r="W190" s="264" t="str">
        <f t="shared" si="34"/>
        <v/>
      </c>
      <c r="X190" s="264" t="str">
        <f t="shared" si="35"/>
        <v/>
      </c>
      <c r="Y190" s="264" t="str">
        <f t="shared" si="36"/>
        <v/>
      </c>
      <c r="Z190" s="353">
        <f t="shared" si="41"/>
        <v>189</v>
      </c>
    </row>
    <row r="191" spans="1:26" x14ac:dyDescent="0.25">
      <c r="A191" s="262">
        <v>41464</v>
      </c>
      <c r="B191" s="263">
        <f t="shared" si="29"/>
        <v>7</v>
      </c>
      <c r="C191" s="263">
        <f t="shared" si="30"/>
        <v>1</v>
      </c>
      <c r="D191" s="261">
        <f t="shared" si="31"/>
        <v>15453.472096774194</v>
      </c>
      <c r="E191" s="261">
        <f t="shared" si="42"/>
        <v>15453.472096774194</v>
      </c>
      <c r="F191" s="261">
        <f t="shared" si="37"/>
        <v>15453.472096774194</v>
      </c>
      <c r="G191" s="261">
        <f t="shared" si="38"/>
        <v>15453.472096774194</v>
      </c>
      <c r="H191" s="261">
        <f t="shared" si="39"/>
        <v>15453.472096774194</v>
      </c>
      <c r="I191" s="261">
        <f t="shared" si="40"/>
        <v>15453.472096774194</v>
      </c>
      <c r="J191" s="261">
        <f>SUM(D$2:D191)</f>
        <v>1133981.9998562066</v>
      </c>
      <c r="K191" s="261">
        <f>IF(ISNUMBER($D190),IF(OR(K190+$D191&gt;P191,K190=P191),P191,SUM($D$2:$D191)),$D191)</f>
        <v>1133981.9998562066</v>
      </c>
      <c r="L191" s="261">
        <f>IF(ISNUMBER($D190),IF(OR(L190+$D191&gt;Q191,L190=Q191),Q191,SUM($D$2:$D191)),$D191)</f>
        <v>1133981.9998562066</v>
      </c>
      <c r="M191" s="261">
        <f>IF(ISNUMBER($D190),IF(OR(M190+$D191&gt;R191,M190=R191),R191,SUM($D$2:$D191)),$D191)</f>
        <v>1133981.9998562066</v>
      </c>
      <c r="N191" s="261">
        <f>IF(ISNUMBER($D190),IF(OR(N190+$D191&gt;S191,N190=S191),S191,SUM($D$2:$D191)),$D191)</f>
        <v>1133981.9998562066</v>
      </c>
      <c r="O191" s="261">
        <f>IF(ISNUMBER($D190),IF(OR(O190+$D191&gt;T191,O190=T191),T191,SUM($D$2:$D191)),$D191)</f>
        <v>1133981.9998562066</v>
      </c>
      <c r="P191" s="261">
        <f>ACL!$F$2</f>
        <v>1708000</v>
      </c>
      <c r="Q191" s="261">
        <f>ACL!$F$3</f>
        <v>2130000</v>
      </c>
      <c r="R191" s="261">
        <f>ACL!$F$4</f>
        <v>2500000</v>
      </c>
      <c r="S191" s="261">
        <f>ACL!$F$5</f>
        <v>2570000</v>
      </c>
      <c r="T191" s="261">
        <f>ACL!$F$6</f>
        <v>2670000</v>
      </c>
      <c r="U191" s="264" t="str">
        <f t="shared" si="32"/>
        <v/>
      </c>
      <c r="V191" s="264" t="str">
        <f t="shared" si="33"/>
        <v/>
      </c>
      <c r="W191" s="264" t="str">
        <f t="shared" si="34"/>
        <v/>
      </c>
      <c r="X191" s="264" t="str">
        <f t="shared" si="35"/>
        <v/>
      </c>
      <c r="Y191" s="264" t="str">
        <f t="shared" si="36"/>
        <v/>
      </c>
      <c r="Z191" s="353">
        <f t="shared" si="41"/>
        <v>190</v>
      </c>
    </row>
    <row r="192" spans="1:26" x14ac:dyDescent="0.25">
      <c r="A192" s="262">
        <v>41465</v>
      </c>
      <c r="B192" s="263">
        <f t="shared" si="29"/>
        <v>7</v>
      </c>
      <c r="C192" s="263">
        <f t="shared" si="30"/>
        <v>1</v>
      </c>
      <c r="D192" s="261">
        <f t="shared" si="31"/>
        <v>15453.472096774194</v>
      </c>
      <c r="E192" s="261">
        <f t="shared" si="42"/>
        <v>15453.472096774194</v>
      </c>
      <c r="F192" s="261">
        <f t="shared" si="37"/>
        <v>15453.472096774194</v>
      </c>
      <c r="G192" s="261">
        <f t="shared" si="38"/>
        <v>15453.472096774194</v>
      </c>
      <c r="H192" s="261">
        <f t="shared" si="39"/>
        <v>15453.472096774194</v>
      </c>
      <c r="I192" s="261">
        <f t="shared" si="40"/>
        <v>15453.472096774194</v>
      </c>
      <c r="J192" s="261">
        <f>SUM(D$2:D192)</f>
        <v>1149435.4719529808</v>
      </c>
      <c r="K192" s="261">
        <f>IF(ISNUMBER($D191),IF(OR(K191+$D192&gt;P192,K191=P192),P192,SUM($D$2:$D192)),$D192)</f>
        <v>1149435.4719529808</v>
      </c>
      <c r="L192" s="261">
        <f>IF(ISNUMBER($D191),IF(OR(L191+$D192&gt;Q192,L191=Q192),Q192,SUM($D$2:$D192)),$D192)</f>
        <v>1149435.4719529808</v>
      </c>
      <c r="M192" s="261">
        <f>IF(ISNUMBER($D191),IF(OR(M191+$D192&gt;R192,M191=R192),R192,SUM($D$2:$D192)),$D192)</f>
        <v>1149435.4719529808</v>
      </c>
      <c r="N192" s="261">
        <f>IF(ISNUMBER($D191),IF(OR(N191+$D192&gt;S192,N191=S192),S192,SUM($D$2:$D192)),$D192)</f>
        <v>1149435.4719529808</v>
      </c>
      <c r="O192" s="261">
        <f>IF(ISNUMBER($D191),IF(OR(O191+$D192&gt;T192,O191=T192),T192,SUM($D$2:$D192)),$D192)</f>
        <v>1149435.4719529808</v>
      </c>
      <c r="P192" s="261">
        <f>ACL!$F$2</f>
        <v>1708000</v>
      </c>
      <c r="Q192" s="261">
        <f>ACL!$F$3</f>
        <v>2130000</v>
      </c>
      <c r="R192" s="261">
        <f>ACL!$F$4</f>
        <v>2500000</v>
      </c>
      <c r="S192" s="261">
        <f>ACL!$F$5</f>
        <v>2570000</v>
      </c>
      <c r="T192" s="261">
        <f>ACL!$F$6</f>
        <v>2670000</v>
      </c>
      <c r="U192" s="264" t="str">
        <f t="shared" si="32"/>
        <v/>
      </c>
      <c r="V192" s="264" t="str">
        <f t="shared" si="33"/>
        <v/>
      </c>
      <c r="W192" s="264" t="str">
        <f t="shared" si="34"/>
        <v/>
      </c>
      <c r="X192" s="264" t="str">
        <f t="shared" si="35"/>
        <v/>
      </c>
      <c r="Y192" s="264" t="str">
        <f t="shared" si="36"/>
        <v/>
      </c>
      <c r="Z192" s="353">
        <f t="shared" si="41"/>
        <v>191</v>
      </c>
    </row>
    <row r="193" spans="1:26" x14ac:dyDescent="0.25">
      <c r="A193" s="262">
        <v>41466</v>
      </c>
      <c r="B193" s="263">
        <f t="shared" si="29"/>
        <v>7</v>
      </c>
      <c r="C193" s="263">
        <f t="shared" si="30"/>
        <v>1</v>
      </c>
      <c r="D193" s="261">
        <f t="shared" si="31"/>
        <v>15453.472096774194</v>
      </c>
      <c r="E193" s="261">
        <f t="shared" si="42"/>
        <v>15453.472096774194</v>
      </c>
      <c r="F193" s="261">
        <f t="shared" si="37"/>
        <v>15453.472096774194</v>
      </c>
      <c r="G193" s="261">
        <f t="shared" si="38"/>
        <v>15453.472096774194</v>
      </c>
      <c r="H193" s="261">
        <f t="shared" si="39"/>
        <v>15453.472096774194</v>
      </c>
      <c r="I193" s="261">
        <f t="shared" si="40"/>
        <v>15453.472096774194</v>
      </c>
      <c r="J193" s="261">
        <f>SUM(D$2:D193)</f>
        <v>1164888.9440497551</v>
      </c>
      <c r="K193" s="261">
        <f>IF(ISNUMBER($D192),IF(OR(K192+$D193&gt;P193,K192=P193),P193,SUM($D$2:$D193)),$D193)</f>
        <v>1164888.9440497551</v>
      </c>
      <c r="L193" s="261">
        <f>IF(ISNUMBER($D192),IF(OR(L192+$D193&gt;Q193,L192=Q193),Q193,SUM($D$2:$D193)),$D193)</f>
        <v>1164888.9440497551</v>
      </c>
      <c r="M193" s="261">
        <f>IF(ISNUMBER($D192),IF(OR(M192+$D193&gt;R193,M192=R193),R193,SUM($D$2:$D193)),$D193)</f>
        <v>1164888.9440497551</v>
      </c>
      <c r="N193" s="261">
        <f>IF(ISNUMBER($D192),IF(OR(N192+$D193&gt;S193,N192=S193),S193,SUM($D$2:$D193)),$D193)</f>
        <v>1164888.9440497551</v>
      </c>
      <c r="O193" s="261">
        <f>IF(ISNUMBER($D192),IF(OR(O192+$D193&gt;T193,O192=T193),T193,SUM($D$2:$D193)),$D193)</f>
        <v>1164888.9440497551</v>
      </c>
      <c r="P193" s="261">
        <f>ACL!$F$2</f>
        <v>1708000</v>
      </c>
      <c r="Q193" s="261">
        <f>ACL!$F$3</f>
        <v>2130000</v>
      </c>
      <c r="R193" s="261">
        <f>ACL!$F$4</f>
        <v>2500000</v>
      </c>
      <c r="S193" s="261">
        <f>ACL!$F$5</f>
        <v>2570000</v>
      </c>
      <c r="T193" s="261">
        <f>ACL!$F$6</f>
        <v>2670000</v>
      </c>
      <c r="U193" s="264" t="str">
        <f t="shared" si="32"/>
        <v/>
      </c>
      <c r="V193" s="264" t="str">
        <f t="shared" si="33"/>
        <v/>
      </c>
      <c r="W193" s="264" t="str">
        <f t="shared" si="34"/>
        <v/>
      </c>
      <c r="X193" s="264" t="str">
        <f t="shared" si="35"/>
        <v/>
      </c>
      <c r="Y193" s="264" t="str">
        <f t="shared" si="36"/>
        <v/>
      </c>
      <c r="Z193" s="353">
        <f t="shared" si="41"/>
        <v>192</v>
      </c>
    </row>
    <row r="194" spans="1:26" x14ac:dyDescent="0.25">
      <c r="A194" s="262">
        <v>41467</v>
      </c>
      <c r="B194" s="263">
        <f t="shared" ref="B194:B257" si="43">MONTH(A194)</f>
        <v>7</v>
      </c>
      <c r="C194" s="263">
        <f t="shared" ref="C194:C257" si="44">IF(VLOOKUP($B194,$AB$2:$AC$15,2,FALSE)=0,1,IF(VLOOKUP($B194,$AB$2:$AC$15,2,FALSE)=VLOOKUP($B194,$AB$2:$AD$15,3,FALSE),0,IF(AND((VLOOKUP(($B194-1), $AB$2:$AC$15,2,FALSE)&gt;=1),VLOOKUP($B194, $AB$2:$AC$15,2,FALSE)&gt;=DAY(A194)),0,IF(AND((VLOOKUP(($B194+1), $AB$2:$AC$15,2,FALSE)&gt;=1),DAY(A194)&gt;(VLOOKUP($B194, $AB$2:$AD$15,3,FALSE)-VLOOKUP($B194, $AB$2:$AC$15,2,FALSE)),VLOOKUP(($B194-1), $AB$2:$AC$15,2,FALSE)=0),0,IF(AND(VLOOKUP(($B194-1), $AB$2:$AC$15,2,FALSE)=0,VLOOKUP(($B194+1), $AB$2:$AC$15,2,FALSE)=0,VLOOKUP($B194, $AB$2:$AC$15,2,FALSE)&gt;=DAY(A194)),0,1)))))</f>
        <v>1</v>
      </c>
      <c r="D194" s="261">
        <f t="shared" ref="D194:D257" si="45">IF(C194=0,0,VLOOKUP(B194,$AB$3:$AE$14,4,FALSE))</f>
        <v>15453.472096774194</v>
      </c>
      <c r="E194" s="261">
        <f t="shared" si="42"/>
        <v>15453.472096774194</v>
      </c>
      <c r="F194" s="261">
        <f t="shared" si="37"/>
        <v>15453.472096774194</v>
      </c>
      <c r="G194" s="261">
        <f t="shared" si="38"/>
        <v>15453.472096774194</v>
      </c>
      <c r="H194" s="261">
        <f t="shared" si="39"/>
        <v>15453.472096774194</v>
      </c>
      <c r="I194" s="261">
        <f t="shared" si="40"/>
        <v>15453.472096774194</v>
      </c>
      <c r="J194" s="261">
        <f>SUM(D$2:D194)</f>
        <v>1180342.4161465294</v>
      </c>
      <c r="K194" s="261">
        <f>IF(ISNUMBER($D193),IF(OR(K193+$D194&gt;P194,K193=P194),P194,SUM($D$2:$D194)),$D194)</f>
        <v>1180342.4161465294</v>
      </c>
      <c r="L194" s="261">
        <f>IF(ISNUMBER($D193),IF(OR(L193+$D194&gt;Q194,L193=Q194),Q194,SUM($D$2:$D194)),$D194)</f>
        <v>1180342.4161465294</v>
      </c>
      <c r="M194" s="261">
        <f>IF(ISNUMBER($D193),IF(OR(M193+$D194&gt;R194,M193=R194),R194,SUM($D$2:$D194)),$D194)</f>
        <v>1180342.4161465294</v>
      </c>
      <c r="N194" s="261">
        <f>IF(ISNUMBER($D193),IF(OR(N193+$D194&gt;S194,N193=S194),S194,SUM($D$2:$D194)),$D194)</f>
        <v>1180342.4161465294</v>
      </c>
      <c r="O194" s="261">
        <f>IF(ISNUMBER($D193),IF(OR(O193+$D194&gt;T194,O193=T194),T194,SUM($D$2:$D194)),$D194)</f>
        <v>1180342.4161465294</v>
      </c>
      <c r="P194" s="261">
        <f>ACL!$F$2</f>
        <v>1708000</v>
      </c>
      <c r="Q194" s="261">
        <f>ACL!$F$3</f>
        <v>2130000</v>
      </c>
      <c r="R194" s="261">
        <f>ACL!$F$4</f>
        <v>2500000</v>
      </c>
      <c r="S194" s="261">
        <f>ACL!$F$5</f>
        <v>2570000</v>
      </c>
      <c r="T194" s="261">
        <f>ACL!$F$6</f>
        <v>2670000</v>
      </c>
      <c r="U194" s="264" t="str">
        <f t="shared" ref="U194:U257" si="46">IF(ISNUMBER(U193),"  ",IF(U193="  ","  ",IF($J194&gt;P194,$A194,"")))</f>
        <v/>
      </c>
      <c r="V194" s="264" t="str">
        <f t="shared" ref="V194:V257" si="47">IF(ISNUMBER(V193),"  ",IF(V193="  ","  ",IF($J194&gt;Q194,$A194,"")))</f>
        <v/>
      </c>
      <c r="W194" s="264" t="str">
        <f t="shared" ref="W194:W257" si="48">IF(ISNUMBER(W193),"  ",IF(W193="  ","  ",IF($J194&gt;R194,$A194,"")))</f>
        <v/>
      </c>
      <c r="X194" s="264" t="str">
        <f t="shared" ref="X194:X257" si="49">IF(ISNUMBER(X193),"  ",IF(X193="  ","  ",IF($J194&gt;S194,$A194,"")))</f>
        <v/>
      </c>
      <c r="Y194" s="264" t="str">
        <f t="shared" ref="Y194:Y257" si="50">IF(ISNUMBER(Y193),"  ",IF(Y193="  ","  ",IF($J194&gt;T194,$A194,"")))</f>
        <v/>
      </c>
      <c r="Z194" s="353">
        <f t="shared" si="41"/>
        <v>193</v>
      </c>
    </row>
    <row r="195" spans="1:26" x14ac:dyDescent="0.25">
      <c r="A195" s="262">
        <v>41468</v>
      </c>
      <c r="B195" s="263">
        <f t="shared" si="43"/>
        <v>7</v>
      </c>
      <c r="C195" s="263">
        <f t="shared" si="44"/>
        <v>1</v>
      </c>
      <c r="D195" s="261">
        <f t="shared" si="45"/>
        <v>15453.472096774194</v>
      </c>
      <c r="E195" s="261">
        <f t="shared" si="42"/>
        <v>15453.472096774194</v>
      </c>
      <c r="F195" s="261">
        <f t="shared" si="37"/>
        <v>15453.472096774194</v>
      </c>
      <c r="G195" s="261">
        <f t="shared" si="38"/>
        <v>15453.472096774194</v>
      </c>
      <c r="H195" s="261">
        <f t="shared" si="39"/>
        <v>15453.472096774194</v>
      </c>
      <c r="I195" s="261">
        <f t="shared" si="40"/>
        <v>15453.472096774194</v>
      </c>
      <c r="J195" s="261">
        <f>SUM(D$2:D195)</f>
        <v>1195795.8882433036</v>
      </c>
      <c r="K195" s="261">
        <f>IF(ISNUMBER($D194),IF(OR(K194+$D195&gt;P195,K194=P195),P195,SUM($D$2:$D195)),$D195)</f>
        <v>1195795.8882433036</v>
      </c>
      <c r="L195" s="261">
        <f>IF(ISNUMBER($D194),IF(OR(L194+$D195&gt;Q195,L194=Q195),Q195,SUM($D$2:$D195)),$D195)</f>
        <v>1195795.8882433036</v>
      </c>
      <c r="M195" s="261">
        <f>IF(ISNUMBER($D194),IF(OR(M194+$D195&gt;R195,M194=R195),R195,SUM($D$2:$D195)),$D195)</f>
        <v>1195795.8882433036</v>
      </c>
      <c r="N195" s="261">
        <f>IF(ISNUMBER($D194),IF(OR(N194+$D195&gt;S195,N194=S195),S195,SUM($D$2:$D195)),$D195)</f>
        <v>1195795.8882433036</v>
      </c>
      <c r="O195" s="261">
        <f>IF(ISNUMBER($D194),IF(OR(O194+$D195&gt;T195,O194=T195),T195,SUM($D$2:$D195)),$D195)</f>
        <v>1195795.8882433036</v>
      </c>
      <c r="P195" s="261">
        <f>ACL!$F$2</f>
        <v>1708000</v>
      </c>
      <c r="Q195" s="261">
        <f>ACL!$F$3</f>
        <v>2130000</v>
      </c>
      <c r="R195" s="261">
        <f>ACL!$F$4</f>
        <v>2500000</v>
      </c>
      <c r="S195" s="261">
        <f>ACL!$F$5</f>
        <v>2570000</v>
      </c>
      <c r="T195" s="261">
        <f>ACL!$F$6</f>
        <v>2670000</v>
      </c>
      <c r="U195" s="264" t="str">
        <f t="shared" si="46"/>
        <v/>
      </c>
      <c r="V195" s="264" t="str">
        <f t="shared" si="47"/>
        <v/>
      </c>
      <c r="W195" s="264" t="str">
        <f t="shared" si="48"/>
        <v/>
      </c>
      <c r="X195" s="264" t="str">
        <f t="shared" si="49"/>
        <v/>
      </c>
      <c r="Y195" s="264" t="str">
        <f t="shared" si="50"/>
        <v/>
      </c>
      <c r="Z195" s="353">
        <f t="shared" si="41"/>
        <v>194</v>
      </c>
    </row>
    <row r="196" spans="1:26" x14ac:dyDescent="0.25">
      <c r="A196" s="262">
        <v>41469</v>
      </c>
      <c r="B196" s="263">
        <f t="shared" si="43"/>
        <v>7</v>
      </c>
      <c r="C196" s="263">
        <f t="shared" si="44"/>
        <v>1</v>
      </c>
      <c r="D196" s="261">
        <f t="shared" si="45"/>
        <v>15453.472096774194</v>
      </c>
      <c r="E196" s="261">
        <f t="shared" si="42"/>
        <v>15453.472096774194</v>
      </c>
      <c r="F196" s="261">
        <f t="shared" ref="F196:F259" si="51">IF(OR(OR($C196=0,V195="  "),L195+$D196&gt;Q195),0,$D196)</f>
        <v>15453.472096774194</v>
      </c>
      <c r="G196" s="261">
        <f t="shared" ref="G196:G259" si="52">IF(OR(OR($C196=0,W195="  "),M195+$D196&gt;R195),0,$D196)</f>
        <v>15453.472096774194</v>
      </c>
      <c r="H196" s="261">
        <f t="shared" ref="H196:H259" si="53">IF(OR(OR($C196=0,X195="  "),N195+$D196&gt;S195),0,$D196)</f>
        <v>15453.472096774194</v>
      </c>
      <c r="I196" s="261">
        <f t="shared" ref="I196:I259" si="54">IF(OR(OR($C196=0,Y195="  "),O195+$D196&gt;T195),0,$D196)</f>
        <v>15453.472096774194</v>
      </c>
      <c r="J196" s="261">
        <f>SUM(D$2:D196)</f>
        <v>1211249.3603400779</v>
      </c>
      <c r="K196" s="261">
        <f>IF(ISNUMBER($D195),IF(OR(K195+$D196&gt;P196,K195=P196),P196,SUM($D$2:$D196)),$D196)</f>
        <v>1211249.3603400779</v>
      </c>
      <c r="L196" s="261">
        <f>IF(ISNUMBER($D195),IF(OR(L195+$D196&gt;Q196,L195=Q196),Q196,SUM($D$2:$D196)),$D196)</f>
        <v>1211249.3603400779</v>
      </c>
      <c r="M196" s="261">
        <f>IF(ISNUMBER($D195),IF(OR(M195+$D196&gt;R196,M195=R196),R196,SUM($D$2:$D196)),$D196)</f>
        <v>1211249.3603400779</v>
      </c>
      <c r="N196" s="261">
        <f>IF(ISNUMBER($D195),IF(OR(N195+$D196&gt;S196,N195=S196),S196,SUM($D$2:$D196)),$D196)</f>
        <v>1211249.3603400779</v>
      </c>
      <c r="O196" s="261">
        <f>IF(ISNUMBER($D195),IF(OR(O195+$D196&gt;T196,O195=T196),T196,SUM($D$2:$D196)),$D196)</f>
        <v>1211249.3603400779</v>
      </c>
      <c r="P196" s="261">
        <f>ACL!$F$2</f>
        <v>1708000</v>
      </c>
      <c r="Q196" s="261">
        <f>ACL!$F$3</f>
        <v>2130000</v>
      </c>
      <c r="R196" s="261">
        <f>ACL!$F$4</f>
        <v>2500000</v>
      </c>
      <c r="S196" s="261">
        <f>ACL!$F$5</f>
        <v>2570000</v>
      </c>
      <c r="T196" s="261">
        <f>ACL!$F$6</f>
        <v>2670000</v>
      </c>
      <c r="U196" s="264" t="str">
        <f t="shared" si="46"/>
        <v/>
      </c>
      <c r="V196" s="264" t="str">
        <f t="shared" si="47"/>
        <v/>
      </c>
      <c r="W196" s="264" t="str">
        <f t="shared" si="48"/>
        <v/>
      </c>
      <c r="X196" s="264" t="str">
        <f t="shared" si="49"/>
        <v/>
      </c>
      <c r="Y196" s="264" t="str">
        <f t="shared" si="50"/>
        <v/>
      </c>
      <c r="Z196" s="353">
        <f t="shared" ref="Z196:Z259" si="55">SUM(Z195,C196)</f>
        <v>195</v>
      </c>
    </row>
    <row r="197" spans="1:26" x14ac:dyDescent="0.25">
      <c r="A197" s="262">
        <v>41470</v>
      </c>
      <c r="B197" s="263">
        <f t="shared" si="43"/>
        <v>7</v>
      </c>
      <c r="C197" s="263">
        <f t="shared" si="44"/>
        <v>1</v>
      </c>
      <c r="D197" s="261">
        <f t="shared" si="45"/>
        <v>15453.472096774194</v>
      </c>
      <c r="E197" s="261">
        <f t="shared" ref="E197:E260" si="56">IF(OR(OR($C197=0,U196="  "),K196+$D197&gt;P196),0,$D197)</f>
        <v>15453.472096774194</v>
      </c>
      <c r="F197" s="261">
        <f t="shared" si="51"/>
        <v>15453.472096774194</v>
      </c>
      <c r="G197" s="261">
        <f t="shared" si="52"/>
        <v>15453.472096774194</v>
      </c>
      <c r="H197" s="261">
        <f t="shared" si="53"/>
        <v>15453.472096774194</v>
      </c>
      <c r="I197" s="261">
        <f t="shared" si="54"/>
        <v>15453.472096774194</v>
      </c>
      <c r="J197" s="261">
        <f>SUM(D$2:D197)</f>
        <v>1226702.8324368522</v>
      </c>
      <c r="K197" s="261">
        <f>IF(ISNUMBER($D196),IF(OR(K196+$D197&gt;P197,K196=P197),P197,SUM($D$2:$D197)),$D197)</f>
        <v>1226702.8324368522</v>
      </c>
      <c r="L197" s="261">
        <f>IF(ISNUMBER($D196),IF(OR(L196+$D197&gt;Q197,L196=Q197),Q197,SUM($D$2:$D197)),$D197)</f>
        <v>1226702.8324368522</v>
      </c>
      <c r="M197" s="261">
        <f>IF(ISNUMBER($D196),IF(OR(M196+$D197&gt;R197,M196=R197),R197,SUM($D$2:$D197)),$D197)</f>
        <v>1226702.8324368522</v>
      </c>
      <c r="N197" s="261">
        <f>IF(ISNUMBER($D196),IF(OR(N196+$D197&gt;S197,N196=S197),S197,SUM($D$2:$D197)),$D197)</f>
        <v>1226702.8324368522</v>
      </c>
      <c r="O197" s="261">
        <f>IF(ISNUMBER($D196),IF(OR(O196+$D197&gt;T197,O196=T197),T197,SUM($D$2:$D197)),$D197)</f>
        <v>1226702.8324368522</v>
      </c>
      <c r="P197" s="261">
        <f>ACL!$F$2</f>
        <v>1708000</v>
      </c>
      <c r="Q197" s="261">
        <f>ACL!$F$3</f>
        <v>2130000</v>
      </c>
      <c r="R197" s="261">
        <f>ACL!$F$4</f>
        <v>2500000</v>
      </c>
      <c r="S197" s="261">
        <f>ACL!$F$5</f>
        <v>2570000</v>
      </c>
      <c r="T197" s="261">
        <f>ACL!$F$6</f>
        <v>2670000</v>
      </c>
      <c r="U197" s="264" t="str">
        <f t="shared" si="46"/>
        <v/>
      </c>
      <c r="V197" s="264" t="str">
        <f t="shared" si="47"/>
        <v/>
      </c>
      <c r="W197" s="264" t="str">
        <f t="shared" si="48"/>
        <v/>
      </c>
      <c r="X197" s="264" t="str">
        <f t="shared" si="49"/>
        <v/>
      </c>
      <c r="Y197" s="264" t="str">
        <f t="shared" si="50"/>
        <v/>
      </c>
      <c r="Z197" s="353">
        <f t="shared" si="55"/>
        <v>196</v>
      </c>
    </row>
    <row r="198" spans="1:26" x14ac:dyDescent="0.25">
      <c r="A198" s="262">
        <v>41471</v>
      </c>
      <c r="B198" s="263">
        <f t="shared" si="43"/>
        <v>7</v>
      </c>
      <c r="C198" s="263">
        <f t="shared" si="44"/>
        <v>1</v>
      </c>
      <c r="D198" s="261">
        <f t="shared" si="45"/>
        <v>15453.472096774194</v>
      </c>
      <c r="E198" s="261">
        <f t="shared" si="56"/>
        <v>15453.472096774194</v>
      </c>
      <c r="F198" s="261">
        <f t="shared" si="51"/>
        <v>15453.472096774194</v>
      </c>
      <c r="G198" s="261">
        <f t="shared" si="52"/>
        <v>15453.472096774194</v>
      </c>
      <c r="H198" s="261">
        <f t="shared" si="53"/>
        <v>15453.472096774194</v>
      </c>
      <c r="I198" s="261">
        <f t="shared" si="54"/>
        <v>15453.472096774194</v>
      </c>
      <c r="J198" s="261">
        <f>SUM(D$2:D198)</f>
        <v>1242156.3045336264</v>
      </c>
      <c r="K198" s="261">
        <f>IF(ISNUMBER($D197),IF(OR(K197+$D198&gt;P198,K197=P198),P198,SUM($D$2:$D198)),$D198)</f>
        <v>1242156.3045336264</v>
      </c>
      <c r="L198" s="261">
        <f>IF(ISNUMBER($D197),IF(OR(L197+$D198&gt;Q198,L197=Q198),Q198,SUM($D$2:$D198)),$D198)</f>
        <v>1242156.3045336264</v>
      </c>
      <c r="M198" s="261">
        <f>IF(ISNUMBER($D197),IF(OR(M197+$D198&gt;R198,M197=R198),R198,SUM($D$2:$D198)),$D198)</f>
        <v>1242156.3045336264</v>
      </c>
      <c r="N198" s="261">
        <f>IF(ISNUMBER($D197),IF(OR(N197+$D198&gt;S198,N197=S198),S198,SUM($D$2:$D198)),$D198)</f>
        <v>1242156.3045336264</v>
      </c>
      <c r="O198" s="261">
        <f>IF(ISNUMBER($D197),IF(OR(O197+$D198&gt;T198,O197=T198),T198,SUM($D$2:$D198)),$D198)</f>
        <v>1242156.3045336264</v>
      </c>
      <c r="P198" s="261">
        <f>ACL!$F$2</f>
        <v>1708000</v>
      </c>
      <c r="Q198" s="261">
        <f>ACL!$F$3</f>
        <v>2130000</v>
      </c>
      <c r="R198" s="261">
        <f>ACL!$F$4</f>
        <v>2500000</v>
      </c>
      <c r="S198" s="261">
        <f>ACL!$F$5</f>
        <v>2570000</v>
      </c>
      <c r="T198" s="261">
        <f>ACL!$F$6</f>
        <v>2670000</v>
      </c>
      <c r="U198" s="264" t="str">
        <f t="shared" si="46"/>
        <v/>
      </c>
      <c r="V198" s="264" t="str">
        <f t="shared" si="47"/>
        <v/>
      </c>
      <c r="W198" s="264" t="str">
        <f t="shared" si="48"/>
        <v/>
      </c>
      <c r="X198" s="264" t="str">
        <f t="shared" si="49"/>
        <v/>
      </c>
      <c r="Y198" s="264" t="str">
        <f t="shared" si="50"/>
        <v/>
      </c>
      <c r="Z198" s="353">
        <f t="shared" si="55"/>
        <v>197</v>
      </c>
    </row>
    <row r="199" spans="1:26" x14ac:dyDescent="0.25">
      <c r="A199" s="262">
        <v>41472</v>
      </c>
      <c r="B199" s="263">
        <f t="shared" si="43"/>
        <v>7</v>
      </c>
      <c r="C199" s="263">
        <f t="shared" si="44"/>
        <v>1</v>
      </c>
      <c r="D199" s="261">
        <f t="shared" si="45"/>
        <v>15453.472096774194</v>
      </c>
      <c r="E199" s="261">
        <f t="shared" si="56"/>
        <v>15453.472096774194</v>
      </c>
      <c r="F199" s="261">
        <f t="shared" si="51"/>
        <v>15453.472096774194</v>
      </c>
      <c r="G199" s="261">
        <f t="shared" si="52"/>
        <v>15453.472096774194</v>
      </c>
      <c r="H199" s="261">
        <f t="shared" si="53"/>
        <v>15453.472096774194</v>
      </c>
      <c r="I199" s="261">
        <f t="shared" si="54"/>
        <v>15453.472096774194</v>
      </c>
      <c r="J199" s="261">
        <f>SUM(D$2:D199)</f>
        <v>1257609.7766304007</v>
      </c>
      <c r="K199" s="261">
        <f>IF(ISNUMBER($D198),IF(OR(K198+$D199&gt;P199,K198=P199),P199,SUM($D$2:$D199)),$D199)</f>
        <v>1257609.7766304007</v>
      </c>
      <c r="L199" s="261">
        <f>IF(ISNUMBER($D198),IF(OR(L198+$D199&gt;Q199,L198=Q199),Q199,SUM($D$2:$D199)),$D199)</f>
        <v>1257609.7766304007</v>
      </c>
      <c r="M199" s="261">
        <f>IF(ISNUMBER($D198),IF(OR(M198+$D199&gt;R199,M198=R199),R199,SUM($D$2:$D199)),$D199)</f>
        <v>1257609.7766304007</v>
      </c>
      <c r="N199" s="261">
        <f>IF(ISNUMBER($D198),IF(OR(N198+$D199&gt;S199,N198=S199),S199,SUM($D$2:$D199)),$D199)</f>
        <v>1257609.7766304007</v>
      </c>
      <c r="O199" s="261">
        <f>IF(ISNUMBER($D198),IF(OR(O198+$D199&gt;T199,O198=T199),T199,SUM($D$2:$D199)),$D199)</f>
        <v>1257609.7766304007</v>
      </c>
      <c r="P199" s="261">
        <f>ACL!$F$2</f>
        <v>1708000</v>
      </c>
      <c r="Q199" s="261">
        <f>ACL!$F$3</f>
        <v>2130000</v>
      </c>
      <c r="R199" s="261">
        <f>ACL!$F$4</f>
        <v>2500000</v>
      </c>
      <c r="S199" s="261">
        <f>ACL!$F$5</f>
        <v>2570000</v>
      </c>
      <c r="T199" s="261">
        <f>ACL!$F$6</f>
        <v>2670000</v>
      </c>
      <c r="U199" s="264" t="str">
        <f t="shared" si="46"/>
        <v/>
      </c>
      <c r="V199" s="264" t="str">
        <f t="shared" si="47"/>
        <v/>
      </c>
      <c r="W199" s="264" t="str">
        <f t="shared" si="48"/>
        <v/>
      </c>
      <c r="X199" s="264" t="str">
        <f t="shared" si="49"/>
        <v/>
      </c>
      <c r="Y199" s="264" t="str">
        <f t="shared" si="50"/>
        <v/>
      </c>
      <c r="Z199" s="353">
        <f t="shared" si="55"/>
        <v>198</v>
      </c>
    </row>
    <row r="200" spans="1:26" x14ac:dyDescent="0.25">
      <c r="A200" s="262">
        <v>41473</v>
      </c>
      <c r="B200" s="263">
        <f t="shared" si="43"/>
        <v>7</v>
      </c>
      <c r="C200" s="263">
        <f t="shared" si="44"/>
        <v>1</v>
      </c>
      <c r="D200" s="261">
        <f t="shared" si="45"/>
        <v>15453.472096774194</v>
      </c>
      <c r="E200" s="261">
        <f t="shared" si="56"/>
        <v>15453.472096774194</v>
      </c>
      <c r="F200" s="261">
        <f t="shared" si="51"/>
        <v>15453.472096774194</v>
      </c>
      <c r="G200" s="261">
        <f t="shared" si="52"/>
        <v>15453.472096774194</v>
      </c>
      <c r="H200" s="261">
        <f t="shared" si="53"/>
        <v>15453.472096774194</v>
      </c>
      <c r="I200" s="261">
        <f t="shared" si="54"/>
        <v>15453.472096774194</v>
      </c>
      <c r="J200" s="261">
        <f>SUM(D$2:D200)</f>
        <v>1273063.2487271749</v>
      </c>
      <c r="K200" s="261">
        <f>IF(ISNUMBER($D199),IF(OR(K199+$D200&gt;P200,K199=P200),P200,SUM($D$2:$D200)),$D200)</f>
        <v>1273063.2487271749</v>
      </c>
      <c r="L200" s="261">
        <f>IF(ISNUMBER($D199),IF(OR(L199+$D200&gt;Q200,L199=Q200),Q200,SUM($D$2:$D200)),$D200)</f>
        <v>1273063.2487271749</v>
      </c>
      <c r="M200" s="261">
        <f>IF(ISNUMBER($D199),IF(OR(M199+$D200&gt;R200,M199=R200),R200,SUM($D$2:$D200)),$D200)</f>
        <v>1273063.2487271749</v>
      </c>
      <c r="N200" s="261">
        <f>IF(ISNUMBER($D199),IF(OR(N199+$D200&gt;S200,N199=S200),S200,SUM($D$2:$D200)),$D200)</f>
        <v>1273063.2487271749</v>
      </c>
      <c r="O200" s="261">
        <f>IF(ISNUMBER($D199),IF(OR(O199+$D200&gt;T200,O199=T200),T200,SUM($D$2:$D200)),$D200)</f>
        <v>1273063.2487271749</v>
      </c>
      <c r="P200" s="261">
        <f>ACL!$F$2</f>
        <v>1708000</v>
      </c>
      <c r="Q200" s="261">
        <f>ACL!$F$3</f>
        <v>2130000</v>
      </c>
      <c r="R200" s="261">
        <f>ACL!$F$4</f>
        <v>2500000</v>
      </c>
      <c r="S200" s="261">
        <f>ACL!$F$5</f>
        <v>2570000</v>
      </c>
      <c r="T200" s="261">
        <f>ACL!$F$6</f>
        <v>2670000</v>
      </c>
      <c r="U200" s="264" t="str">
        <f t="shared" si="46"/>
        <v/>
      </c>
      <c r="V200" s="264" t="str">
        <f t="shared" si="47"/>
        <v/>
      </c>
      <c r="W200" s="264" t="str">
        <f t="shared" si="48"/>
        <v/>
      </c>
      <c r="X200" s="264" t="str">
        <f t="shared" si="49"/>
        <v/>
      </c>
      <c r="Y200" s="264" t="str">
        <f t="shared" si="50"/>
        <v/>
      </c>
      <c r="Z200" s="353">
        <f t="shared" si="55"/>
        <v>199</v>
      </c>
    </row>
    <row r="201" spans="1:26" x14ac:dyDescent="0.25">
      <c r="A201" s="262">
        <v>41474</v>
      </c>
      <c r="B201" s="263">
        <f t="shared" si="43"/>
        <v>7</v>
      </c>
      <c r="C201" s="263">
        <f t="shared" si="44"/>
        <v>1</v>
      </c>
      <c r="D201" s="261">
        <f t="shared" si="45"/>
        <v>15453.472096774194</v>
      </c>
      <c r="E201" s="261">
        <f t="shared" si="56"/>
        <v>15453.472096774194</v>
      </c>
      <c r="F201" s="261">
        <f t="shared" si="51"/>
        <v>15453.472096774194</v>
      </c>
      <c r="G201" s="261">
        <f t="shared" si="52"/>
        <v>15453.472096774194</v>
      </c>
      <c r="H201" s="261">
        <f t="shared" si="53"/>
        <v>15453.472096774194</v>
      </c>
      <c r="I201" s="261">
        <f t="shared" si="54"/>
        <v>15453.472096774194</v>
      </c>
      <c r="J201" s="261">
        <f>SUM(D$2:D201)</f>
        <v>1288516.7208239492</v>
      </c>
      <c r="K201" s="261">
        <f>IF(ISNUMBER($D200),IF(OR(K200+$D201&gt;P201,K200=P201),P201,SUM($D$2:$D201)),$D201)</f>
        <v>1288516.7208239492</v>
      </c>
      <c r="L201" s="261">
        <f>IF(ISNUMBER($D200),IF(OR(L200+$D201&gt;Q201,L200=Q201),Q201,SUM($D$2:$D201)),$D201)</f>
        <v>1288516.7208239492</v>
      </c>
      <c r="M201" s="261">
        <f>IF(ISNUMBER($D200),IF(OR(M200+$D201&gt;R201,M200=R201),R201,SUM($D$2:$D201)),$D201)</f>
        <v>1288516.7208239492</v>
      </c>
      <c r="N201" s="261">
        <f>IF(ISNUMBER($D200),IF(OR(N200+$D201&gt;S201,N200=S201),S201,SUM($D$2:$D201)),$D201)</f>
        <v>1288516.7208239492</v>
      </c>
      <c r="O201" s="261">
        <f>IF(ISNUMBER($D200),IF(OR(O200+$D201&gt;T201,O200=T201),T201,SUM($D$2:$D201)),$D201)</f>
        <v>1288516.7208239492</v>
      </c>
      <c r="P201" s="261">
        <f>ACL!$F$2</f>
        <v>1708000</v>
      </c>
      <c r="Q201" s="261">
        <f>ACL!$F$3</f>
        <v>2130000</v>
      </c>
      <c r="R201" s="261">
        <f>ACL!$F$4</f>
        <v>2500000</v>
      </c>
      <c r="S201" s="261">
        <f>ACL!$F$5</f>
        <v>2570000</v>
      </c>
      <c r="T201" s="261">
        <f>ACL!$F$6</f>
        <v>2670000</v>
      </c>
      <c r="U201" s="264" t="str">
        <f t="shared" si="46"/>
        <v/>
      </c>
      <c r="V201" s="264" t="str">
        <f t="shared" si="47"/>
        <v/>
      </c>
      <c r="W201" s="264" t="str">
        <f t="shared" si="48"/>
        <v/>
      </c>
      <c r="X201" s="264" t="str">
        <f t="shared" si="49"/>
        <v/>
      </c>
      <c r="Y201" s="264" t="str">
        <f t="shared" si="50"/>
        <v/>
      </c>
      <c r="Z201" s="353">
        <f t="shared" si="55"/>
        <v>200</v>
      </c>
    </row>
    <row r="202" spans="1:26" x14ac:dyDescent="0.25">
      <c r="A202" s="262">
        <v>41475</v>
      </c>
      <c r="B202" s="263">
        <f t="shared" si="43"/>
        <v>7</v>
      </c>
      <c r="C202" s="263">
        <f t="shared" si="44"/>
        <v>1</v>
      </c>
      <c r="D202" s="261">
        <f t="shared" si="45"/>
        <v>15453.472096774194</v>
      </c>
      <c r="E202" s="261">
        <f t="shared" si="56"/>
        <v>15453.472096774194</v>
      </c>
      <c r="F202" s="261">
        <f t="shared" si="51"/>
        <v>15453.472096774194</v>
      </c>
      <c r="G202" s="261">
        <f t="shared" si="52"/>
        <v>15453.472096774194</v>
      </c>
      <c r="H202" s="261">
        <f t="shared" si="53"/>
        <v>15453.472096774194</v>
      </c>
      <c r="I202" s="261">
        <f t="shared" si="54"/>
        <v>15453.472096774194</v>
      </c>
      <c r="J202" s="261">
        <f>SUM(D$2:D202)</f>
        <v>1303970.1929207235</v>
      </c>
      <c r="K202" s="261">
        <f>IF(ISNUMBER($D201),IF(OR(K201+$D202&gt;P202,K201=P202),P202,SUM($D$2:$D202)),$D202)</f>
        <v>1303970.1929207235</v>
      </c>
      <c r="L202" s="261">
        <f>IF(ISNUMBER($D201),IF(OR(L201+$D202&gt;Q202,L201=Q202),Q202,SUM($D$2:$D202)),$D202)</f>
        <v>1303970.1929207235</v>
      </c>
      <c r="M202" s="261">
        <f>IF(ISNUMBER($D201),IF(OR(M201+$D202&gt;R202,M201=R202),R202,SUM($D$2:$D202)),$D202)</f>
        <v>1303970.1929207235</v>
      </c>
      <c r="N202" s="261">
        <f>IF(ISNUMBER($D201),IF(OR(N201+$D202&gt;S202,N201=S202),S202,SUM($D$2:$D202)),$D202)</f>
        <v>1303970.1929207235</v>
      </c>
      <c r="O202" s="261">
        <f>IF(ISNUMBER($D201),IF(OR(O201+$D202&gt;T202,O201=T202),T202,SUM($D$2:$D202)),$D202)</f>
        <v>1303970.1929207235</v>
      </c>
      <c r="P202" s="261">
        <f>ACL!$F$2</f>
        <v>1708000</v>
      </c>
      <c r="Q202" s="261">
        <f>ACL!$F$3</f>
        <v>2130000</v>
      </c>
      <c r="R202" s="261">
        <f>ACL!$F$4</f>
        <v>2500000</v>
      </c>
      <c r="S202" s="261">
        <f>ACL!$F$5</f>
        <v>2570000</v>
      </c>
      <c r="T202" s="261">
        <f>ACL!$F$6</f>
        <v>2670000</v>
      </c>
      <c r="U202" s="264" t="str">
        <f t="shared" si="46"/>
        <v/>
      </c>
      <c r="V202" s="264" t="str">
        <f t="shared" si="47"/>
        <v/>
      </c>
      <c r="W202" s="264" t="str">
        <f t="shared" si="48"/>
        <v/>
      </c>
      <c r="X202" s="264" t="str">
        <f t="shared" si="49"/>
        <v/>
      </c>
      <c r="Y202" s="264" t="str">
        <f t="shared" si="50"/>
        <v/>
      </c>
      <c r="Z202" s="353">
        <f t="shared" si="55"/>
        <v>201</v>
      </c>
    </row>
    <row r="203" spans="1:26" x14ac:dyDescent="0.25">
      <c r="A203" s="262">
        <v>41476</v>
      </c>
      <c r="B203" s="263">
        <f t="shared" si="43"/>
        <v>7</v>
      </c>
      <c r="C203" s="263">
        <f t="shared" si="44"/>
        <v>1</v>
      </c>
      <c r="D203" s="261">
        <f t="shared" si="45"/>
        <v>15453.472096774194</v>
      </c>
      <c r="E203" s="261">
        <f t="shared" si="56"/>
        <v>15453.472096774194</v>
      </c>
      <c r="F203" s="261">
        <f t="shared" si="51"/>
        <v>15453.472096774194</v>
      </c>
      <c r="G203" s="261">
        <f t="shared" si="52"/>
        <v>15453.472096774194</v>
      </c>
      <c r="H203" s="261">
        <f t="shared" si="53"/>
        <v>15453.472096774194</v>
      </c>
      <c r="I203" s="261">
        <f t="shared" si="54"/>
        <v>15453.472096774194</v>
      </c>
      <c r="J203" s="261">
        <f>SUM(D$2:D203)</f>
        <v>1319423.6650174977</v>
      </c>
      <c r="K203" s="261">
        <f>IF(ISNUMBER($D202),IF(OR(K202+$D203&gt;P203,K202=P203),P203,SUM($D$2:$D203)),$D203)</f>
        <v>1319423.6650174977</v>
      </c>
      <c r="L203" s="261">
        <f>IF(ISNUMBER($D202),IF(OR(L202+$D203&gt;Q203,L202=Q203),Q203,SUM($D$2:$D203)),$D203)</f>
        <v>1319423.6650174977</v>
      </c>
      <c r="M203" s="261">
        <f>IF(ISNUMBER($D202),IF(OR(M202+$D203&gt;R203,M202=R203),R203,SUM($D$2:$D203)),$D203)</f>
        <v>1319423.6650174977</v>
      </c>
      <c r="N203" s="261">
        <f>IF(ISNUMBER($D202),IF(OR(N202+$D203&gt;S203,N202=S203),S203,SUM($D$2:$D203)),$D203)</f>
        <v>1319423.6650174977</v>
      </c>
      <c r="O203" s="261">
        <f>IF(ISNUMBER($D202),IF(OR(O202+$D203&gt;T203,O202=T203),T203,SUM($D$2:$D203)),$D203)</f>
        <v>1319423.6650174977</v>
      </c>
      <c r="P203" s="261">
        <f>ACL!$F$2</f>
        <v>1708000</v>
      </c>
      <c r="Q203" s="261">
        <f>ACL!$F$3</f>
        <v>2130000</v>
      </c>
      <c r="R203" s="261">
        <f>ACL!$F$4</f>
        <v>2500000</v>
      </c>
      <c r="S203" s="261">
        <f>ACL!$F$5</f>
        <v>2570000</v>
      </c>
      <c r="T203" s="261">
        <f>ACL!$F$6</f>
        <v>2670000</v>
      </c>
      <c r="U203" s="264" t="str">
        <f t="shared" si="46"/>
        <v/>
      </c>
      <c r="V203" s="264" t="str">
        <f t="shared" si="47"/>
        <v/>
      </c>
      <c r="W203" s="264" t="str">
        <f t="shared" si="48"/>
        <v/>
      </c>
      <c r="X203" s="264" t="str">
        <f t="shared" si="49"/>
        <v/>
      </c>
      <c r="Y203" s="264" t="str">
        <f t="shared" si="50"/>
        <v/>
      </c>
      <c r="Z203" s="353">
        <f t="shared" si="55"/>
        <v>202</v>
      </c>
    </row>
    <row r="204" spans="1:26" x14ac:dyDescent="0.25">
      <c r="A204" s="262">
        <v>41477</v>
      </c>
      <c r="B204" s="263">
        <f t="shared" si="43"/>
        <v>7</v>
      </c>
      <c r="C204" s="263">
        <f t="shared" si="44"/>
        <v>1</v>
      </c>
      <c r="D204" s="261">
        <f t="shared" si="45"/>
        <v>15453.472096774194</v>
      </c>
      <c r="E204" s="261">
        <f t="shared" si="56"/>
        <v>15453.472096774194</v>
      </c>
      <c r="F204" s="261">
        <f t="shared" si="51"/>
        <v>15453.472096774194</v>
      </c>
      <c r="G204" s="261">
        <f t="shared" si="52"/>
        <v>15453.472096774194</v>
      </c>
      <c r="H204" s="261">
        <f t="shared" si="53"/>
        <v>15453.472096774194</v>
      </c>
      <c r="I204" s="261">
        <f t="shared" si="54"/>
        <v>15453.472096774194</v>
      </c>
      <c r="J204" s="261">
        <f>SUM(D$2:D204)</f>
        <v>1334877.137114272</v>
      </c>
      <c r="K204" s="261">
        <f>IF(ISNUMBER($D203),IF(OR(K203+$D204&gt;P204,K203=P204),P204,SUM($D$2:$D204)),$D204)</f>
        <v>1334877.137114272</v>
      </c>
      <c r="L204" s="261">
        <f>IF(ISNUMBER($D203),IF(OR(L203+$D204&gt;Q204,L203=Q204),Q204,SUM($D$2:$D204)),$D204)</f>
        <v>1334877.137114272</v>
      </c>
      <c r="M204" s="261">
        <f>IF(ISNUMBER($D203),IF(OR(M203+$D204&gt;R204,M203=R204),R204,SUM($D$2:$D204)),$D204)</f>
        <v>1334877.137114272</v>
      </c>
      <c r="N204" s="261">
        <f>IF(ISNUMBER($D203),IF(OR(N203+$D204&gt;S204,N203=S204),S204,SUM($D$2:$D204)),$D204)</f>
        <v>1334877.137114272</v>
      </c>
      <c r="O204" s="261">
        <f>IF(ISNUMBER($D203),IF(OR(O203+$D204&gt;T204,O203=T204),T204,SUM($D$2:$D204)),$D204)</f>
        <v>1334877.137114272</v>
      </c>
      <c r="P204" s="261">
        <f>ACL!$F$2</f>
        <v>1708000</v>
      </c>
      <c r="Q204" s="261">
        <f>ACL!$F$3</f>
        <v>2130000</v>
      </c>
      <c r="R204" s="261">
        <f>ACL!$F$4</f>
        <v>2500000</v>
      </c>
      <c r="S204" s="261">
        <f>ACL!$F$5</f>
        <v>2570000</v>
      </c>
      <c r="T204" s="261">
        <f>ACL!$F$6</f>
        <v>2670000</v>
      </c>
      <c r="U204" s="264" t="str">
        <f t="shared" si="46"/>
        <v/>
      </c>
      <c r="V204" s="264" t="str">
        <f t="shared" si="47"/>
        <v/>
      </c>
      <c r="W204" s="264" t="str">
        <f t="shared" si="48"/>
        <v/>
      </c>
      <c r="X204" s="264" t="str">
        <f t="shared" si="49"/>
        <v/>
      </c>
      <c r="Y204" s="264" t="str">
        <f t="shared" si="50"/>
        <v/>
      </c>
      <c r="Z204" s="353">
        <f t="shared" si="55"/>
        <v>203</v>
      </c>
    </row>
    <row r="205" spans="1:26" x14ac:dyDescent="0.25">
      <c r="A205" s="262">
        <v>41478</v>
      </c>
      <c r="B205" s="263">
        <f t="shared" si="43"/>
        <v>7</v>
      </c>
      <c r="C205" s="263">
        <f t="shared" si="44"/>
        <v>1</v>
      </c>
      <c r="D205" s="261">
        <f t="shared" si="45"/>
        <v>15453.472096774194</v>
      </c>
      <c r="E205" s="261">
        <f t="shared" si="56"/>
        <v>15453.472096774194</v>
      </c>
      <c r="F205" s="261">
        <f t="shared" si="51"/>
        <v>15453.472096774194</v>
      </c>
      <c r="G205" s="261">
        <f t="shared" si="52"/>
        <v>15453.472096774194</v>
      </c>
      <c r="H205" s="261">
        <f t="shared" si="53"/>
        <v>15453.472096774194</v>
      </c>
      <c r="I205" s="261">
        <f t="shared" si="54"/>
        <v>15453.472096774194</v>
      </c>
      <c r="J205" s="261">
        <f>SUM(D$2:D205)</f>
        <v>1350330.6092110462</v>
      </c>
      <c r="K205" s="261">
        <f>IF(ISNUMBER($D204),IF(OR(K204+$D205&gt;P205,K204=P205),P205,SUM($D$2:$D205)),$D205)</f>
        <v>1350330.6092110462</v>
      </c>
      <c r="L205" s="261">
        <f>IF(ISNUMBER($D204),IF(OR(L204+$D205&gt;Q205,L204=Q205),Q205,SUM($D$2:$D205)),$D205)</f>
        <v>1350330.6092110462</v>
      </c>
      <c r="M205" s="261">
        <f>IF(ISNUMBER($D204),IF(OR(M204+$D205&gt;R205,M204=R205),R205,SUM($D$2:$D205)),$D205)</f>
        <v>1350330.6092110462</v>
      </c>
      <c r="N205" s="261">
        <f>IF(ISNUMBER($D204),IF(OR(N204+$D205&gt;S205,N204=S205),S205,SUM($D$2:$D205)),$D205)</f>
        <v>1350330.6092110462</v>
      </c>
      <c r="O205" s="261">
        <f>IF(ISNUMBER($D204),IF(OR(O204+$D205&gt;T205,O204=T205),T205,SUM($D$2:$D205)),$D205)</f>
        <v>1350330.6092110462</v>
      </c>
      <c r="P205" s="261">
        <f>ACL!$F$2</f>
        <v>1708000</v>
      </c>
      <c r="Q205" s="261">
        <f>ACL!$F$3</f>
        <v>2130000</v>
      </c>
      <c r="R205" s="261">
        <f>ACL!$F$4</f>
        <v>2500000</v>
      </c>
      <c r="S205" s="261">
        <f>ACL!$F$5</f>
        <v>2570000</v>
      </c>
      <c r="T205" s="261">
        <f>ACL!$F$6</f>
        <v>2670000</v>
      </c>
      <c r="U205" s="264" t="str">
        <f t="shared" si="46"/>
        <v/>
      </c>
      <c r="V205" s="264" t="str">
        <f t="shared" si="47"/>
        <v/>
      </c>
      <c r="W205" s="264" t="str">
        <f t="shared" si="48"/>
        <v/>
      </c>
      <c r="X205" s="264" t="str">
        <f t="shared" si="49"/>
        <v/>
      </c>
      <c r="Y205" s="264" t="str">
        <f t="shared" si="50"/>
        <v/>
      </c>
      <c r="Z205" s="353">
        <f t="shared" si="55"/>
        <v>204</v>
      </c>
    </row>
    <row r="206" spans="1:26" x14ac:dyDescent="0.25">
      <c r="A206" s="262">
        <v>41479</v>
      </c>
      <c r="B206" s="263">
        <f t="shared" si="43"/>
        <v>7</v>
      </c>
      <c r="C206" s="263">
        <f t="shared" si="44"/>
        <v>1</v>
      </c>
      <c r="D206" s="261">
        <f t="shared" si="45"/>
        <v>15453.472096774194</v>
      </c>
      <c r="E206" s="261">
        <f t="shared" si="56"/>
        <v>15453.472096774194</v>
      </c>
      <c r="F206" s="261">
        <f t="shared" si="51"/>
        <v>15453.472096774194</v>
      </c>
      <c r="G206" s="261">
        <f t="shared" si="52"/>
        <v>15453.472096774194</v>
      </c>
      <c r="H206" s="261">
        <f t="shared" si="53"/>
        <v>15453.472096774194</v>
      </c>
      <c r="I206" s="261">
        <f t="shared" si="54"/>
        <v>15453.472096774194</v>
      </c>
      <c r="J206" s="261">
        <f>SUM(D$2:D206)</f>
        <v>1365784.0813078205</v>
      </c>
      <c r="K206" s="261">
        <f>IF(ISNUMBER($D205),IF(OR(K205+$D206&gt;P206,K205=P206),P206,SUM($D$2:$D206)),$D206)</f>
        <v>1365784.0813078205</v>
      </c>
      <c r="L206" s="261">
        <f>IF(ISNUMBER($D205),IF(OR(L205+$D206&gt;Q206,L205=Q206),Q206,SUM($D$2:$D206)),$D206)</f>
        <v>1365784.0813078205</v>
      </c>
      <c r="M206" s="261">
        <f>IF(ISNUMBER($D205),IF(OR(M205+$D206&gt;R206,M205=R206),R206,SUM($D$2:$D206)),$D206)</f>
        <v>1365784.0813078205</v>
      </c>
      <c r="N206" s="261">
        <f>IF(ISNUMBER($D205),IF(OR(N205+$D206&gt;S206,N205=S206),S206,SUM($D$2:$D206)),$D206)</f>
        <v>1365784.0813078205</v>
      </c>
      <c r="O206" s="261">
        <f>IF(ISNUMBER($D205),IF(OR(O205+$D206&gt;T206,O205=T206),T206,SUM($D$2:$D206)),$D206)</f>
        <v>1365784.0813078205</v>
      </c>
      <c r="P206" s="261">
        <f>ACL!$F$2</f>
        <v>1708000</v>
      </c>
      <c r="Q206" s="261">
        <f>ACL!$F$3</f>
        <v>2130000</v>
      </c>
      <c r="R206" s="261">
        <f>ACL!$F$4</f>
        <v>2500000</v>
      </c>
      <c r="S206" s="261">
        <f>ACL!$F$5</f>
        <v>2570000</v>
      </c>
      <c r="T206" s="261">
        <f>ACL!$F$6</f>
        <v>2670000</v>
      </c>
      <c r="U206" s="264" t="str">
        <f t="shared" si="46"/>
        <v/>
      </c>
      <c r="V206" s="264" t="str">
        <f t="shared" si="47"/>
        <v/>
      </c>
      <c r="W206" s="264" t="str">
        <f t="shared" si="48"/>
        <v/>
      </c>
      <c r="X206" s="264" t="str">
        <f t="shared" si="49"/>
        <v/>
      </c>
      <c r="Y206" s="264" t="str">
        <f t="shared" si="50"/>
        <v/>
      </c>
      <c r="Z206" s="353">
        <f t="shared" si="55"/>
        <v>205</v>
      </c>
    </row>
    <row r="207" spans="1:26" x14ac:dyDescent="0.25">
      <c r="A207" s="262">
        <v>41480</v>
      </c>
      <c r="B207" s="263">
        <f t="shared" si="43"/>
        <v>7</v>
      </c>
      <c r="C207" s="263">
        <f t="shared" si="44"/>
        <v>1</v>
      </c>
      <c r="D207" s="261">
        <f t="shared" si="45"/>
        <v>15453.472096774194</v>
      </c>
      <c r="E207" s="261">
        <f t="shared" si="56"/>
        <v>15453.472096774194</v>
      </c>
      <c r="F207" s="261">
        <f t="shared" si="51"/>
        <v>15453.472096774194</v>
      </c>
      <c r="G207" s="261">
        <f t="shared" si="52"/>
        <v>15453.472096774194</v>
      </c>
      <c r="H207" s="261">
        <f t="shared" si="53"/>
        <v>15453.472096774194</v>
      </c>
      <c r="I207" s="261">
        <f t="shared" si="54"/>
        <v>15453.472096774194</v>
      </c>
      <c r="J207" s="261">
        <f>SUM(D$2:D207)</f>
        <v>1381237.5534045948</v>
      </c>
      <c r="K207" s="261">
        <f>IF(ISNUMBER($D206),IF(OR(K206+$D207&gt;P207,K206=P207),P207,SUM($D$2:$D207)),$D207)</f>
        <v>1381237.5534045948</v>
      </c>
      <c r="L207" s="261">
        <f>IF(ISNUMBER($D206),IF(OR(L206+$D207&gt;Q207,L206=Q207),Q207,SUM($D$2:$D207)),$D207)</f>
        <v>1381237.5534045948</v>
      </c>
      <c r="M207" s="261">
        <f>IF(ISNUMBER($D206),IF(OR(M206+$D207&gt;R207,M206=R207),R207,SUM($D$2:$D207)),$D207)</f>
        <v>1381237.5534045948</v>
      </c>
      <c r="N207" s="261">
        <f>IF(ISNUMBER($D206),IF(OR(N206+$D207&gt;S207,N206=S207),S207,SUM($D$2:$D207)),$D207)</f>
        <v>1381237.5534045948</v>
      </c>
      <c r="O207" s="261">
        <f>IF(ISNUMBER($D206),IF(OR(O206+$D207&gt;T207,O206=T207),T207,SUM($D$2:$D207)),$D207)</f>
        <v>1381237.5534045948</v>
      </c>
      <c r="P207" s="261">
        <f>ACL!$F$2</f>
        <v>1708000</v>
      </c>
      <c r="Q207" s="261">
        <f>ACL!$F$3</f>
        <v>2130000</v>
      </c>
      <c r="R207" s="261">
        <f>ACL!$F$4</f>
        <v>2500000</v>
      </c>
      <c r="S207" s="261">
        <f>ACL!$F$5</f>
        <v>2570000</v>
      </c>
      <c r="T207" s="261">
        <f>ACL!$F$6</f>
        <v>2670000</v>
      </c>
      <c r="U207" s="264" t="str">
        <f t="shared" si="46"/>
        <v/>
      </c>
      <c r="V207" s="264" t="str">
        <f t="shared" si="47"/>
        <v/>
      </c>
      <c r="W207" s="264" t="str">
        <f t="shared" si="48"/>
        <v/>
      </c>
      <c r="X207" s="264" t="str">
        <f t="shared" si="49"/>
        <v/>
      </c>
      <c r="Y207" s="264" t="str">
        <f t="shared" si="50"/>
        <v/>
      </c>
      <c r="Z207" s="353">
        <f t="shared" si="55"/>
        <v>206</v>
      </c>
    </row>
    <row r="208" spans="1:26" x14ac:dyDescent="0.25">
      <c r="A208" s="262">
        <v>41481</v>
      </c>
      <c r="B208" s="263">
        <f t="shared" si="43"/>
        <v>7</v>
      </c>
      <c r="C208" s="263">
        <f t="shared" si="44"/>
        <v>1</v>
      </c>
      <c r="D208" s="261">
        <f t="shared" si="45"/>
        <v>15453.472096774194</v>
      </c>
      <c r="E208" s="261">
        <f t="shared" si="56"/>
        <v>15453.472096774194</v>
      </c>
      <c r="F208" s="261">
        <f t="shared" si="51"/>
        <v>15453.472096774194</v>
      </c>
      <c r="G208" s="261">
        <f t="shared" si="52"/>
        <v>15453.472096774194</v>
      </c>
      <c r="H208" s="261">
        <f t="shared" si="53"/>
        <v>15453.472096774194</v>
      </c>
      <c r="I208" s="261">
        <f t="shared" si="54"/>
        <v>15453.472096774194</v>
      </c>
      <c r="J208" s="261">
        <f>SUM(D$2:D208)</f>
        <v>1396691.025501369</v>
      </c>
      <c r="K208" s="261">
        <f>IF(ISNUMBER($D207),IF(OR(K207+$D208&gt;P208,K207=P208),P208,SUM($D$2:$D208)),$D208)</f>
        <v>1396691.025501369</v>
      </c>
      <c r="L208" s="261">
        <f>IF(ISNUMBER($D207),IF(OR(L207+$D208&gt;Q208,L207=Q208),Q208,SUM($D$2:$D208)),$D208)</f>
        <v>1396691.025501369</v>
      </c>
      <c r="M208" s="261">
        <f>IF(ISNUMBER($D207),IF(OR(M207+$D208&gt;R208,M207=R208),R208,SUM($D$2:$D208)),$D208)</f>
        <v>1396691.025501369</v>
      </c>
      <c r="N208" s="261">
        <f>IF(ISNUMBER($D207),IF(OR(N207+$D208&gt;S208,N207=S208),S208,SUM($D$2:$D208)),$D208)</f>
        <v>1396691.025501369</v>
      </c>
      <c r="O208" s="261">
        <f>IF(ISNUMBER($D207),IF(OR(O207+$D208&gt;T208,O207=T208),T208,SUM($D$2:$D208)),$D208)</f>
        <v>1396691.025501369</v>
      </c>
      <c r="P208" s="261">
        <f>ACL!$F$2</f>
        <v>1708000</v>
      </c>
      <c r="Q208" s="261">
        <f>ACL!$F$3</f>
        <v>2130000</v>
      </c>
      <c r="R208" s="261">
        <f>ACL!$F$4</f>
        <v>2500000</v>
      </c>
      <c r="S208" s="261">
        <f>ACL!$F$5</f>
        <v>2570000</v>
      </c>
      <c r="T208" s="261">
        <f>ACL!$F$6</f>
        <v>2670000</v>
      </c>
      <c r="U208" s="264" t="str">
        <f t="shared" si="46"/>
        <v/>
      </c>
      <c r="V208" s="264" t="str">
        <f t="shared" si="47"/>
        <v/>
      </c>
      <c r="W208" s="264" t="str">
        <f t="shared" si="48"/>
        <v/>
      </c>
      <c r="X208" s="264" t="str">
        <f t="shared" si="49"/>
        <v/>
      </c>
      <c r="Y208" s="264" t="str">
        <f t="shared" si="50"/>
        <v/>
      </c>
      <c r="Z208" s="353">
        <f t="shared" si="55"/>
        <v>207</v>
      </c>
    </row>
    <row r="209" spans="1:26" x14ac:dyDescent="0.25">
      <c r="A209" s="262">
        <v>41482</v>
      </c>
      <c r="B209" s="263">
        <f t="shared" si="43"/>
        <v>7</v>
      </c>
      <c r="C209" s="263">
        <f t="shared" si="44"/>
        <v>1</v>
      </c>
      <c r="D209" s="261">
        <f t="shared" si="45"/>
        <v>15453.472096774194</v>
      </c>
      <c r="E209" s="261">
        <f t="shared" si="56"/>
        <v>15453.472096774194</v>
      </c>
      <c r="F209" s="261">
        <f t="shared" si="51"/>
        <v>15453.472096774194</v>
      </c>
      <c r="G209" s="261">
        <f t="shared" si="52"/>
        <v>15453.472096774194</v>
      </c>
      <c r="H209" s="261">
        <f t="shared" si="53"/>
        <v>15453.472096774194</v>
      </c>
      <c r="I209" s="261">
        <f t="shared" si="54"/>
        <v>15453.472096774194</v>
      </c>
      <c r="J209" s="261">
        <f>SUM(D$2:D209)</f>
        <v>1412144.4975981433</v>
      </c>
      <c r="K209" s="261">
        <f>IF(ISNUMBER($D208),IF(OR(K208+$D209&gt;P209,K208=P209),P209,SUM($D$2:$D209)),$D209)</f>
        <v>1412144.4975981433</v>
      </c>
      <c r="L209" s="261">
        <f>IF(ISNUMBER($D208),IF(OR(L208+$D209&gt;Q209,L208=Q209),Q209,SUM($D$2:$D209)),$D209)</f>
        <v>1412144.4975981433</v>
      </c>
      <c r="M209" s="261">
        <f>IF(ISNUMBER($D208),IF(OR(M208+$D209&gt;R209,M208=R209),R209,SUM($D$2:$D209)),$D209)</f>
        <v>1412144.4975981433</v>
      </c>
      <c r="N209" s="261">
        <f>IF(ISNUMBER($D208),IF(OR(N208+$D209&gt;S209,N208=S209),S209,SUM($D$2:$D209)),$D209)</f>
        <v>1412144.4975981433</v>
      </c>
      <c r="O209" s="261">
        <f>IF(ISNUMBER($D208),IF(OR(O208+$D209&gt;T209,O208=T209),T209,SUM($D$2:$D209)),$D209)</f>
        <v>1412144.4975981433</v>
      </c>
      <c r="P209" s="261">
        <f>ACL!$F$2</f>
        <v>1708000</v>
      </c>
      <c r="Q209" s="261">
        <f>ACL!$F$3</f>
        <v>2130000</v>
      </c>
      <c r="R209" s="261">
        <f>ACL!$F$4</f>
        <v>2500000</v>
      </c>
      <c r="S209" s="261">
        <f>ACL!$F$5</f>
        <v>2570000</v>
      </c>
      <c r="T209" s="261">
        <f>ACL!$F$6</f>
        <v>2670000</v>
      </c>
      <c r="U209" s="264" t="str">
        <f t="shared" si="46"/>
        <v/>
      </c>
      <c r="V209" s="264" t="str">
        <f t="shared" si="47"/>
        <v/>
      </c>
      <c r="W209" s="264" t="str">
        <f t="shared" si="48"/>
        <v/>
      </c>
      <c r="X209" s="264" t="str">
        <f t="shared" si="49"/>
        <v/>
      </c>
      <c r="Y209" s="264" t="str">
        <f t="shared" si="50"/>
        <v/>
      </c>
      <c r="Z209" s="353">
        <f t="shared" si="55"/>
        <v>208</v>
      </c>
    </row>
    <row r="210" spans="1:26" x14ac:dyDescent="0.25">
      <c r="A210" s="262">
        <v>41483</v>
      </c>
      <c r="B210" s="263">
        <f t="shared" si="43"/>
        <v>7</v>
      </c>
      <c r="C210" s="263">
        <f t="shared" si="44"/>
        <v>1</v>
      </c>
      <c r="D210" s="261">
        <f t="shared" si="45"/>
        <v>15453.472096774194</v>
      </c>
      <c r="E210" s="261">
        <f t="shared" si="56"/>
        <v>15453.472096774194</v>
      </c>
      <c r="F210" s="261">
        <f t="shared" si="51"/>
        <v>15453.472096774194</v>
      </c>
      <c r="G210" s="261">
        <f t="shared" si="52"/>
        <v>15453.472096774194</v>
      </c>
      <c r="H210" s="261">
        <f t="shared" si="53"/>
        <v>15453.472096774194</v>
      </c>
      <c r="I210" s="261">
        <f t="shared" si="54"/>
        <v>15453.472096774194</v>
      </c>
      <c r="J210" s="261">
        <f>SUM(D$2:D210)</f>
        <v>1427597.9696949176</v>
      </c>
      <c r="K210" s="261">
        <f>IF(ISNUMBER($D209),IF(OR(K209+$D210&gt;P210,K209=P210),P210,SUM($D$2:$D210)),$D210)</f>
        <v>1427597.9696949176</v>
      </c>
      <c r="L210" s="261">
        <f>IF(ISNUMBER($D209),IF(OR(L209+$D210&gt;Q210,L209=Q210),Q210,SUM($D$2:$D210)),$D210)</f>
        <v>1427597.9696949176</v>
      </c>
      <c r="M210" s="261">
        <f>IF(ISNUMBER($D209),IF(OR(M209+$D210&gt;R210,M209=R210),R210,SUM($D$2:$D210)),$D210)</f>
        <v>1427597.9696949176</v>
      </c>
      <c r="N210" s="261">
        <f>IF(ISNUMBER($D209),IF(OR(N209+$D210&gt;S210,N209=S210),S210,SUM($D$2:$D210)),$D210)</f>
        <v>1427597.9696949176</v>
      </c>
      <c r="O210" s="261">
        <f>IF(ISNUMBER($D209),IF(OR(O209+$D210&gt;T210,O209=T210),T210,SUM($D$2:$D210)),$D210)</f>
        <v>1427597.9696949176</v>
      </c>
      <c r="P210" s="261">
        <f>ACL!$F$2</f>
        <v>1708000</v>
      </c>
      <c r="Q210" s="261">
        <f>ACL!$F$3</f>
        <v>2130000</v>
      </c>
      <c r="R210" s="261">
        <f>ACL!$F$4</f>
        <v>2500000</v>
      </c>
      <c r="S210" s="261">
        <f>ACL!$F$5</f>
        <v>2570000</v>
      </c>
      <c r="T210" s="261">
        <f>ACL!$F$6</f>
        <v>2670000</v>
      </c>
      <c r="U210" s="264" t="str">
        <f t="shared" si="46"/>
        <v/>
      </c>
      <c r="V210" s="264" t="str">
        <f t="shared" si="47"/>
        <v/>
      </c>
      <c r="W210" s="264" t="str">
        <f t="shared" si="48"/>
        <v/>
      </c>
      <c r="X210" s="264" t="str">
        <f t="shared" si="49"/>
        <v/>
      </c>
      <c r="Y210" s="264" t="str">
        <f t="shared" si="50"/>
        <v/>
      </c>
      <c r="Z210" s="353">
        <f t="shared" si="55"/>
        <v>209</v>
      </c>
    </row>
    <row r="211" spans="1:26" x14ac:dyDescent="0.25">
      <c r="A211" s="262">
        <v>41484</v>
      </c>
      <c r="B211" s="263">
        <f t="shared" si="43"/>
        <v>7</v>
      </c>
      <c r="C211" s="263">
        <f t="shared" si="44"/>
        <v>1</v>
      </c>
      <c r="D211" s="261">
        <f t="shared" si="45"/>
        <v>15453.472096774194</v>
      </c>
      <c r="E211" s="261">
        <f t="shared" si="56"/>
        <v>15453.472096774194</v>
      </c>
      <c r="F211" s="261">
        <f t="shared" si="51"/>
        <v>15453.472096774194</v>
      </c>
      <c r="G211" s="261">
        <f t="shared" si="52"/>
        <v>15453.472096774194</v>
      </c>
      <c r="H211" s="261">
        <f t="shared" si="53"/>
        <v>15453.472096774194</v>
      </c>
      <c r="I211" s="261">
        <f t="shared" si="54"/>
        <v>15453.472096774194</v>
      </c>
      <c r="J211" s="261">
        <f>SUM(D$2:D211)</f>
        <v>1443051.4417916918</v>
      </c>
      <c r="K211" s="261">
        <f>IF(ISNUMBER($D210),IF(OR(K210+$D211&gt;P211,K210=P211),P211,SUM($D$2:$D211)),$D211)</f>
        <v>1443051.4417916918</v>
      </c>
      <c r="L211" s="261">
        <f>IF(ISNUMBER($D210),IF(OR(L210+$D211&gt;Q211,L210=Q211),Q211,SUM($D$2:$D211)),$D211)</f>
        <v>1443051.4417916918</v>
      </c>
      <c r="M211" s="261">
        <f>IF(ISNUMBER($D210),IF(OR(M210+$D211&gt;R211,M210=R211),R211,SUM($D$2:$D211)),$D211)</f>
        <v>1443051.4417916918</v>
      </c>
      <c r="N211" s="261">
        <f>IF(ISNUMBER($D210),IF(OR(N210+$D211&gt;S211,N210=S211),S211,SUM($D$2:$D211)),$D211)</f>
        <v>1443051.4417916918</v>
      </c>
      <c r="O211" s="261">
        <f>IF(ISNUMBER($D210),IF(OR(O210+$D211&gt;T211,O210=T211),T211,SUM($D$2:$D211)),$D211)</f>
        <v>1443051.4417916918</v>
      </c>
      <c r="P211" s="261">
        <f>ACL!$F$2</f>
        <v>1708000</v>
      </c>
      <c r="Q211" s="261">
        <f>ACL!$F$3</f>
        <v>2130000</v>
      </c>
      <c r="R211" s="261">
        <f>ACL!$F$4</f>
        <v>2500000</v>
      </c>
      <c r="S211" s="261">
        <f>ACL!$F$5</f>
        <v>2570000</v>
      </c>
      <c r="T211" s="261">
        <f>ACL!$F$6</f>
        <v>2670000</v>
      </c>
      <c r="U211" s="264" t="str">
        <f t="shared" si="46"/>
        <v/>
      </c>
      <c r="V211" s="264" t="str">
        <f t="shared" si="47"/>
        <v/>
      </c>
      <c r="W211" s="264" t="str">
        <f t="shared" si="48"/>
        <v/>
      </c>
      <c r="X211" s="264" t="str">
        <f t="shared" si="49"/>
        <v/>
      </c>
      <c r="Y211" s="264" t="str">
        <f t="shared" si="50"/>
        <v/>
      </c>
      <c r="Z211" s="353">
        <f t="shared" si="55"/>
        <v>210</v>
      </c>
    </row>
    <row r="212" spans="1:26" x14ac:dyDescent="0.25">
      <c r="A212" s="262">
        <v>41485</v>
      </c>
      <c r="B212" s="263">
        <f t="shared" si="43"/>
        <v>7</v>
      </c>
      <c r="C212" s="263">
        <f t="shared" si="44"/>
        <v>1</v>
      </c>
      <c r="D212" s="261">
        <f t="shared" si="45"/>
        <v>15453.472096774194</v>
      </c>
      <c r="E212" s="261">
        <f t="shared" si="56"/>
        <v>15453.472096774194</v>
      </c>
      <c r="F212" s="261">
        <f t="shared" si="51"/>
        <v>15453.472096774194</v>
      </c>
      <c r="G212" s="261">
        <f t="shared" si="52"/>
        <v>15453.472096774194</v>
      </c>
      <c r="H212" s="261">
        <f t="shared" si="53"/>
        <v>15453.472096774194</v>
      </c>
      <c r="I212" s="261">
        <f t="shared" si="54"/>
        <v>15453.472096774194</v>
      </c>
      <c r="J212" s="261">
        <f>SUM(D$2:D212)</f>
        <v>1458504.9138884661</v>
      </c>
      <c r="K212" s="261">
        <f>IF(ISNUMBER($D211),IF(OR(K211+$D212&gt;P212,K211=P212),P212,SUM($D$2:$D212)),$D212)</f>
        <v>1458504.9138884661</v>
      </c>
      <c r="L212" s="261">
        <f>IF(ISNUMBER($D211),IF(OR(L211+$D212&gt;Q212,L211=Q212),Q212,SUM($D$2:$D212)),$D212)</f>
        <v>1458504.9138884661</v>
      </c>
      <c r="M212" s="261">
        <f>IF(ISNUMBER($D211),IF(OR(M211+$D212&gt;R212,M211=R212),R212,SUM($D$2:$D212)),$D212)</f>
        <v>1458504.9138884661</v>
      </c>
      <c r="N212" s="261">
        <f>IF(ISNUMBER($D211),IF(OR(N211+$D212&gt;S212,N211=S212),S212,SUM($D$2:$D212)),$D212)</f>
        <v>1458504.9138884661</v>
      </c>
      <c r="O212" s="261">
        <f>IF(ISNUMBER($D211),IF(OR(O211+$D212&gt;T212,O211=T212),T212,SUM($D$2:$D212)),$D212)</f>
        <v>1458504.9138884661</v>
      </c>
      <c r="P212" s="261">
        <f>ACL!$F$2</f>
        <v>1708000</v>
      </c>
      <c r="Q212" s="261">
        <f>ACL!$F$3</f>
        <v>2130000</v>
      </c>
      <c r="R212" s="261">
        <f>ACL!$F$4</f>
        <v>2500000</v>
      </c>
      <c r="S212" s="261">
        <f>ACL!$F$5</f>
        <v>2570000</v>
      </c>
      <c r="T212" s="261">
        <f>ACL!$F$6</f>
        <v>2670000</v>
      </c>
      <c r="U212" s="264" t="str">
        <f t="shared" si="46"/>
        <v/>
      </c>
      <c r="V212" s="264" t="str">
        <f t="shared" si="47"/>
        <v/>
      </c>
      <c r="W212" s="264" t="str">
        <f t="shared" si="48"/>
        <v/>
      </c>
      <c r="X212" s="264" t="str">
        <f t="shared" si="49"/>
        <v/>
      </c>
      <c r="Y212" s="264" t="str">
        <f t="shared" si="50"/>
        <v/>
      </c>
      <c r="Z212" s="353">
        <f t="shared" si="55"/>
        <v>211</v>
      </c>
    </row>
    <row r="213" spans="1:26" x14ac:dyDescent="0.25">
      <c r="A213" s="262">
        <v>41486</v>
      </c>
      <c r="B213" s="263">
        <f t="shared" si="43"/>
        <v>7</v>
      </c>
      <c r="C213" s="263">
        <f t="shared" si="44"/>
        <v>1</v>
      </c>
      <c r="D213" s="261">
        <f t="shared" si="45"/>
        <v>15453.472096774194</v>
      </c>
      <c r="E213" s="261">
        <f t="shared" si="56"/>
        <v>15453.472096774194</v>
      </c>
      <c r="F213" s="261">
        <f t="shared" si="51"/>
        <v>15453.472096774194</v>
      </c>
      <c r="G213" s="261">
        <f t="shared" si="52"/>
        <v>15453.472096774194</v>
      </c>
      <c r="H213" s="261">
        <f t="shared" si="53"/>
        <v>15453.472096774194</v>
      </c>
      <c r="I213" s="261">
        <f t="shared" si="54"/>
        <v>15453.472096774194</v>
      </c>
      <c r="J213" s="261">
        <f>SUM(D$2:D213)</f>
        <v>1473958.3859852403</v>
      </c>
      <c r="K213" s="261">
        <f>IF(ISNUMBER($D212),IF(OR(K212+$D213&gt;P213,K212=P213),P213,SUM($D$2:$D213)),$D213)</f>
        <v>1473958.3859852403</v>
      </c>
      <c r="L213" s="261">
        <f>IF(ISNUMBER($D212),IF(OR(L212+$D213&gt;Q213,L212=Q213),Q213,SUM($D$2:$D213)),$D213)</f>
        <v>1473958.3859852403</v>
      </c>
      <c r="M213" s="261">
        <f>IF(ISNUMBER($D212),IF(OR(M212+$D213&gt;R213,M212=R213),R213,SUM($D$2:$D213)),$D213)</f>
        <v>1473958.3859852403</v>
      </c>
      <c r="N213" s="261">
        <f>IF(ISNUMBER($D212),IF(OR(N212+$D213&gt;S213,N212=S213),S213,SUM($D$2:$D213)),$D213)</f>
        <v>1473958.3859852403</v>
      </c>
      <c r="O213" s="261">
        <f>IF(ISNUMBER($D212),IF(OR(O212+$D213&gt;T213,O212=T213),T213,SUM($D$2:$D213)),$D213)</f>
        <v>1473958.3859852403</v>
      </c>
      <c r="P213" s="261">
        <f>ACL!$F$2</f>
        <v>1708000</v>
      </c>
      <c r="Q213" s="261">
        <f>ACL!$F$3</f>
        <v>2130000</v>
      </c>
      <c r="R213" s="261">
        <f>ACL!$F$4</f>
        <v>2500000</v>
      </c>
      <c r="S213" s="261">
        <f>ACL!$F$5</f>
        <v>2570000</v>
      </c>
      <c r="T213" s="261">
        <f>ACL!$F$6</f>
        <v>2670000</v>
      </c>
      <c r="U213" s="264" t="str">
        <f t="shared" si="46"/>
        <v/>
      </c>
      <c r="V213" s="264" t="str">
        <f t="shared" si="47"/>
        <v/>
      </c>
      <c r="W213" s="264" t="str">
        <f t="shared" si="48"/>
        <v/>
      </c>
      <c r="X213" s="264" t="str">
        <f t="shared" si="49"/>
        <v/>
      </c>
      <c r="Y213" s="264" t="str">
        <f t="shared" si="50"/>
        <v/>
      </c>
      <c r="Z213" s="353">
        <f t="shared" si="55"/>
        <v>212</v>
      </c>
    </row>
    <row r="214" spans="1:26" x14ac:dyDescent="0.25">
      <c r="A214" s="262">
        <v>41487</v>
      </c>
      <c r="B214" s="263">
        <f t="shared" si="43"/>
        <v>8</v>
      </c>
      <c r="C214" s="263">
        <f t="shared" si="44"/>
        <v>1</v>
      </c>
      <c r="D214" s="261">
        <f t="shared" si="45"/>
        <v>15453.472096774194</v>
      </c>
      <c r="E214" s="261">
        <f t="shared" si="56"/>
        <v>15453.472096774194</v>
      </c>
      <c r="F214" s="261">
        <f t="shared" si="51"/>
        <v>15453.472096774194</v>
      </c>
      <c r="G214" s="261">
        <f t="shared" si="52"/>
        <v>15453.472096774194</v>
      </c>
      <c r="H214" s="261">
        <f t="shared" si="53"/>
        <v>15453.472096774194</v>
      </c>
      <c r="I214" s="261">
        <f t="shared" si="54"/>
        <v>15453.472096774194</v>
      </c>
      <c r="J214" s="261">
        <f>SUM(D$2:D214)</f>
        <v>1489411.8580820146</v>
      </c>
      <c r="K214" s="261">
        <f>IF(ISNUMBER($D213),IF(OR(K213+$D214&gt;P214,K213=P214),P214,SUM($D$2:$D214)),$D214)</f>
        <v>1489411.8580820146</v>
      </c>
      <c r="L214" s="261">
        <f>IF(ISNUMBER($D213),IF(OR(L213+$D214&gt;Q214,L213=Q214),Q214,SUM($D$2:$D214)),$D214)</f>
        <v>1489411.8580820146</v>
      </c>
      <c r="M214" s="261">
        <f>IF(ISNUMBER($D213),IF(OR(M213+$D214&gt;R214,M213=R214),R214,SUM($D$2:$D214)),$D214)</f>
        <v>1489411.8580820146</v>
      </c>
      <c r="N214" s="261">
        <f>IF(ISNUMBER($D213),IF(OR(N213+$D214&gt;S214,N213=S214),S214,SUM($D$2:$D214)),$D214)</f>
        <v>1489411.8580820146</v>
      </c>
      <c r="O214" s="261">
        <f>IF(ISNUMBER($D213),IF(OR(O213+$D214&gt;T214,O213=T214),T214,SUM($D$2:$D214)),$D214)</f>
        <v>1489411.8580820146</v>
      </c>
      <c r="P214" s="261">
        <f>ACL!$F$2</f>
        <v>1708000</v>
      </c>
      <c r="Q214" s="261">
        <f>ACL!$F$3</f>
        <v>2130000</v>
      </c>
      <c r="R214" s="261">
        <f>ACL!$F$4</f>
        <v>2500000</v>
      </c>
      <c r="S214" s="261">
        <f>ACL!$F$5</f>
        <v>2570000</v>
      </c>
      <c r="T214" s="261">
        <f>ACL!$F$6</f>
        <v>2670000</v>
      </c>
      <c r="U214" s="264" t="str">
        <f t="shared" si="46"/>
        <v/>
      </c>
      <c r="V214" s="264" t="str">
        <f t="shared" si="47"/>
        <v/>
      </c>
      <c r="W214" s="264" t="str">
        <f t="shared" si="48"/>
        <v/>
      </c>
      <c r="X214" s="264" t="str">
        <f t="shared" si="49"/>
        <v/>
      </c>
      <c r="Y214" s="264" t="str">
        <f t="shared" si="50"/>
        <v/>
      </c>
      <c r="Z214" s="353">
        <f t="shared" si="55"/>
        <v>213</v>
      </c>
    </row>
    <row r="215" spans="1:26" x14ac:dyDescent="0.25">
      <c r="A215" s="262">
        <v>41488</v>
      </c>
      <c r="B215" s="263">
        <f t="shared" si="43"/>
        <v>8</v>
      </c>
      <c r="C215" s="263">
        <f t="shared" si="44"/>
        <v>1</v>
      </c>
      <c r="D215" s="261">
        <f t="shared" si="45"/>
        <v>15453.472096774194</v>
      </c>
      <c r="E215" s="261">
        <f t="shared" si="56"/>
        <v>15453.472096774194</v>
      </c>
      <c r="F215" s="261">
        <f t="shared" si="51"/>
        <v>15453.472096774194</v>
      </c>
      <c r="G215" s="261">
        <f t="shared" si="52"/>
        <v>15453.472096774194</v>
      </c>
      <c r="H215" s="261">
        <f t="shared" si="53"/>
        <v>15453.472096774194</v>
      </c>
      <c r="I215" s="261">
        <f t="shared" si="54"/>
        <v>15453.472096774194</v>
      </c>
      <c r="J215" s="261">
        <f>SUM(D$2:D215)</f>
        <v>1504865.3301787889</v>
      </c>
      <c r="K215" s="261">
        <f>IF(ISNUMBER($D214),IF(OR(K214+$D215&gt;P215,K214=P215),P215,SUM($D$2:$D215)),$D215)</f>
        <v>1504865.3301787889</v>
      </c>
      <c r="L215" s="261">
        <f>IF(ISNUMBER($D214),IF(OR(L214+$D215&gt;Q215,L214=Q215),Q215,SUM($D$2:$D215)),$D215)</f>
        <v>1504865.3301787889</v>
      </c>
      <c r="M215" s="261">
        <f>IF(ISNUMBER($D214),IF(OR(M214+$D215&gt;R215,M214=R215),R215,SUM($D$2:$D215)),$D215)</f>
        <v>1504865.3301787889</v>
      </c>
      <c r="N215" s="261">
        <f>IF(ISNUMBER($D214),IF(OR(N214+$D215&gt;S215,N214=S215),S215,SUM($D$2:$D215)),$D215)</f>
        <v>1504865.3301787889</v>
      </c>
      <c r="O215" s="261">
        <f>IF(ISNUMBER($D214),IF(OR(O214+$D215&gt;T215,O214=T215),T215,SUM($D$2:$D215)),$D215)</f>
        <v>1504865.3301787889</v>
      </c>
      <c r="P215" s="261">
        <f>ACL!$F$2</f>
        <v>1708000</v>
      </c>
      <c r="Q215" s="261">
        <f>ACL!$F$3</f>
        <v>2130000</v>
      </c>
      <c r="R215" s="261">
        <f>ACL!$F$4</f>
        <v>2500000</v>
      </c>
      <c r="S215" s="261">
        <f>ACL!$F$5</f>
        <v>2570000</v>
      </c>
      <c r="T215" s="261">
        <f>ACL!$F$6</f>
        <v>2670000</v>
      </c>
      <c r="U215" s="264" t="str">
        <f t="shared" si="46"/>
        <v/>
      </c>
      <c r="V215" s="264" t="str">
        <f t="shared" si="47"/>
        <v/>
      </c>
      <c r="W215" s="264" t="str">
        <f t="shared" si="48"/>
        <v/>
      </c>
      <c r="X215" s="264" t="str">
        <f t="shared" si="49"/>
        <v/>
      </c>
      <c r="Y215" s="264" t="str">
        <f t="shared" si="50"/>
        <v/>
      </c>
      <c r="Z215" s="353">
        <f t="shared" si="55"/>
        <v>214</v>
      </c>
    </row>
    <row r="216" spans="1:26" x14ac:dyDescent="0.25">
      <c r="A216" s="262">
        <v>41489</v>
      </c>
      <c r="B216" s="263">
        <f t="shared" si="43"/>
        <v>8</v>
      </c>
      <c r="C216" s="263">
        <f t="shared" si="44"/>
        <v>1</v>
      </c>
      <c r="D216" s="261">
        <f t="shared" si="45"/>
        <v>15453.472096774194</v>
      </c>
      <c r="E216" s="261">
        <f t="shared" si="56"/>
        <v>15453.472096774194</v>
      </c>
      <c r="F216" s="261">
        <f t="shared" si="51"/>
        <v>15453.472096774194</v>
      </c>
      <c r="G216" s="261">
        <f t="shared" si="52"/>
        <v>15453.472096774194</v>
      </c>
      <c r="H216" s="261">
        <f t="shared" si="53"/>
        <v>15453.472096774194</v>
      </c>
      <c r="I216" s="261">
        <f t="shared" si="54"/>
        <v>15453.472096774194</v>
      </c>
      <c r="J216" s="261">
        <f>SUM(D$2:D216)</f>
        <v>1520318.8022755631</v>
      </c>
      <c r="K216" s="261">
        <f>IF(ISNUMBER($D215),IF(OR(K215+$D216&gt;P216,K215=P216),P216,SUM($D$2:$D216)),$D216)</f>
        <v>1520318.8022755631</v>
      </c>
      <c r="L216" s="261">
        <f>IF(ISNUMBER($D215),IF(OR(L215+$D216&gt;Q216,L215=Q216),Q216,SUM($D$2:$D216)),$D216)</f>
        <v>1520318.8022755631</v>
      </c>
      <c r="M216" s="261">
        <f>IF(ISNUMBER($D215),IF(OR(M215+$D216&gt;R216,M215=R216),R216,SUM($D$2:$D216)),$D216)</f>
        <v>1520318.8022755631</v>
      </c>
      <c r="N216" s="261">
        <f>IF(ISNUMBER($D215),IF(OR(N215+$D216&gt;S216,N215=S216),S216,SUM($D$2:$D216)),$D216)</f>
        <v>1520318.8022755631</v>
      </c>
      <c r="O216" s="261">
        <f>IF(ISNUMBER($D215),IF(OR(O215+$D216&gt;T216,O215=T216),T216,SUM($D$2:$D216)),$D216)</f>
        <v>1520318.8022755631</v>
      </c>
      <c r="P216" s="261">
        <f>ACL!$F$2</f>
        <v>1708000</v>
      </c>
      <c r="Q216" s="261">
        <f>ACL!$F$3</f>
        <v>2130000</v>
      </c>
      <c r="R216" s="261">
        <f>ACL!$F$4</f>
        <v>2500000</v>
      </c>
      <c r="S216" s="261">
        <f>ACL!$F$5</f>
        <v>2570000</v>
      </c>
      <c r="T216" s="261">
        <f>ACL!$F$6</f>
        <v>2670000</v>
      </c>
      <c r="U216" s="264" t="str">
        <f t="shared" si="46"/>
        <v/>
      </c>
      <c r="V216" s="264" t="str">
        <f t="shared" si="47"/>
        <v/>
      </c>
      <c r="W216" s="264" t="str">
        <f t="shared" si="48"/>
        <v/>
      </c>
      <c r="X216" s="264" t="str">
        <f t="shared" si="49"/>
        <v/>
      </c>
      <c r="Y216" s="264" t="str">
        <f t="shared" si="50"/>
        <v/>
      </c>
      <c r="Z216" s="353">
        <f t="shared" si="55"/>
        <v>215</v>
      </c>
    </row>
    <row r="217" spans="1:26" x14ac:dyDescent="0.25">
      <c r="A217" s="262">
        <v>41490</v>
      </c>
      <c r="B217" s="263">
        <f t="shared" si="43"/>
        <v>8</v>
      </c>
      <c r="C217" s="263">
        <f t="shared" si="44"/>
        <v>1</v>
      </c>
      <c r="D217" s="261">
        <f t="shared" si="45"/>
        <v>15453.472096774194</v>
      </c>
      <c r="E217" s="261">
        <f t="shared" si="56"/>
        <v>15453.472096774194</v>
      </c>
      <c r="F217" s="261">
        <f t="shared" si="51"/>
        <v>15453.472096774194</v>
      </c>
      <c r="G217" s="261">
        <f t="shared" si="52"/>
        <v>15453.472096774194</v>
      </c>
      <c r="H217" s="261">
        <f t="shared" si="53"/>
        <v>15453.472096774194</v>
      </c>
      <c r="I217" s="261">
        <f t="shared" si="54"/>
        <v>15453.472096774194</v>
      </c>
      <c r="J217" s="261">
        <f>SUM(D$2:D217)</f>
        <v>1535772.2743723374</v>
      </c>
      <c r="K217" s="261">
        <f>IF(ISNUMBER($D216),IF(OR(K216+$D217&gt;P217,K216=P217),P217,SUM($D$2:$D217)),$D217)</f>
        <v>1535772.2743723374</v>
      </c>
      <c r="L217" s="261">
        <f>IF(ISNUMBER($D216),IF(OR(L216+$D217&gt;Q217,L216=Q217),Q217,SUM($D$2:$D217)),$D217)</f>
        <v>1535772.2743723374</v>
      </c>
      <c r="M217" s="261">
        <f>IF(ISNUMBER($D216),IF(OR(M216+$D217&gt;R217,M216=R217),R217,SUM($D$2:$D217)),$D217)</f>
        <v>1535772.2743723374</v>
      </c>
      <c r="N217" s="261">
        <f>IF(ISNUMBER($D216),IF(OR(N216+$D217&gt;S217,N216=S217),S217,SUM($D$2:$D217)),$D217)</f>
        <v>1535772.2743723374</v>
      </c>
      <c r="O217" s="261">
        <f>IF(ISNUMBER($D216),IF(OR(O216+$D217&gt;T217,O216=T217),T217,SUM($D$2:$D217)),$D217)</f>
        <v>1535772.2743723374</v>
      </c>
      <c r="P217" s="261">
        <f>ACL!$F$2</f>
        <v>1708000</v>
      </c>
      <c r="Q217" s="261">
        <f>ACL!$F$3</f>
        <v>2130000</v>
      </c>
      <c r="R217" s="261">
        <f>ACL!$F$4</f>
        <v>2500000</v>
      </c>
      <c r="S217" s="261">
        <f>ACL!$F$5</f>
        <v>2570000</v>
      </c>
      <c r="T217" s="261">
        <f>ACL!$F$6</f>
        <v>2670000</v>
      </c>
      <c r="U217" s="264" t="str">
        <f t="shared" si="46"/>
        <v/>
      </c>
      <c r="V217" s="264" t="str">
        <f t="shared" si="47"/>
        <v/>
      </c>
      <c r="W217" s="264" t="str">
        <f t="shared" si="48"/>
        <v/>
      </c>
      <c r="X217" s="264" t="str">
        <f t="shared" si="49"/>
        <v/>
      </c>
      <c r="Y217" s="264" t="str">
        <f t="shared" si="50"/>
        <v/>
      </c>
      <c r="Z217" s="353">
        <f t="shared" si="55"/>
        <v>216</v>
      </c>
    </row>
    <row r="218" spans="1:26" x14ac:dyDescent="0.25">
      <c r="A218" s="262">
        <v>41491</v>
      </c>
      <c r="B218" s="263">
        <f t="shared" si="43"/>
        <v>8</v>
      </c>
      <c r="C218" s="263">
        <f t="shared" si="44"/>
        <v>1</v>
      </c>
      <c r="D218" s="261">
        <f t="shared" si="45"/>
        <v>15453.472096774194</v>
      </c>
      <c r="E218" s="261">
        <f t="shared" si="56"/>
        <v>15453.472096774194</v>
      </c>
      <c r="F218" s="261">
        <f t="shared" si="51"/>
        <v>15453.472096774194</v>
      </c>
      <c r="G218" s="261">
        <f t="shared" si="52"/>
        <v>15453.472096774194</v>
      </c>
      <c r="H218" s="261">
        <f t="shared" si="53"/>
        <v>15453.472096774194</v>
      </c>
      <c r="I218" s="261">
        <f t="shared" si="54"/>
        <v>15453.472096774194</v>
      </c>
      <c r="J218" s="261">
        <f>SUM(D$2:D218)</f>
        <v>1551225.7464691116</v>
      </c>
      <c r="K218" s="261">
        <f>IF(ISNUMBER($D217),IF(OR(K217+$D218&gt;P218,K217=P218),P218,SUM($D$2:$D218)),$D218)</f>
        <v>1551225.7464691116</v>
      </c>
      <c r="L218" s="261">
        <f>IF(ISNUMBER($D217),IF(OR(L217+$D218&gt;Q218,L217=Q218),Q218,SUM($D$2:$D218)),$D218)</f>
        <v>1551225.7464691116</v>
      </c>
      <c r="M218" s="261">
        <f>IF(ISNUMBER($D217),IF(OR(M217+$D218&gt;R218,M217=R218),R218,SUM($D$2:$D218)),$D218)</f>
        <v>1551225.7464691116</v>
      </c>
      <c r="N218" s="261">
        <f>IF(ISNUMBER($D217),IF(OR(N217+$D218&gt;S218,N217=S218),S218,SUM($D$2:$D218)),$D218)</f>
        <v>1551225.7464691116</v>
      </c>
      <c r="O218" s="261">
        <f>IF(ISNUMBER($D217),IF(OR(O217+$D218&gt;T218,O217=T218),T218,SUM($D$2:$D218)),$D218)</f>
        <v>1551225.7464691116</v>
      </c>
      <c r="P218" s="261">
        <f>ACL!$F$2</f>
        <v>1708000</v>
      </c>
      <c r="Q218" s="261">
        <f>ACL!$F$3</f>
        <v>2130000</v>
      </c>
      <c r="R218" s="261">
        <f>ACL!$F$4</f>
        <v>2500000</v>
      </c>
      <c r="S218" s="261">
        <f>ACL!$F$5</f>
        <v>2570000</v>
      </c>
      <c r="T218" s="261">
        <f>ACL!$F$6</f>
        <v>2670000</v>
      </c>
      <c r="U218" s="264" t="str">
        <f t="shared" si="46"/>
        <v/>
      </c>
      <c r="V218" s="264" t="str">
        <f t="shared" si="47"/>
        <v/>
      </c>
      <c r="W218" s="264" t="str">
        <f t="shared" si="48"/>
        <v/>
      </c>
      <c r="X218" s="264" t="str">
        <f t="shared" si="49"/>
        <v/>
      </c>
      <c r="Y218" s="264" t="str">
        <f t="shared" si="50"/>
        <v/>
      </c>
      <c r="Z218" s="353">
        <f t="shared" si="55"/>
        <v>217</v>
      </c>
    </row>
    <row r="219" spans="1:26" x14ac:dyDescent="0.25">
      <c r="A219" s="262">
        <v>41492</v>
      </c>
      <c r="B219" s="263">
        <f t="shared" si="43"/>
        <v>8</v>
      </c>
      <c r="C219" s="263">
        <f t="shared" si="44"/>
        <v>1</v>
      </c>
      <c r="D219" s="261">
        <f t="shared" si="45"/>
        <v>15453.472096774194</v>
      </c>
      <c r="E219" s="261">
        <f t="shared" si="56"/>
        <v>15453.472096774194</v>
      </c>
      <c r="F219" s="261">
        <f t="shared" si="51"/>
        <v>15453.472096774194</v>
      </c>
      <c r="G219" s="261">
        <f t="shared" si="52"/>
        <v>15453.472096774194</v>
      </c>
      <c r="H219" s="261">
        <f t="shared" si="53"/>
        <v>15453.472096774194</v>
      </c>
      <c r="I219" s="261">
        <f t="shared" si="54"/>
        <v>15453.472096774194</v>
      </c>
      <c r="J219" s="261">
        <f>SUM(D$2:D219)</f>
        <v>1566679.2185658859</v>
      </c>
      <c r="K219" s="261">
        <f>IF(ISNUMBER($D218),IF(OR(K218+$D219&gt;P219,K218=P219),P219,SUM($D$2:$D219)),$D219)</f>
        <v>1566679.2185658859</v>
      </c>
      <c r="L219" s="261">
        <f>IF(ISNUMBER($D218),IF(OR(L218+$D219&gt;Q219,L218=Q219),Q219,SUM($D$2:$D219)),$D219)</f>
        <v>1566679.2185658859</v>
      </c>
      <c r="M219" s="261">
        <f>IF(ISNUMBER($D218),IF(OR(M218+$D219&gt;R219,M218=R219),R219,SUM($D$2:$D219)),$D219)</f>
        <v>1566679.2185658859</v>
      </c>
      <c r="N219" s="261">
        <f>IF(ISNUMBER($D218),IF(OR(N218+$D219&gt;S219,N218=S219),S219,SUM($D$2:$D219)),$D219)</f>
        <v>1566679.2185658859</v>
      </c>
      <c r="O219" s="261">
        <f>IF(ISNUMBER($D218),IF(OR(O218+$D219&gt;T219,O218=T219),T219,SUM($D$2:$D219)),$D219)</f>
        <v>1566679.2185658859</v>
      </c>
      <c r="P219" s="261">
        <f>ACL!$F$2</f>
        <v>1708000</v>
      </c>
      <c r="Q219" s="261">
        <f>ACL!$F$3</f>
        <v>2130000</v>
      </c>
      <c r="R219" s="261">
        <f>ACL!$F$4</f>
        <v>2500000</v>
      </c>
      <c r="S219" s="261">
        <f>ACL!$F$5</f>
        <v>2570000</v>
      </c>
      <c r="T219" s="261">
        <f>ACL!$F$6</f>
        <v>2670000</v>
      </c>
      <c r="U219" s="264" t="str">
        <f t="shared" si="46"/>
        <v/>
      </c>
      <c r="V219" s="264" t="str">
        <f t="shared" si="47"/>
        <v/>
      </c>
      <c r="W219" s="264" t="str">
        <f t="shared" si="48"/>
        <v/>
      </c>
      <c r="X219" s="264" t="str">
        <f t="shared" si="49"/>
        <v/>
      </c>
      <c r="Y219" s="264" t="str">
        <f t="shared" si="50"/>
        <v/>
      </c>
      <c r="Z219" s="353">
        <f t="shared" si="55"/>
        <v>218</v>
      </c>
    </row>
    <row r="220" spans="1:26" x14ac:dyDescent="0.25">
      <c r="A220" s="262">
        <v>41493</v>
      </c>
      <c r="B220" s="263">
        <f t="shared" si="43"/>
        <v>8</v>
      </c>
      <c r="C220" s="263">
        <f t="shared" si="44"/>
        <v>1</v>
      </c>
      <c r="D220" s="261">
        <f t="shared" si="45"/>
        <v>15453.472096774194</v>
      </c>
      <c r="E220" s="261">
        <f t="shared" si="56"/>
        <v>15453.472096774194</v>
      </c>
      <c r="F220" s="261">
        <f t="shared" si="51"/>
        <v>15453.472096774194</v>
      </c>
      <c r="G220" s="261">
        <f t="shared" si="52"/>
        <v>15453.472096774194</v>
      </c>
      <c r="H220" s="261">
        <f t="shared" si="53"/>
        <v>15453.472096774194</v>
      </c>
      <c r="I220" s="261">
        <f t="shared" si="54"/>
        <v>15453.472096774194</v>
      </c>
      <c r="J220" s="261">
        <f>SUM(D$2:D220)</f>
        <v>1582132.6906626602</v>
      </c>
      <c r="K220" s="261">
        <f>IF(ISNUMBER($D219),IF(OR(K219+$D220&gt;P220,K219=P220),P220,SUM($D$2:$D220)),$D220)</f>
        <v>1582132.6906626602</v>
      </c>
      <c r="L220" s="261">
        <f>IF(ISNUMBER($D219),IF(OR(L219+$D220&gt;Q220,L219=Q220),Q220,SUM($D$2:$D220)),$D220)</f>
        <v>1582132.6906626602</v>
      </c>
      <c r="M220" s="261">
        <f>IF(ISNUMBER($D219),IF(OR(M219+$D220&gt;R220,M219=R220),R220,SUM($D$2:$D220)),$D220)</f>
        <v>1582132.6906626602</v>
      </c>
      <c r="N220" s="261">
        <f>IF(ISNUMBER($D219),IF(OR(N219+$D220&gt;S220,N219=S220),S220,SUM($D$2:$D220)),$D220)</f>
        <v>1582132.6906626602</v>
      </c>
      <c r="O220" s="261">
        <f>IF(ISNUMBER($D219),IF(OR(O219+$D220&gt;T220,O219=T220),T220,SUM($D$2:$D220)),$D220)</f>
        <v>1582132.6906626602</v>
      </c>
      <c r="P220" s="261">
        <f>ACL!$F$2</f>
        <v>1708000</v>
      </c>
      <c r="Q220" s="261">
        <f>ACL!$F$3</f>
        <v>2130000</v>
      </c>
      <c r="R220" s="261">
        <f>ACL!$F$4</f>
        <v>2500000</v>
      </c>
      <c r="S220" s="261">
        <f>ACL!$F$5</f>
        <v>2570000</v>
      </c>
      <c r="T220" s="261">
        <f>ACL!$F$6</f>
        <v>2670000</v>
      </c>
      <c r="U220" s="264" t="str">
        <f t="shared" si="46"/>
        <v/>
      </c>
      <c r="V220" s="264" t="str">
        <f t="shared" si="47"/>
        <v/>
      </c>
      <c r="W220" s="264" t="str">
        <f t="shared" si="48"/>
        <v/>
      </c>
      <c r="X220" s="264" t="str">
        <f t="shared" si="49"/>
        <v/>
      </c>
      <c r="Y220" s="264" t="str">
        <f t="shared" si="50"/>
        <v/>
      </c>
      <c r="Z220" s="353">
        <f t="shared" si="55"/>
        <v>219</v>
      </c>
    </row>
    <row r="221" spans="1:26" x14ac:dyDescent="0.25">
      <c r="A221" s="262">
        <v>41494</v>
      </c>
      <c r="B221" s="263">
        <f t="shared" si="43"/>
        <v>8</v>
      </c>
      <c r="C221" s="263">
        <f t="shared" si="44"/>
        <v>1</v>
      </c>
      <c r="D221" s="261">
        <f t="shared" si="45"/>
        <v>15453.472096774194</v>
      </c>
      <c r="E221" s="261">
        <f t="shared" si="56"/>
        <v>15453.472096774194</v>
      </c>
      <c r="F221" s="261">
        <f t="shared" si="51"/>
        <v>15453.472096774194</v>
      </c>
      <c r="G221" s="261">
        <f t="shared" si="52"/>
        <v>15453.472096774194</v>
      </c>
      <c r="H221" s="261">
        <f t="shared" si="53"/>
        <v>15453.472096774194</v>
      </c>
      <c r="I221" s="261">
        <f t="shared" si="54"/>
        <v>15453.472096774194</v>
      </c>
      <c r="J221" s="261">
        <f>SUM(D$2:D221)</f>
        <v>1597586.1627594344</v>
      </c>
      <c r="K221" s="261">
        <f>IF(ISNUMBER($D220),IF(OR(K220+$D221&gt;P221,K220=P221),P221,SUM($D$2:$D221)),$D221)</f>
        <v>1597586.1627594344</v>
      </c>
      <c r="L221" s="261">
        <f>IF(ISNUMBER($D220),IF(OR(L220+$D221&gt;Q221,L220=Q221),Q221,SUM($D$2:$D221)),$D221)</f>
        <v>1597586.1627594344</v>
      </c>
      <c r="M221" s="261">
        <f>IF(ISNUMBER($D220),IF(OR(M220+$D221&gt;R221,M220=R221),R221,SUM($D$2:$D221)),$D221)</f>
        <v>1597586.1627594344</v>
      </c>
      <c r="N221" s="261">
        <f>IF(ISNUMBER($D220),IF(OR(N220+$D221&gt;S221,N220=S221),S221,SUM($D$2:$D221)),$D221)</f>
        <v>1597586.1627594344</v>
      </c>
      <c r="O221" s="261">
        <f>IF(ISNUMBER($D220),IF(OR(O220+$D221&gt;T221,O220=T221),T221,SUM($D$2:$D221)),$D221)</f>
        <v>1597586.1627594344</v>
      </c>
      <c r="P221" s="261">
        <f>ACL!$F$2</f>
        <v>1708000</v>
      </c>
      <c r="Q221" s="261">
        <f>ACL!$F$3</f>
        <v>2130000</v>
      </c>
      <c r="R221" s="261">
        <f>ACL!$F$4</f>
        <v>2500000</v>
      </c>
      <c r="S221" s="261">
        <f>ACL!$F$5</f>
        <v>2570000</v>
      </c>
      <c r="T221" s="261">
        <f>ACL!$F$6</f>
        <v>2670000</v>
      </c>
      <c r="U221" s="264" t="str">
        <f t="shared" si="46"/>
        <v/>
      </c>
      <c r="V221" s="264" t="str">
        <f t="shared" si="47"/>
        <v/>
      </c>
      <c r="W221" s="264" t="str">
        <f t="shared" si="48"/>
        <v/>
      </c>
      <c r="X221" s="264" t="str">
        <f t="shared" si="49"/>
        <v/>
      </c>
      <c r="Y221" s="264" t="str">
        <f t="shared" si="50"/>
        <v/>
      </c>
      <c r="Z221" s="353">
        <f t="shared" si="55"/>
        <v>220</v>
      </c>
    </row>
    <row r="222" spans="1:26" x14ac:dyDescent="0.25">
      <c r="A222" s="262">
        <v>41495</v>
      </c>
      <c r="B222" s="263">
        <f t="shared" si="43"/>
        <v>8</v>
      </c>
      <c r="C222" s="263">
        <f t="shared" si="44"/>
        <v>1</v>
      </c>
      <c r="D222" s="261">
        <f t="shared" si="45"/>
        <v>15453.472096774194</v>
      </c>
      <c r="E222" s="261">
        <f t="shared" si="56"/>
        <v>15453.472096774194</v>
      </c>
      <c r="F222" s="261">
        <f t="shared" si="51"/>
        <v>15453.472096774194</v>
      </c>
      <c r="G222" s="261">
        <f t="shared" si="52"/>
        <v>15453.472096774194</v>
      </c>
      <c r="H222" s="261">
        <f t="shared" si="53"/>
        <v>15453.472096774194</v>
      </c>
      <c r="I222" s="261">
        <f t="shared" si="54"/>
        <v>15453.472096774194</v>
      </c>
      <c r="J222" s="261">
        <f>SUM(D$2:D222)</f>
        <v>1613039.6348562087</v>
      </c>
      <c r="K222" s="261">
        <f>IF(ISNUMBER($D221),IF(OR(K221+$D222&gt;P222,K221=P222),P222,SUM($D$2:$D222)),$D222)</f>
        <v>1613039.6348562087</v>
      </c>
      <c r="L222" s="261">
        <f>IF(ISNUMBER($D221),IF(OR(L221+$D222&gt;Q222,L221=Q222),Q222,SUM($D$2:$D222)),$D222)</f>
        <v>1613039.6348562087</v>
      </c>
      <c r="M222" s="261">
        <f>IF(ISNUMBER($D221),IF(OR(M221+$D222&gt;R222,M221=R222),R222,SUM($D$2:$D222)),$D222)</f>
        <v>1613039.6348562087</v>
      </c>
      <c r="N222" s="261">
        <f>IF(ISNUMBER($D221),IF(OR(N221+$D222&gt;S222,N221=S222),S222,SUM($D$2:$D222)),$D222)</f>
        <v>1613039.6348562087</v>
      </c>
      <c r="O222" s="261">
        <f>IF(ISNUMBER($D221),IF(OR(O221+$D222&gt;T222,O221=T222),T222,SUM($D$2:$D222)),$D222)</f>
        <v>1613039.6348562087</v>
      </c>
      <c r="P222" s="261">
        <f>ACL!$F$2</f>
        <v>1708000</v>
      </c>
      <c r="Q222" s="261">
        <f>ACL!$F$3</f>
        <v>2130000</v>
      </c>
      <c r="R222" s="261">
        <f>ACL!$F$4</f>
        <v>2500000</v>
      </c>
      <c r="S222" s="261">
        <f>ACL!$F$5</f>
        <v>2570000</v>
      </c>
      <c r="T222" s="261">
        <f>ACL!$F$6</f>
        <v>2670000</v>
      </c>
      <c r="U222" s="264" t="str">
        <f t="shared" si="46"/>
        <v/>
      </c>
      <c r="V222" s="264" t="str">
        <f t="shared" si="47"/>
        <v/>
      </c>
      <c r="W222" s="264" t="str">
        <f t="shared" si="48"/>
        <v/>
      </c>
      <c r="X222" s="264" t="str">
        <f t="shared" si="49"/>
        <v/>
      </c>
      <c r="Y222" s="264" t="str">
        <f t="shared" si="50"/>
        <v/>
      </c>
      <c r="Z222" s="353">
        <f t="shared" si="55"/>
        <v>221</v>
      </c>
    </row>
    <row r="223" spans="1:26" x14ac:dyDescent="0.25">
      <c r="A223" s="262">
        <v>41496</v>
      </c>
      <c r="B223" s="263">
        <f t="shared" si="43"/>
        <v>8</v>
      </c>
      <c r="C223" s="263">
        <f t="shared" si="44"/>
        <v>1</v>
      </c>
      <c r="D223" s="261">
        <f t="shared" si="45"/>
        <v>15453.472096774194</v>
      </c>
      <c r="E223" s="261">
        <f t="shared" si="56"/>
        <v>15453.472096774194</v>
      </c>
      <c r="F223" s="261">
        <f t="shared" si="51"/>
        <v>15453.472096774194</v>
      </c>
      <c r="G223" s="261">
        <f t="shared" si="52"/>
        <v>15453.472096774194</v>
      </c>
      <c r="H223" s="261">
        <f t="shared" si="53"/>
        <v>15453.472096774194</v>
      </c>
      <c r="I223" s="261">
        <f t="shared" si="54"/>
        <v>15453.472096774194</v>
      </c>
      <c r="J223" s="261">
        <f>SUM(D$2:D223)</f>
        <v>1628493.106952983</v>
      </c>
      <c r="K223" s="261">
        <f>IF(ISNUMBER($D222),IF(OR(K222+$D223&gt;P223,K222=P223),P223,SUM($D$2:$D223)),$D223)</f>
        <v>1628493.106952983</v>
      </c>
      <c r="L223" s="261">
        <f>IF(ISNUMBER($D222),IF(OR(L222+$D223&gt;Q223,L222=Q223),Q223,SUM($D$2:$D223)),$D223)</f>
        <v>1628493.106952983</v>
      </c>
      <c r="M223" s="261">
        <f>IF(ISNUMBER($D222),IF(OR(M222+$D223&gt;R223,M222=R223),R223,SUM($D$2:$D223)),$D223)</f>
        <v>1628493.106952983</v>
      </c>
      <c r="N223" s="261">
        <f>IF(ISNUMBER($D222),IF(OR(N222+$D223&gt;S223,N222=S223),S223,SUM($D$2:$D223)),$D223)</f>
        <v>1628493.106952983</v>
      </c>
      <c r="O223" s="261">
        <f>IF(ISNUMBER($D222),IF(OR(O222+$D223&gt;T223,O222=T223),T223,SUM($D$2:$D223)),$D223)</f>
        <v>1628493.106952983</v>
      </c>
      <c r="P223" s="261">
        <f>ACL!$F$2</f>
        <v>1708000</v>
      </c>
      <c r="Q223" s="261">
        <f>ACL!$F$3</f>
        <v>2130000</v>
      </c>
      <c r="R223" s="261">
        <f>ACL!$F$4</f>
        <v>2500000</v>
      </c>
      <c r="S223" s="261">
        <f>ACL!$F$5</f>
        <v>2570000</v>
      </c>
      <c r="T223" s="261">
        <f>ACL!$F$6</f>
        <v>2670000</v>
      </c>
      <c r="U223" s="264" t="str">
        <f t="shared" si="46"/>
        <v/>
      </c>
      <c r="V223" s="264" t="str">
        <f t="shared" si="47"/>
        <v/>
      </c>
      <c r="W223" s="264" t="str">
        <f t="shared" si="48"/>
        <v/>
      </c>
      <c r="X223" s="264" t="str">
        <f t="shared" si="49"/>
        <v/>
      </c>
      <c r="Y223" s="264" t="str">
        <f t="shared" si="50"/>
        <v/>
      </c>
      <c r="Z223" s="353">
        <f t="shared" si="55"/>
        <v>222</v>
      </c>
    </row>
    <row r="224" spans="1:26" x14ac:dyDescent="0.25">
      <c r="A224" s="262">
        <v>41497</v>
      </c>
      <c r="B224" s="263">
        <f t="shared" si="43"/>
        <v>8</v>
      </c>
      <c r="C224" s="263">
        <f t="shared" si="44"/>
        <v>1</v>
      </c>
      <c r="D224" s="261">
        <f t="shared" si="45"/>
        <v>15453.472096774194</v>
      </c>
      <c r="E224" s="261">
        <f t="shared" si="56"/>
        <v>15453.472096774194</v>
      </c>
      <c r="F224" s="261">
        <f t="shared" si="51"/>
        <v>15453.472096774194</v>
      </c>
      <c r="G224" s="261">
        <f t="shared" si="52"/>
        <v>15453.472096774194</v>
      </c>
      <c r="H224" s="261">
        <f t="shared" si="53"/>
        <v>15453.472096774194</v>
      </c>
      <c r="I224" s="261">
        <f t="shared" si="54"/>
        <v>15453.472096774194</v>
      </c>
      <c r="J224" s="261">
        <f>SUM(D$2:D224)</f>
        <v>1643946.5790497572</v>
      </c>
      <c r="K224" s="261">
        <f>IF(ISNUMBER($D223),IF(OR(K223+$D224&gt;P224,K223=P224),P224,SUM($D$2:$D224)),$D224)</f>
        <v>1643946.5790497572</v>
      </c>
      <c r="L224" s="261">
        <f>IF(ISNUMBER($D223),IF(OR(L223+$D224&gt;Q224,L223=Q224),Q224,SUM($D$2:$D224)),$D224)</f>
        <v>1643946.5790497572</v>
      </c>
      <c r="M224" s="261">
        <f>IF(ISNUMBER($D223),IF(OR(M223+$D224&gt;R224,M223=R224),R224,SUM($D$2:$D224)),$D224)</f>
        <v>1643946.5790497572</v>
      </c>
      <c r="N224" s="261">
        <f>IF(ISNUMBER($D223),IF(OR(N223+$D224&gt;S224,N223=S224),S224,SUM($D$2:$D224)),$D224)</f>
        <v>1643946.5790497572</v>
      </c>
      <c r="O224" s="261">
        <f>IF(ISNUMBER($D223),IF(OR(O223+$D224&gt;T224,O223=T224),T224,SUM($D$2:$D224)),$D224)</f>
        <v>1643946.5790497572</v>
      </c>
      <c r="P224" s="261">
        <f>ACL!$F$2</f>
        <v>1708000</v>
      </c>
      <c r="Q224" s="261">
        <f>ACL!$F$3</f>
        <v>2130000</v>
      </c>
      <c r="R224" s="261">
        <f>ACL!$F$4</f>
        <v>2500000</v>
      </c>
      <c r="S224" s="261">
        <f>ACL!$F$5</f>
        <v>2570000</v>
      </c>
      <c r="T224" s="261">
        <f>ACL!$F$6</f>
        <v>2670000</v>
      </c>
      <c r="U224" s="264" t="str">
        <f t="shared" si="46"/>
        <v/>
      </c>
      <c r="V224" s="264" t="str">
        <f t="shared" si="47"/>
        <v/>
      </c>
      <c r="W224" s="264" t="str">
        <f t="shared" si="48"/>
        <v/>
      </c>
      <c r="X224" s="264" t="str">
        <f t="shared" si="49"/>
        <v/>
      </c>
      <c r="Y224" s="264" t="str">
        <f t="shared" si="50"/>
        <v/>
      </c>
      <c r="Z224" s="353">
        <f t="shared" si="55"/>
        <v>223</v>
      </c>
    </row>
    <row r="225" spans="1:26" x14ac:dyDescent="0.25">
      <c r="A225" s="262">
        <v>41498</v>
      </c>
      <c r="B225" s="263">
        <f t="shared" si="43"/>
        <v>8</v>
      </c>
      <c r="C225" s="263">
        <f t="shared" si="44"/>
        <v>1</v>
      </c>
      <c r="D225" s="261">
        <f t="shared" si="45"/>
        <v>15453.472096774194</v>
      </c>
      <c r="E225" s="261">
        <f t="shared" si="56"/>
        <v>15453.472096774194</v>
      </c>
      <c r="F225" s="261">
        <f t="shared" si="51"/>
        <v>15453.472096774194</v>
      </c>
      <c r="G225" s="261">
        <f t="shared" si="52"/>
        <v>15453.472096774194</v>
      </c>
      <c r="H225" s="261">
        <f t="shared" si="53"/>
        <v>15453.472096774194</v>
      </c>
      <c r="I225" s="261">
        <f t="shared" si="54"/>
        <v>15453.472096774194</v>
      </c>
      <c r="J225" s="261">
        <f>SUM(D$2:D225)</f>
        <v>1659400.0511465315</v>
      </c>
      <c r="K225" s="261">
        <f>IF(ISNUMBER($D224),IF(OR(K224+$D225&gt;P225,K224=P225),P225,SUM($D$2:$D225)),$D225)</f>
        <v>1659400.0511465315</v>
      </c>
      <c r="L225" s="261">
        <f>IF(ISNUMBER($D224),IF(OR(L224+$D225&gt;Q225,L224=Q225),Q225,SUM($D$2:$D225)),$D225)</f>
        <v>1659400.0511465315</v>
      </c>
      <c r="M225" s="261">
        <f>IF(ISNUMBER($D224),IF(OR(M224+$D225&gt;R225,M224=R225),R225,SUM($D$2:$D225)),$D225)</f>
        <v>1659400.0511465315</v>
      </c>
      <c r="N225" s="261">
        <f>IF(ISNUMBER($D224),IF(OR(N224+$D225&gt;S225,N224=S225),S225,SUM($D$2:$D225)),$D225)</f>
        <v>1659400.0511465315</v>
      </c>
      <c r="O225" s="261">
        <f>IF(ISNUMBER($D224),IF(OR(O224+$D225&gt;T225,O224=T225),T225,SUM($D$2:$D225)),$D225)</f>
        <v>1659400.0511465315</v>
      </c>
      <c r="P225" s="261">
        <f>ACL!$F$2</f>
        <v>1708000</v>
      </c>
      <c r="Q225" s="261">
        <f>ACL!$F$3</f>
        <v>2130000</v>
      </c>
      <c r="R225" s="261">
        <f>ACL!$F$4</f>
        <v>2500000</v>
      </c>
      <c r="S225" s="261">
        <f>ACL!$F$5</f>
        <v>2570000</v>
      </c>
      <c r="T225" s="261">
        <f>ACL!$F$6</f>
        <v>2670000</v>
      </c>
      <c r="U225" s="264" t="str">
        <f t="shared" si="46"/>
        <v/>
      </c>
      <c r="V225" s="264" t="str">
        <f t="shared" si="47"/>
        <v/>
      </c>
      <c r="W225" s="264" t="str">
        <f t="shared" si="48"/>
        <v/>
      </c>
      <c r="X225" s="264" t="str">
        <f t="shared" si="49"/>
        <v/>
      </c>
      <c r="Y225" s="264" t="str">
        <f t="shared" si="50"/>
        <v/>
      </c>
      <c r="Z225" s="353">
        <f t="shared" si="55"/>
        <v>224</v>
      </c>
    </row>
    <row r="226" spans="1:26" x14ac:dyDescent="0.25">
      <c r="A226" s="262">
        <v>41499</v>
      </c>
      <c r="B226" s="263">
        <f t="shared" si="43"/>
        <v>8</v>
      </c>
      <c r="C226" s="263">
        <f t="shared" si="44"/>
        <v>1</v>
      </c>
      <c r="D226" s="261">
        <f t="shared" si="45"/>
        <v>15453.472096774194</v>
      </c>
      <c r="E226" s="261">
        <f t="shared" si="56"/>
        <v>15453.472096774194</v>
      </c>
      <c r="F226" s="261">
        <f t="shared" si="51"/>
        <v>15453.472096774194</v>
      </c>
      <c r="G226" s="261">
        <f t="shared" si="52"/>
        <v>15453.472096774194</v>
      </c>
      <c r="H226" s="261">
        <f t="shared" si="53"/>
        <v>15453.472096774194</v>
      </c>
      <c r="I226" s="261">
        <f t="shared" si="54"/>
        <v>15453.472096774194</v>
      </c>
      <c r="J226" s="261">
        <f>SUM(D$2:D226)</f>
        <v>1674853.5232433057</v>
      </c>
      <c r="K226" s="261">
        <f>IF(ISNUMBER($D225),IF(OR(K225+$D226&gt;P226,K225=P226),P226,SUM($D$2:$D226)),$D226)</f>
        <v>1674853.5232433057</v>
      </c>
      <c r="L226" s="261">
        <f>IF(ISNUMBER($D225),IF(OR(L225+$D226&gt;Q226,L225=Q226),Q226,SUM($D$2:$D226)),$D226)</f>
        <v>1674853.5232433057</v>
      </c>
      <c r="M226" s="261">
        <f>IF(ISNUMBER($D225),IF(OR(M225+$D226&gt;R226,M225=R226),R226,SUM($D$2:$D226)),$D226)</f>
        <v>1674853.5232433057</v>
      </c>
      <c r="N226" s="261">
        <f>IF(ISNUMBER($D225),IF(OR(N225+$D226&gt;S226,N225=S226),S226,SUM($D$2:$D226)),$D226)</f>
        <v>1674853.5232433057</v>
      </c>
      <c r="O226" s="261">
        <f>IF(ISNUMBER($D225),IF(OR(O225+$D226&gt;T226,O225=T226),T226,SUM($D$2:$D226)),$D226)</f>
        <v>1674853.5232433057</v>
      </c>
      <c r="P226" s="261">
        <f>ACL!$F$2</f>
        <v>1708000</v>
      </c>
      <c r="Q226" s="261">
        <f>ACL!$F$3</f>
        <v>2130000</v>
      </c>
      <c r="R226" s="261">
        <f>ACL!$F$4</f>
        <v>2500000</v>
      </c>
      <c r="S226" s="261">
        <f>ACL!$F$5</f>
        <v>2570000</v>
      </c>
      <c r="T226" s="261">
        <f>ACL!$F$6</f>
        <v>2670000</v>
      </c>
      <c r="U226" s="264" t="str">
        <f t="shared" si="46"/>
        <v/>
      </c>
      <c r="V226" s="264" t="str">
        <f t="shared" si="47"/>
        <v/>
      </c>
      <c r="W226" s="264" t="str">
        <f t="shared" si="48"/>
        <v/>
      </c>
      <c r="X226" s="264" t="str">
        <f t="shared" si="49"/>
        <v/>
      </c>
      <c r="Y226" s="264" t="str">
        <f t="shared" si="50"/>
        <v/>
      </c>
      <c r="Z226" s="353">
        <f t="shared" si="55"/>
        <v>225</v>
      </c>
    </row>
    <row r="227" spans="1:26" x14ac:dyDescent="0.25">
      <c r="A227" s="262">
        <v>41500</v>
      </c>
      <c r="B227" s="263">
        <f t="shared" si="43"/>
        <v>8</v>
      </c>
      <c r="C227" s="263">
        <f t="shared" si="44"/>
        <v>1</v>
      </c>
      <c r="D227" s="261">
        <f t="shared" si="45"/>
        <v>15453.472096774194</v>
      </c>
      <c r="E227" s="261">
        <f t="shared" si="56"/>
        <v>15453.472096774194</v>
      </c>
      <c r="F227" s="261">
        <f t="shared" si="51"/>
        <v>15453.472096774194</v>
      </c>
      <c r="G227" s="261">
        <f t="shared" si="52"/>
        <v>15453.472096774194</v>
      </c>
      <c r="H227" s="261">
        <f t="shared" si="53"/>
        <v>15453.472096774194</v>
      </c>
      <c r="I227" s="261">
        <f t="shared" si="54"/>
        <v>15453.472096774194</v>
      </c>
      <c r="J227" s="261">
        <f>SUM(D$2:D227)</f>
        <v>1690306.99534008</v>
      </c>
      <c r="K227" s="261">
        <f>IF(ISNUMBER($D226),IF(OR(K226+$D227&gt;P227,K226=P227),P227,SUM($D$2:$D227)),$D227)</f>
        <v>1690306.99534008</v>
      </c>
      <c r="L227" s="261">
        <f>IF(ISNUMBER($D226),IF(OR(L226+$D227&gt;Q227,L226=Q227),Q227,SUM($D$2:$D227)),$D227)</f>
        <v>1690306.99534008</v>
      </c>
      <c r="M227" s="261">
        <f>IF(ISNUMBER($D226),IF(OR(M226+$D227&gt;R227,M226=R227),R227,SUM($D$2:$D227)),$D227)</f>
        <v>1690306.99534008</v>
      </c>
      <c r="N227" s="261">
        <f>IF(ISNUMBER($D226),IF(OR(N226+$D227&gt;S227,N226=S227),S227,SUM($D$2:$D227)),$D227)</f>
        <v>1690306.99534008</v>
      </c>
      <c r="O227" s="261">
        <f>IF(ISNUMBER($D226),IF(OR(O226+$D227&gt;T227,O226=T227),T227,SUM($D$2:$D227)),$D227)</f>
        <v>1690306.99534008</v>
      </c>
      <c r="P227" s="261">
        <f>ACL!$F$2</f>
        <v>1708000</v>
      </c>
      <c r="Q227" s="261">
        <f>ACL!$F$3</f>
        <v>2130000</v>
      </c>
      <c r="R227" s="261">
        <f>ACL!$F$4</f>
        <v>2500000</v>
      </c>
      <c r="S227" s="261">
        <f>ACL!$F$5</f>
        <v>2570000</v>
      </c>
      <c r="T227" s="261">
        <f>ACL!$F$6</f>
        <v>2670000</v>
      </c>
      <c r="U227" s="264" t="str">
        <f t="shared" si="46"/>
        <v/>
      </c>
      <c r="V227" s="264" t="str">
        <f t="shared" si="47"/>
        <v/>
      </c>
      <c r="W227" s="264" t="str">
        <f t="shared" si="48"/>
        <v/>
      </c>
      <c r="X227" s="264" t="str">
        <f t="shared" si="49"/>
        <v/>
      </c>
      <c r="Y227" s="264" t="str">
        <f t="shared" si="50"/>
        <v/>
      </c>
      <c r="Z227" s="353">
        <f t="shared" si="55"/>
        <v>226</v>
      </c>
    </row>
    <row r="228" spans="1:26" x14ac:dyDescent="0.25">
      <c r="A228" s="262">
        <v>41501</v>
      </c>
      <c r="B228" s="263">
        <f t="shared" si="43"/>
        <v>8</v>
      </c>
      <c r="C228" s="263">
        <f t="shared" si="44"/>
        <v>1</v>
      </c>
      <c r="D228" s="261">
        <f t="shared" si="45"/>
        <v>15453.472096774194</v>
      </c>
      <c r="E228" s="261">
        <f t="shared" si="56"/>
        <v>15453.472096774194</v>
      </c>
      <c r="F228" s="261">
        <f t="shared" si="51"/>
        <v>15453.472096774194</v>
      </c>
      <c r="G228" s="261">
        <f t="shared" si="52"/>
        <v>15453.472096774194</v>
      </c>
      <c r="H228" s="261">
        <f t="shared" si="53"/>
        <v>15453.472096774194</v>
      </c>
      <c r="I228" s="261">
        <f t="shared" si="54"/>
        <v>15453.472096774194</v>
      </c>
      <c r="J228" s="261">
        <f>SUM(D$2:D228)</f>
        <v>1705760.4674368543</v>
      </c>
      <c r="K228" s="261">
        <f>IF(ISNUMBER($D227),IF(OR(K227+$D228&gt;P228,K227=P228),P228,SUM($D$2:$D228)),$D228)</f>
        <v>1705760.4674368543</v>
      </c>
      <c r="L228" s="261">
        <f>IF(ISNUMBER($D227),IF(OR(L227+$D228&gt;Q228,L227=Q228),Q228,SUM($D$2:$D228)),$D228)</f>
        <v>1705760.4674368543</v>
      </c>
      <c r="M228" s="261">
        <f>IF(ISNUMBER($D227),IF(OR(M227+$D228&gt;R228,M227=R228),R228,SUM($D$2:$D228)),$D228)</f>
        <v>1705760.4674368543</v>
      </c>
      <c r="N228" s="261">
        <f>IF(ISNUMBER($D227),IF(OR(N227+$D228&gt;S228,N227=S228),S228,SUM($D$2:$D228)),$D228)</f>
        <v>1705760.4674368543</v>
      </c>
      <c r="O228" s="261">
        <f>IF(ISNUMBER($D227),IF(OR(O227+$D228&gt;T228,O227=T228),T228,SUM($D$2:$D228)),$D228)</f>
        <v>1705760.4674368543</v>
      </c>
      <c r="P228" s="261">
        <f>ACL!$F$2</f>
        <v>1708000</v>
      </c>
      <c r="Q228" s="261">
        <f>ACL!$F$3</f>
        <v>2130000</v>
      </c>
      <c r="R228" s="261">
        <f>ACL!$F$4</f>
        <v>2500000</v>
      </c>
      <c r="S228" s="261">
        <f>ACL!$F$5</f>
        <v>2570000</v>
      </c>
      <c r="T228" s="261">
        <f>ACL!$F$6</f>
        <v>2670000</v>
      </c>
      <c r="U228" s="264" t="str">
        <f t="shared" si="46"/>
        <v/>
      </c>
      <c r="V228" s="264" t="str">
        <f t="shared" si="47"/>
        <v/>
      </c>
      <c r="W228" s="264" t="str">
        <f t="shared" si="48"/>
        <v/>
      </c>
      <c r="X228" s="264" t="str">
        <f t="shared" si="49"/>
        <v/>
      </c>
      <c r="Y228" s="264" t="str">
        <f t="shared" si="50"/>
        <v/>
      </c>
      <c r="Z228" s="353">
        <f t="shared" si="55"/>
        <v>227</v>
      </c>
    </row>
    <row r="229" spans="1:26" x14ac:dyDescent="0.25">
      <c r="A229" s="262">
        <v>41502</v>
      </c>
      <c r="B229" s="263">
        <f t="shared" si="43"/>
        <v>8</v>
      </c>
      <c r="C229" s="263">
        <f t="shared" si="44"/>
        <v>1</v>
      </c>
      <c r="D229" s="261">
        <f t="shared" si="45"/>
        <v>15453.472096774194</v>
      </c>
      <c r="E229" s="261">
        <f t="shared" si="56"/>
        <v>0</v>
      </c>
      <c r="F229" s="261">
        <f t="shared" si="51"/>
        <v>15453.472096774194</v>
      </c>
      <c r="G229" s="261">
        <f t="shared" si="52"/>
        <v>15453.472096774194</v>
      </c>
      <c r="H229" s="261">
        <f t="shared" si="53"/>
        <v>15453.472096774194</v>
      </c>
      <c r="I229" s="261">
        <f t="shared" si="54"/>
        <v>15453.472096774194</v>
      </c>
      <c r="J229" s="261">
        <f>SUM(D$2:D229)</f>
        <v>1721213.9395336285</v>
      </c>
      <c r="K229" s="261">
        <f>IF(ISNUMBER($D228),IF(OR(K228+$D229&gt;P229,K228=P229),P229,SUM($D$2:$D229)),$D229)</f>
        <v>1708000</v>
      </c>
      <c r="L229" s="261">
        <f>IF(ISNUMBER($D228),IF(OR(L228+$D229&gt;Q229,L228=Q229),Q229,SUM($D$2:$D229)),$D229)</f>
        <v>1721213.9395336285</v>
      </c>
      <c r="M229" s="261">
        <f>IF(ISNUMBER($D228),IF(OR(M228+$D229&gt;R229,M228=R229),R229,SUM($D$2:$D229)),$D229)</f>
        <v>1721213.9395336285</v>
      </c>
      <c r="N229" s="261">
        <f>IF(ISNUMBER($D228),IF(OR(N228+$D229&gt;S229,N228=S229),S229,SUM($D$2:$D229)),$D229)</f>
        <v>1721213.9395336285</v>
      </c>
      <c r="O229" s="261">
        <f>IF(ISNUMBER($D228),IF(OR(O228+$D229&gt;T229,O228=T229),T229,SUM($D$2:$D229)),$D229)</f>
        <v>1721213.9395336285</v>
      </c>
      <c r="P229" s="261">
        <f>ACL!$F$2</f>
        <v>1708000</v>
      </c>
      <c r="Q229" s="261">
        <f>ACL!$F$3</f>
        <v>2130000</v>
      </c>
      <c r="R229" s="261">
        <f>ACL!$F$4</f>
        <v>2500000</v>
      </c>
      <c r="S229" s="261">
        <f>ACL!$F$5</f>
        <v>2570000</v>
      </c>
      <c r="T229" s="261">
        <f>ACL!$F$6</f>
        <v>2670000</v>
      </c>
      <c r="U229" s="264">
        <f t="shared" si="46"/>
        <v>41502</v>
      </c>
      <c r="V229" s="264" t="str">
        <f t="shared" si="47"/>
        <v/>
      </c>
      <c r="W229" s="264" t="str">
        <f t="shared" si="48"/>
        <v/>
      </c>
      <c r="X229" s="264" t="str">
        <f t="shared" si="49"/>
        <v/>
      </c>
      <c r="Y229" s="264" t="str">
        <f t="shared" si="50"/>
        <v/>
      </c>
      <c r="Z229" s="353">
        <f t="shared" si="55"/>
        <v>228</v>
      </c>
    </row>
    <row r="230" spans="1:26" x14ac:dyDescent="0.25">
      <c r="A230" s="262">
        <v>41503</v>
      </c>
      <c r="B230" s="263">
        <f t="shared" si="43"/>
        <v>8</v>
      </c>
      <c r="C230" s="263">
        <f t="shared" si="44"/>
        <v>1</v>
      </c>
      <c r="D230" s="261">
        <f t="shared" si="45"/>
        <v>15453.472096774194</v>
      </c>
      <c r="E230" s="261">
        <f t="shared" si="56"/>
        <v>0</v>
      </c>
      <c r="F230" s="261">
        <f t="shared" si="51"/>
        <v>15453.472096774194</v>
      </c>
      <c r="G230" s="261">
        <f t="shared" si="52"/>
        <v>15453.472096774194</v>
      </c>
      <c r="H230" s="261">
        <f t="shared" si="53"/>
        <v>15453.472096774194</v>
      </c>
      <c r="I230" s="261">
        <f t="shared" si="54"/>
        <v>15453.472096774194</v>
      </c>
      <c r="J230" s="261">
        <f>SUM(D$2:D230)</f>
        <v>1736667.4116304028</v>
      </c>
      <c r="K230" s="261">
        <f>IF(ISNUMBER($D229),IF(OR(K229+$D230&gt;P230,K229=P230),P230,SUM($D$2:$D230)),$D230)</f>
        <v>1708000</v>
      </c>
      <c r="L230" s="261">
        <f>IF(ISNUMBER($D229),IF(OR(L229+$D230&gt;Q230,L229=Q230),Q230,SUM($D$2:$D230)),$D230)</f>
        <v>1736667.4116304028</v>
      </c>
      <c r="M230" s="261">
        <f>IF(ISNUMBER($D229),IF(OR(M229+$D230&gt;R230,M229=R230),R230,SUM($D$2:$D230)),$D230)</f>
        <v>1736667.4116304028</v>
      </c>
      <c r="N230" s="261">
        <f>IF(ISNUMBER($D229),IF(OR(N229+$D230&gt;S230,N229=S230),S230,SUM($D$2:$D230)),$D230)</f>
        <v>1736667.4116304028</v>
      </c>
      <c r="O230" s="261">
        <f>IF(ISNUMBER($D229),IF(OR(O229+$D230&gt;T230,O229=T230),T230,SUM($D$2:$D230)),$D230)</f>
        <v>1736667.4116304028</v>
      </c>
      <c r="P230" s="261">
        <f>ACL!$F$2</f>
        <v>1708000</v>
      </c>
      <c r="Q230" s="261">
        <f>ACL!$F$3</f>
        <v>2130000</v>
      </c>
      <c r="R230" s="261">
        <f>ACL!$F$4</f>
        <v>2500000</v>
      </c>
      <c r="S230" s="261">
        <f>ACL!$F$5</f>
        <v>2570000</v>
      </c>
      <c r="T230" s="261">
        <f>ACL!$F$6</f>
        <v>2670000</v>
      </c>
      <c r="U230" s="264" t="str">
        <f t="shared" si="46"/>
        <v xml:space="preserve">  </v>
      </c>
      <c r="V230" s="264" t="str">
        <f t="shared" si="47"/>
        <v/>
      </c>
      <c r="W230" s="264" t="str">
        <f t="shared" si="48"/>
        <v/>
      </c>
      <c r="X230" s="264" t="str">
        <f t="shared" si="49"/>
        <v/>
      </c>
      <c r="Y230" s="264" t="str">
        <f t="shared" si="50"/>
        <v/>
      </c>
      <c r="Z230" s="353">
        <f t="shared" si="55"/>
        <v>229</v>
      </c>
    </row>
    <row r="231" spans="1:26" x14ac:dyDescent="0.25">
      <c r="A231" s="262">
        <v>41504</v>
      </c>
      <c r="B231" s="263">
        <f t="shared" si="43"/>
        <v>8</v>
      </c>
      <c r="C231" s="263">
        <f t="shared" si="44"/>
        <v>1</v>
      </c>
      <c r="D231" s="261">
        <f t="shared" si="45"/>
        <v>15453.472096774194</v>
      </c>
      <c r="E231" s="261">
        <f t="shared" si="56"/>
        <v>0</v>
      </c>
      <c r="F231" s="261">
        <f t="shared" si="51"/>
        <v>15453.472096774194</v>
      </c>
      <c r="G231" s="261">
        <f t="shared" si="52"/>
        <v>15453.472096774194</v>
      </c>
      <c r="H231" s="261">
        <f t="shared" si="53"/>
        <v>15453.472096774194</v>
      </c>
      <c r="I231" s="261">
        <f t="shared" si="54"/>
        <v>15453.472096774194</v>
      </c>
      <c r="J231" s="261">
        <f>SUM(D$2:D231)</f>
        <v>1752120.883727177</v>
      </c>
      <c r="K231" s="261">
        <f>IF(ISNUMBER($D230),IF(OR(K230+$D231&gt;P231,K230=P231),P231,SUM($D$2:$D231)),$D231)</f>
        <v>1708000</v>
      </c>
      <c r="L231" s="261">
        <f>IF(ISNUMBER($D230),IF(OR(L230+$D231&gt;Q231,L230=Q231),Q231,SUM($D$2:$D231)),$D231)</f>
        <v>1752120.883727177</v>
      </c>
      <c r="M231" s="261">
        <f>IF(ISNUMBER($D230),IF(OR(M230+$D231&gt;R231,M230=R231),R231,SUM($D$2:$D231)),$D231)</f>
        <v>1752120.883727177</v>
      </c>
      <c r="N231" s="261">
        <f>IF(ISNUMBER($D230),IF(OR(N230+$D231&gt;S231,N230=S231),S231,SUM($D$2:$D231)),$D231)</f>
        <v>1752120.883727177</v>
      </c>
      <c r="O231" s="261">
        <f>IF(ISNUMBER($D230),IF(OR(O230+$D231&gt;T231,O230=T231),T231,SUM($D$2:$D231)),$D231)</f>
        <v>1752120.883727177</v>
      </c>
      <c r="P231" s="261">
        <f>ACL!$F$2</f>
        <v>1708000</v>
      </c>
      <c r="Q231" s="261">
        <f>ACL!$F$3</f>
        <v>2130000</v>
      </c>
      <c r="R231" s="261">
        <f>ACL!$F$4</f>
        <v>2500000</v>
      </c>
      <c r="S231" s="261">
        <f>ACL!$F$5</f>
        <v>2570000</v>
      </c>
      <c r="T231" s="261">
        <f>ACL!$F$6</f>
        <v>2670000</v>
      </c>
      <c r="U231" s="264" t="str">
        <f t="shared" si="46"/>
        <v xml:space="preserve">  </v>
      </c>
      <c r="V231" s="264" t="str">
        <f t="shared" si="47"/>
        <v/>
      </c>
      <c r="W231" s="264" t="str">
        <f t="shared" si="48"/>
        <v/>
      </c>
      <c r="X231" s="264" t="str">
        <f t="shared" si="49"/>
        <v/>
      </c>
      <c r="Y231" s="264" t="str">
        <f t="shared" si="50"/>
        <v/>
      </c>
      <c r="Z231" s="353">
        <f t="shared" si="55"/>
        <v>230</v>
      </c>
    </row>
    <row r="232" spans="1:26" x14ac:dyDescent="0.25">
      <c r="A232" s="262">
        <v>41505</v>
      </c>
      <c r="B232" s="263">
        <f t="shared" si="43"/>
        <v>8</v>
      </c>
      <c r="C232" s="263">
        <f t="shared" si="44"/>
        <v>1</v>
      </c>
      <c r="D232" s="261">
        <f t="shared" si="45"/>
        <v>15453.472096774194</v>
      </c>
      <c r="E232" s="261">
        <f t="shared" si="56"/>
        <v>0</v>
      </c>
      <c r="F232" s="261">
        <f t="shared" si="51"/>
        <v>15453.472096774194</v>
      </c>
      <c r="G232" s="261">
        <f t="shared" si="52"/>
        <v>15453.472096774194</v>
      </c>
      <c r="H232" s="261">
        <f t="shared" si="53"/>
        <v>15453.472096774194</v>
      </c>
      <c r="I232" s="261">
        <f t="shared" si="54"/>
        <v>15453.472096774194</v>
      </c>
      <c r="J232" s="261">
        <f>SUM(D$2:D232)</f>
        <v>1767574.3558239513</v>
      </c>
      <c r="K232" s="261">
        <f>IF(ISNUMBER($D231),IF(OR(K231+$D232&gt;P232,K231=P232),P232,SUM($D$2:$D232)),$D232)</f>
        <v>1708000</v>
      </c>
      <c r="L232" s="261">
        <f>IF(ISNUMBER($D231),IF(OR(L231+$D232&gt;Q232,L231=Q232),Q232,SUM($D$2:$D232)),$D232)</f>
        <v>1767574.3558239513</v>
      </c>
      <c r="M232" s="261">
        <f>IF(ISNUMBER($D231),IF(OR(M231+$D232&gt;R232,M231=R232),R232,SUM($D$2:$D232)),$D232)</f>
        <v>1767574.3558239513</v>
      </c>
      <c r="N232" s="261">
        <f>IF(ISNUMBER($D231),IF(OR(N231+$D232&gt;S232,N231=S232),S232,SUM($D$2:$D232)),$D232)</f>
        <v>1767574.3558239513</v>
      </c>
      <c r="O232" s="261">
        <f>IF(ISNUMBER($D231),IF(OR(O231+$D232&gt;T232,O231=T232),T232,SUM($D$2:$D232)),$D232)</f>
        <v>1767574.3558239513</v>
      </c>
      <c r="P232" s="261">
        <f>ACL!$F$2</f>
        <v>1708000</v>
      </c>
      <c r="Q232" s="261">
        <f>ACL!$F$3</f>
        <v>2130000</v>
      </c>
      <c r="R232" s="261">
        <f>ACL!$F$4</f>
        <v>2500000</v>
      </c>
      <c r="S232" s="261">
        <f>ACL!$F$5</f>
        <v>2570000</v>
      </c>
      <c r="T232" s="261">
        <f>ACL!$F$6</f>
        <v>2670000</v>
      </c>
      <c r="U232" s="264" t="str">
        <f t="shared" si="46"/>
        <v xml:space="preserve">  </v>
      </c>
      <c r="V232" s="264" t="str">
        <f t="shared" si="47"/>
        <v/>
      </c>
      <c r="W232" s="264" t="str">
        <f t="shared" si="48"/>
        <v/>
      </c>
      <c r="X232" s="264" t="str">
        <f t="shared" si="49"/>
        <v/>
      </c>
      <c r="Y232" s="264" t="str">
        <f t="shared" si="50"/>
        <v/>
      </c>
      <c r="Z232" s="353">
        <f t="shared" si="55"/>
        <v>231</v>
      </c>
    </row>
    <row r="233" spans="1:26" x14ac:dyDescent="0.25">
      <c r="A233" s="262">
        <v>41506</v>
      </c>
      <c r="B233" s="263">
        <f t="shared" si="43"/>
        <v>8</v>
      </c>
      <c r="C233" s="263">
        <f t="shared" si="44"/>
        <v>1</v>
      </c>
      <c r="D233" s="261">
        <f t="shared" si="45"/>
        <v>15453.472096774194</v>
      </c>
      <c r="E233" s="261">
        <f t="shared" si="56"/>
        <v>0</v>
      </c>
      <c r="F233" s="261">
        <f t="shared" si="51"/>
        <v>15453.472096774194</v>
      </c>
      <c r="G233" s="261">
        <f t="shared" si="52"/>
        <v>15453.472096774194</v>
      </c>
      <c r="H233" s="261">
        <f t="shared" si="53"/>
        <v>15453.472096774194</v>
      </c>
      <c r="I233" s="261">
        <f t="shared" si="54"/>
        <v>15453.472096774194</v>
      </c>
      <c r="J233" s="261">
        <f>SUM(D$2:D233)</f>
        <v>1783027.8279207256</v>
      </c>
      <c r="K233" s="261">
        <f>IF(ISNUMBER($D232),IF(OR(K232+$D233&gt;P233,K232=P233),P233,SUM($D$2:$D233)),$D233)</f>
        <v>1708000</v>
      </c>
      <c r="L233" s="261">
        <f>IF(ISNUMBER($D232),IF(OR(L232+$D233&gt;Q233,L232=Q233),Q233,SUM($D$2:$D233)),$D233)</f>
        <v>1783027.8279207256</v>
      </c>
      <c r="M233" s="261">
        <f>IF(ISNUMBER($D232),IF(OR(M232+$D233&gt;R233,M232=R233),R233,SUM($D$2:$D233)),$D233)</f>
        <v>1783027.8279207256</v>
      </c>
      <c r="N233" s="261">
        <f>IF(ISNUMBER($D232),IF(OR(N232+$D233&gt;S233,N232=S233),S233,SUM($D$2:$D233)),$D233)</f>
        <v>1783027.8279207256</v>
      </c>
      <c r="O233" s="261">
        <f>IF(ISNUMBER($D232),IF(OR(O232+$D233&gt;T233,O232=T233),T233,SUM($D$2:$D233)),$D233)</f>
        <v>1783027.8279207256</v>
      </c>
      <c r="P233" s="261">
        <f>ACL!$F$2</f>
        <v>1708000</v>
      </c>
      <c r="Q233" s="261">
        <f>ACL!$F$3</f>
        <v>2130000</v>
      </c>
      <c r="R233" s="261">
        <f>ACL!$F$4</f>
        <v>2500000</v>
      </c>
      <c r="S233" s="261">
        <f>ACL!$F$5</f>
        <v>2570000</v>
      </c>
      <c r="T233" s="261">
        <f>ACL!$F$6</f>
        <v>2670000</v>
      </c>
      <c r="U233" s="264" t="str">
        <f t="shared" si="46"/>
        <v xml:space="preserve">  </v>
      </c>
      <c r="V233" s="264" t="str">
        <f t="shared" si="47"/>
        <v/>
      </c>
      <c r="W233" s="264" t="str">
        <f t="shared" si="48"/>
        <v/>
      </c>
      <c r="X233" s="264" t="str">
        <f t="shared" si="49"/>
        <v/>
      </c>
      <c r="Y233" s="264" t="str">
        <f t="shared" si="50"/>
        <v/>
      </c>
      <c r="Z233" s="353">
        <f t="shared" si="55"/>
        <v>232</v>
      </c>
    </row>
    <row r="234" spans="1:26" x14ac:dyDescent="0.25">
      <c r="A234" s="262">
        <v>41507</v>
      </c>
      <c r="B234" s="263">
        <f t="shared" si="43"/>
        <v>8</v>
      </c>
      <c r="C234" s="263">
        <f t="shared" si="44"/>
        <v>1</v>
      </c>
      <c r="D234" s="261">
        <f t="shared" si="45"/>
        <v>15453.472096774194</v>
      </c>
      <c r="E234" s="261">
        <f t="shared" si="56"/>
        <v>0</v>
      </c>
      <c r="F234" s="261">
        <f t="shared" si="51"/>
        <v>15453.472096774194</v>
      </c>
      <c r="G234" s="261">
        <f t="shared" si="52"/>
        <v>15453.472096774194</v>
      </c>
      <c r="H234" s="261">
        <f t="shared" si="53"/>
        <v>15453.472096774194</v>
      </c>
      <c r="I234" s="261">
        <f t="shared" si="54"/>
        <v>15453.472096774194</v>
      </c>
      <c r="J234" s="261">
        <f>SUM(D$2:D234)</f>
        <v>1798481.3000174998</v>
      </c>
      <c r="K234" s="261">
        <f>IF(ISNUMBER($D233),IF(OR(K233+$D234&gt;P234,K233=P234),P234,SUM($D$2:$D234)),$D234)</f>
        <v>1708000</v>
      </c>
      <c r="L234" s="261">
        <f>IF(ISNUMBER($D233),IF(OR(L233+$D234&gt;Q234,L233=Q234),Q234,SUM($D$2:$D234)),$D234)</f>
        <v>1798481.3000174998</v>
      </c>
      <c r="M234" s="261">
        <f>IF(ISNUMBER($D233),IF(OR(M233+$D234&gt;R234,M233=R234),R234,SUM($D$2:$D234)),$D234)</f>
        <v>1798481.3000174998</v>
      </c>
      <c r="N234" s="261">
        <f>IF(ISNUMBER($D233),IF(OR(N233+$D234&gt;S234,N233=S234),S234,SUM($D$2:$D234)),$D234)</f>
        <v>1798481.3000174998</v>
      </c>
      <c r="O234" s="261">
        <f>IF(ISNUMBER($D233),IF(OR(O233+$D234&gt;T234,O233=T234),T234,SUM($D$2:$D234)),$D234)</f>
        <v>1798481.3000174998</v>
      </c>
      <c r="P234" s="261">
        <f>ACL!$F$2</f>
        <v>1708000</v>
      </c>
      <c r="Q234" s="261">
        <f>ACL!$F$3</f>
        <v>2130000</v>
      </c>
      <c r="R234" s="261">
        <f>ACL!$F$4</f>
        <v>2500000</v>
      </c>
      <c r="S234" s="261">
        <f>ACL!$F$5</f>
        <v>2570000</v>
      </c>
      <c r="T234" s="261">
        <f>ACL!$F$6</f>
        <v>2670000</v>
      </c>
      <c r="U234" s="264" t="str">
        <f t="shared" si="46"/>
        <v xml:space="preserve">  </v>
      </c>
      <c r="V234" s="264" t="str">
        <f t="shared" si="47"/>
        <v/>
      </c>
      <c r="W234" s="264" t="str">
        <f t="shared" si="48"/>
        <v/>
      </c>
      <c r="X234" s="264" t="str">
        <f t="shared" si="49"/>
        <v/>
      </c>
      <c r="Y234" s="264" t="str">
        <f t="shared" si="50"/>
        <v/>
      </c>
      <c r="Z234" s="353">
        <f t="shared" si="55"/>
        <v>233</v>
      </c>
    </row>
    <row r="235" spans="1:26" x14ac:dyDescent="0.25">
      <c r="A235" s="262">
        <v>41508</v>
      </c>
      <c r="B235" s="263">
        <f t="shared" si="43"/>
        <v>8</v>
      </c>
      <c r="C235" s="263">
        <f t="shared" si="44"/>
        <v>1</v>
      </c>
      <c r="D235" s="261">
        <f t="shared" si="45"/>
        <v>15453.472096774194</v>
      </c>
      <c r="E235" s="261">
        <f t="shared" si="56"/>
        <v>0</v>
      </c>
      <c r="F235" s="261">
        <f t="shared" si="51"/>
        <v>15453.472096774194</v>
      </c>
      <c r="G235" s="261">
        <f t="shared" si="52"/>
        <v>15453.472096774194</v>
      </c>
      <c r="H235" s="261">
        <f t="shared" si="53"/>
        <v>15453.472096774194</v>
      </c>
      <c r="I235" s="261">
        <f t="shared" si="54"/>
        <v>15453.472096774194</v>
      </c>
      <c r="J235" s="261">
        <f>SUM(D$2:D235)</f>
        <v>1813934.7721142741</v>
      </c>
      <c r="K235" s="261">
        <f>IF(ISNUMBER($D234),IF(OR(K234+$D235&gt;P235,K234=P235),P235,SUM($D$2:$D235)),$D235)</f>
        <v>1708000</v>
      </c>
      <c r="L235" s="261">
        <f>IF(ISNUMBER($D234),IF(OR(L234+$D235&gt;Q235,L234=Q235),Q235,SUM($D$2:$D235)),$D235)</f>
        <v>1813934.7721142741</v>
      </c>
      <c r="M235" s="261">
        <f>IF(ISNUMBER($D234),IF(OR(M234+$D235&gt;R235,M234=R235),R235,SUM($D$2:$D235)),$D235)</f>
        <v>1813934.7721142741</v>
      </c>
      <c r="N235" s="261">
        <f>IF(ISNUMBER($D234),IF(OR(N234+$D235&gt;S235,N234=S235),S235,SUM($D$2:$D235)),$D235)</f>
        <v>1813934.7721142741</v>
      </c>
      <c r="O235" s="261">
        <f>IF(ISNUMBER($D234),IF(OR(O234+$D235&gt;T235,O234=T235),T235,SUM($D$2:$D235)),$D235)</f>
        <v>1813934.7721142741</v>
      </c>
      <c r="P235" s="261">
        <f>ACL!$F$2</f>
        <v>1708000</v>
      </c>
      <c r="Q235" s="261">
        <f>ACL!$F$3</f>
        <v>2130000</v>
      </c>
      <c r="R235" s="261">
        <f>ACL!$F$4</f>
        <v>2500000</v>
      </c>
      <c r="S235" s="261">
        <f>ACL!$F$5</f>
        <v>2570000</v>
      </c>
      <c r="T235" s="261">
        <f>ACL!$F$6</f>
        <v>2670000</v>
      </c>
      <c r="U235" s="264" t="str">
        <f t="shared" si="46"/>
        <v xml:space="preserve">  </v>
      </c>
      <c r="V235" s="264" t="str">
        <f t="shared" si="47"/>
        <v/>
      </c>
      <c r="W235" s="264" t="str">
        <f t="shared" si="48"/>
        <v/>
      </c>
      <c r="X235" s="264" t="str">
        <f t="shared" si="49"/>
        <v/>
      </c>
      <c r="Y235" s="264" t="str">
        <f t="shared" si="50"/>
        <v/>
      </c>
      <c r="Z235" s="353">
        <f t="shared" si="55"/>
        <v>234</v>
      </c>
    </row>
    <row r="236" spans="1:26" x14ac:dyDescent="0.25">
      <c r="A236" s="262">
        <v>41509</v>
      </c>
      <c r="B236" s="263">
        <f t="shared" si="43"/>
        <v>8</v>
      </c>
      <c r="C236" s="263">
        <f t="shared" si="44"/>
        <v>1</v>
      </c>
      <c r="D236" s="261">
        <f t="shared" si="45"/>
        <v>15453.472096774194</v>
      </c>
      <c r="E236" s="261">
        <f t="shared" si="56"/>
        <v>0</v>
      </c>
      <c r="F236" s="261">
        <f t="shared" si="51"/>
        <v>15453.472096774194</v>
      </c>
      <c r="G236" s="261">
        <f t="shared" si="52"/>
        <v>15453.472096774194</v>
      </c>
      <c r="H236" s="261">
        <f t="shared" si="53"/>
        <v>15453.472096774194</v>
      </c>
      <c r="I236" s="261">
        <f t="shared" si="54"/>
        <v>15453.472096774194</v>
      </c>
      <c r="J236" s="261">
        <f>SUM(D$2:D236)</f>
        <v>1829388.2442110484</v>
      </c>
      <c r="K236" s="261">
        <f>IF(ISNUMBER($D235),IF(OR(K235+$D236&gt;P236,K235=P236),P236,SUM($D$2:$D236)),$D236)</f>
        <v>1708000</v>
      </c>
      <c r="L236" s="261">
        <f>IF(ISNUMBER($D235),IF(OR(L235+$D236&gt;Q236,L235=Q236),Q236,SUM($D$2:$D236)),$D236)</f>
        <v>1829388.2442110484</v>
      </c>
      <c r="M236" s="261">
        <f>IF(ISNUMBER($D235),IF(OR(M235+$D236&gt;R236,M235=R236),R236,SUM($D$2:$D236)),$D236)</f>
        <v>1829388.2442110484</v>
      </c>
      <c r="N236" s="261">
        <f>IF(ISNUMBER($D235),IF(OR(N235+$D236&gt;S236,N235=S236),S236,SUM($D$2:$D236)),$D236)</f>
        <v>1829388.2442110484</v>
      </c>
      <c r="O236" s="261">
        <f>IF(ISNUMBER($D235),IF(OR(O235+$D236&gt;T236,O235=T236),T236,SUM($D$2:$D236)),$D236)</f>
        <v>1829388.2442110484</v>
      </c>
      <c r="P236" s="261">
        <f>ACL!$F$2</f>
        <v>1708000</v>
      </c>
      <c r="Q236" s="261">
        <f>ACL!$F$3</f>
        <v>2130000</v>
      </c>
      <c r="R236" s="261">
        <f>ACL!$F$4</f>
        <v>2500000</v>
      </c>
      <c r="S236" s="261">
        <f>ACL!$F$5</f>
        <v>2570000</v>
      </c>
      <c r="T236" s="261">
        <f>ACL!$F$6</f>
        <v>2670000</v>
      </c>
      <c r="U236" s="264" t="str">
        <f t="shared" si="46"/>
        <v xml:space="preserve">  </v>
      </c>
      <c r="V236" s="264" t="str">
        <f t="shared" si="47"/>
        <v/>
      </c>
      <c r="W236" s="264" t="str">
        <f t="shared" si="48"/>
        <v/>
      </c>
      <c r="X236" s="264" t="str">
        <f t="shared" si="49"/>
        <v/>
      </c>
      <c r="Y236" s="264" t="str">
        <f t="shared" si="50"/>
        <v/>
      </c>
      <c r="Z236" s="353">
        <f t="shared" si="55"/>
        <v>235</v>
      </c>
    </row>
    <row r="237" spans="1:26" x14ac:dyDescent="0.25">
      <c r="A237" s="262">
        <v>41510</v>
      </c>
      <c r="B237" s="263">
        <f t="shared" si="43"/>
        <v>8</v>
      </c>
      <c r="C237" s="263">
        <f t="shared" si="44"/>
        <v>1</v>
      </c>
      <c r="D237" s="261">
        <f t="shared" si="45"/>
        <v>15453.472096774194</v>
      </c>
      <c r="E237" s="261">
        <f t="shared" si="56"/>
        <v>0</v>
      </c>
      <c r="F237" s="261">
        <f t="shared" si="51"/>
        <v>15453.472096774194</v>
      </c>
      <c r="G237" s="261">
        <f t="shared" si="52"/>
        <v>15453.472096774194</v>
      </c>
      <c r="H237" s="261">
        <f t="shared" si="53"/>
        <v>15453.472096774194</v>
      </c>
      <c r="I237" s="261">
        <f t="shared" si="54"/>
        <v>15453.472096774194</v>
      </c>
      <c r="J237" s="261">
        <f>SUM(D$2:D237)</f>
        <v>1844841.7163078226</v>
      </c>
      <c r="K237" s="261">
        <f>IF(ISNUMBER($D236),IF(OR(K236+$D237&gt;P237,K236=P237),P237,SUM($D$2:$D237)),$D237)</f>
        <v>1708000</v>
      </c>
      <c r="L237" s="261">
        <f>IF(ISNUMBER($D236),IF(OR(L236+$D237&gt;Q237,L236=Q237),Q237,SUM($D$2:$D237)),$D237)</f>
        <v>1844841.7163078226</v>
      </c>
      <c r="M237" s="261">
        <f>IF(ISNUMBER($D236),IF(OR(M236+$D237&gt;R237,M236=R237),R237,SUM($D$2:$D237)),$D237)</f>
        <v>1844841.7163078226</v>
      </c>
      <c r="N237" s="261">
        <f>IF(ISNUMBER($D236),IF(OR(N236+$D237&gt;S237,N236=S237),S237,SUM($D$2:$D237)),$D237)</f>
        <v>1844841.7163078226</v>
      </c>
      <c r="O237" s="261">
        <f>IF(ISNUMBER($D236),IF(OR(O236+$D237&gt;T237,O236=T237),T237,SUM($D$2:$D237)),$D237)</f>
        <v>1844841.7163078226</v>
      </c>
      <c r="P237" s="261">
        <f>ACL!$F$2</f>
        <v>1708000</v>
      </c>
      <c r="Q237" s="261">
        <f>ACL!$F$3</f>
        <v>2130000</v>
      </c>
      <c r="R237" s="261">
        <f>ACL!$F$4</f>
        <v>2500000</v>
      </c>
      <c r="S237" s="261">
        <f>ACL!$F$5</f>
        <v>2570000</v>
      </c>
      <c r="T237" s="261">
        <f>ACL!$F$6</f>
        <v>2670000</v>
      </c>
      <c r="U237" s="264" t="str">
        <f t="shared" si="46"/>
        <v xml:space="preserve">  </v>
      </c>
      <c r="V237" s="264" t="str">
        <f t="shared" si="47"/>
        <v/>
      </c>
      <c r="W237" s="264" t="str">
        <f t="shared" si="48"/>
        <v/>
      </c>
      <c r="X237" s="264" t="str">
        <f t="shared" si="49"/>
        <v/>
      </c>
      <c r="Y237" s="264" t="str">
        <f t="shared" si="50"/>
        <v/>
      </c>
      <c r="Z237" s="353">
        <f t="shared" si="55"/>
        <v>236</v>
      </c>
    </row>
    <row r="238" spans="1:26" x14ac:dyDescent="0.25">
      <c r="A238" s="262">
        <v>41511</v>
      </c>
      <c r="B238" s="263">
        <f t="shared" si="43"/>
        <v>8</v>
      </c>
      <c r="C238" s="263">
        <f t="shared" si="44"/>
        <v>1</v>
      </c>
      <c r="D238" s="261">
        <f t="shared" si="45"/>
        <v>15453.472096774194</v>
      </c>
      <c r="E238" s="261">
        <f t="shared" si="56"/>
        <v>0</v>
      </c>
      <c r="F238" s="261">
        <f t="shared" si="51"/>
        <v>15453.472096774194</v>
      </c>
      <c r="G238" s="261">
        <f t="shared" si="52"/>
        <v>15453.472096774194</v>
      </c>
      <c r="H238" s="261">
        <f t="shared" si="53"/>
        <v>15453.472096774194</v>
      </c>
      <c r="I238" s="261">
        <f t="shared" si="54"/>
        <v>15453.472096774194</v>
      </c>
      <c r="J238" s="261">
        <f>SUM(D$2:D238)</f>
        <v>1860295.1884045969</v>
      </c>
      <c r="K238" s="261">
        <f>IF(ISNUMBER($D237),IF(OR(K237+$D238&gt;P238,K237=P238),P238,SUM($D$2:$D238)),$D238)</f>
        <v>1708000</v>
      </c>
      <c r="L238" s="261">
        <f>IF(ISNUMBER($D237),IF(OR(L237+$D238&gt;Q238,L237=Q238),Q238,SUM($D$2:$D238)),$D238)</f>
        <v>1860295.1884045969</v>
      </c>
      <c r="M238" s="261">
        <f>IF(ISNUMBER($D237),IF(OR(M237+$D238&gt;R238,M237=R238),R238,SUM($D$2:$D238)),$D238)</f>
        <v>1860295.1884045969</v>
      </c>
      <c r="N238" s="261">
        <f>IF(ISNUMBER($D237),IF(OR(N237+$D238&gt;S238,N237=S238),S238,SUM($D$2:$D238)),$D238)</f>
        <v>1860295.1884045969</v>
      </c>
      <c r="O238" s="261">
        <f>IF(ISNUMBER($D237),IF(OR(O237+$D238&gt;T238,O237=T238),T238,SUM($D$2:$D238)),$D238)</f>
        <v>1860295.1884045969</v>
      </c>
      <c r="P238" s="261">
        <f>ACL!$F$2</f>
        <v>1708000</v>
      </c>
      <c r="Q238" s="261">
        <f>ACL!$F$3</f>
        <v>2130000</v>
      </c>
      <c r="R238" s="261">
        <f>ACL!$F$4</f>
        <v>2500000</v>
      </c>
      <c r="S238" s="261">
        <f>ACL!$F$5</f>
        <v>2570000</v>
      </c>
      <c r="T238" s="261">
        <f>ACL!$F$6</f>
        <v>2670000</v>
      </c>
      <c r="U238" s="264" t="str">
        <f t="shared" si="46"/>
        <v xml:space="preserve">  </v>
      </c>
      <c r="V238" s="264" t="str">
        <f t="shared" si="47"/>
        <v/>
      </c>
      <c r="W238" s="264" t="str">
        <f t="shared" si="48"/>
        <v/>
      </c>
      <c r="X238" s="264" t="str">
        <f t="shared" si="49"/>
        <v/>
      </c>
      <c r="Y238" s="264" t="str">
        <f t="shared" si="50"/>
        <v/>
      </c>
      <c r="Z238" s="353">
        <f t="shared" si="55"/>
        <v>237</v>
      </c>
    </row>
    <row r="239" spans="1:26" x14ac:dyDescent="0.25">
      <c r="A239" s="262">
        <v>41512</v>
      </c>
      <c r="B239" s="263">
        <f t="shared" si="43"/>
        <v>8</v>
      </c>
      <c r="C239" s="263">
        <f t="shared" si="44"/>
        <v>1</v>
      </c>
      <c r="D239" s="261">
        <f t="shared" si="45"/>
        <v>15453.472096774194</v>
      </c>
      <c r="E239" s="261">
        <f t="shared" si="56"/>
        <v>0</v>
      </c>
      <c r="F239" s="261">
        <f t="shared" si="51"/>
        <v>15453.472096774194</v>
      </c>
      <c r="G239" s="261">
        <f t="shared" si="52"/>
        <v>15453.472096774194</v>
      </c>
      <c r="H239" s="261">
        <f t="shared" si="53"/>
        <v>15453.472096774194</v>
      </c>
      <c r="I239" s="261">
        <f t="shared" si="54"/>
        <v>15453.472096774194</v>
      </c>
      <c r="J239" s="261">
        <f>SUM(D$2:D239)</f>
        <v>1875748.6605013711</v>
      </c>
      <c r="K239" s="261">
        <f>IF(ISNUMBER($D238),IF(OR(K238+$D239&gt;P239,K238=P239),P239,SUM($D$2:$D239)),$D239)</f>
        <v>1708000</v>
      </c>
      <c r="L239" s="261">
        <f>IF(ISNUMBER($D238),IF(OR(L238+$D239&gt;Q239,L238=Q239),Q239,SUM($D$2:$D239)),$D239)</f>
        <v>1875748.6605013711</v>
      </c>
      <c r="M239" s="261">
        <f>IF(ISNUMBER($D238),IF(OR(M238+$D239&gt;R239,M238=R239),R239,SUM($D$2:$D239)),$D239)</f>
        <v>1875748.6605013711</v>
      </c>
      <c r="N239" s="261">
        <f>IF(ISNUMBER($D238),IF(OR(N238+$D239&gt;S239,N238=S239),S239,SUM($D$2:$D239)),$D239)</f>
        <v>1875748.6605013711</v>
      </c>
      <c r="O239" s="261">
        <f>IF(ISNUMBER($D238),IF(OR(O238+$D239&gt;T239,O238=T239),T239,SUM($D$2:$D239)),$D239)</f>
        <v>1875748.6605013711</v>
      </c>
      <c r="P239" s="261">
        <f>ACL!$F$2</f>
        <v>1708000</v>
      </c>
      <c r="Q239" s="261">
        <f>ACL!$F$3</f>
        <v>2130000</v>
      </c>
      <c r="R239" s="261">
        <f>ACL!$F$4</f>
        <v>2500000</v>
      </c>
      <c r="S239" s="261">
        <f>ACL!$F$5</f>
        <v>2570000</v>
      </c>
      <c r="T239" s="261">
        <f>ACL!$F$6</f>
        <v>2670000</v>
      </c>
      <c r="U239" s="264" t="str">
        <f t="shared" si="46"/>
        <v xml:space="preserve">  </v>
      </c>
      <c r="V239" s="264" t="str">
        <f t="shared" si="47"/>
        <v/>
      </c>
      <c r="W239" s="264" t="str">
        <f t="shared" si="48"/>
        <v/>
      </c>
      <c r="X239" s="264" t="str">
        <f t="shared" si="49"/>
        <v/>
      </c>
      <c r="Y239" s="264" t="str">
        <f t="shared" si="50"/>
        <v/>
      </c>
      <c r="Z239" s="353">
        <f t="shared" si="55"/>
        <v>238</v>
      </c>
    </row>
    <row r="240" spans="1:26" x14ac:dyDescent="0.25">
      <c r="A240" s="262">
        <v>41513</v>
      </c>
      <c r="B240" s="263">
        <f t="shared" si="43"/>
        <v>8</v>
      </c>
      <c r="C240" s="263">
        <f t="shared" si="44"/>
        <v>1</v>
      </c>
      <c r="D240" s="261">
        <f t="shared" si="45"/>
        <v>15453.472096774194</v>
      </c>
      <c r="E240" s="261">
        <f t="shared" si="56"/>
        <v>0</v>
      </c>
      <c r="F240" s="261">
        <f t="shared" si="51"/>
        <v>15453.472096774194</v>
      </c>
      <c r="G240" s="261">
        <f t="shared" si="52"/>
        <v>15453.472096774194</v>
      </c>
      <c r="H240" s="261">
        <f t="shared" si="53"/>
        <v>15453.472096774194</v>
      </c>
      <c r="I240" s="261">
        <f t="shared" si="54"/>
        <v>15453.472096774194</v>
      </c>
      <c r="J240" s="261">
        <f>SUM(D$2:D240)</f>
        <v>1891202.1325981454</v>
      </c>
      <c r="K240" s="261">
        <f>IF(ISNUMBER($D239),IF(OR(K239+$D240&gt;P240,K239=P240),P240,SUM($D$2:$D240)),$D240)</f>
        <v>1708000</v>
      </c>
      <c r="L240" s="261">
        <f>IF(ISNUMBER($D239),IF(OR(L239+$D240&gt;Q240,L239=Q240),Q240,SUM($D$2:$D240)),$D240)</f>
        <v>1891202.1325981454</v>
      </c>
      <c r="M240" s="261">
        <f>IF(ISNUMBER($D239),IF(OR(M239+$D240&gt;R240,M239=R240),R240,SUM($D$2:$D240)),$D240)</f>
        <v>1891202.1325981454</v>
      </c>
      <c r="N240" s="261">
        <f>IF(ISNUMBER($D239),IF(OR(N239+$D240&gt;S240,N239=S240),S240,SUM($D$2:$D240)),$D240)</f>
        <v>1891202.1325981454</v>
      </c>
      <c r="O240" s="261">
        <f>IF(ISNUMBER($D239),IF(OR(O239+$D240&gt;T240,O239=T240),T240,SUM($D$2:$D240)),$D240)</f>
        <v>1891202.1325981454</v>
      </c>
      <c r="P240" s="261">
        <f>ACL!$F$2</f>
        <v>1708000</v>
      </c>
      <c r="Q240" s="261">
        <f>ACL!$F$3</f>
        <v>2130000</v>
      </c>
      <c r="R240" s="261">
        <f>ACL!$F$4</f>
        <v>2500000</v>
      </c>
      <c r="S240" s="261">
        <f>ACL!$F$5</f>
        <v>2570000</v>
      </c>
      <c r="T240" s="261">
        <f>ACL!$F$6</f>
        <v>2670000</v>
      </c>
      <c r="U240" s="264" t="str">
        <f t="shared" si="46"/>
        <v xml:space="preserve">  </v>
      </c>
      <c r="V240" s="264" t="str">
        <f t="shared" si="47"/>
        <v/>
      </c>
      <c r="W240" s="264" t="str">
        <f t="shared" si="48"/>
        <v/>
      </c>
      <c r="X240" s="264" t="str">
        <f t="shared" si="49"/>
        <v/>
      </c>
      <c r="Y240" s="264" t="str">
        <f t="shared" si="50"/>
        <v/>
      </c>
      <c r="Z240" s="353">
        <f t="shared" si="55"/>
        <v>239</v>
      </c>
    </row>
    <row r="241" spans="1:26" x14ac:dyDescent="0.25">
      <c r="A241" s="262">
        <v>41514</v>
      </c>
      <c r="B241" s="263">
        <f t="shared" si="43"/>
        <v>8</v>
      </c>
      <c r="C241" s="263">
        <f t="shared" si="44"/>
        <v>1</v>
      </c>
      <c r="D241" s="261">
        <f t="shared" si="45"/>
        <v>15453.472096774194</v>
      </c>
      <c r="E241" s="261">
        <f t="shared" si="56"/>
        <v>0</v>
      </c>
      <c r="F241" s="261">
        <f t="shared" si="51"/>
        <v>15453.472096774194</v>
      </c>
      <c r="G241" s="261">
        <f t="shared" si="52"/>
        <v>15453.472096774194</v>
      </c>
      <c r="H241" s="261">
        <f t="shared" si="53"/>
        <v>15453.472096774194</v>
      </c>
      <c r="I241" s="261">
        <f t="shared" si="54"/>
        <v>15453.472096774194</v>
      </c>
      <c r="J241" s="261">
        <f>SUM(D$2:D241)</f>
        <v>1906655.6046949197</v>
      </c>
      <c r="K241" s="261">
        <f>IF(ISNUMBER($D240),IF(OR(K240+$D241&gt;P241,K240=P241),P241,SUM($D$2:$D241)),$D241)</f>
        <v>1708000</v>
      </c>
      <c r="L241" s="261">
        <f>IF(ISNUMBER($D240),IF(OR(L240+$D241&gt;Q241,L240=Q241),Q241,SUM($D$2:$D241)),$D241)</f>
        <v>1906655.6046949197</v>
      </c>
      <c r="M241" s="261">
        <f>IF(ISNUMBER($D240),IF(OR(M240+$D241&gt;R241,M240=R241),R241,SUM($D$2:$D241)),$D241)</f>
        <v>1906655.6046949197</v>
      </c>
      <c r="N241" s="261">
        <f>IF(ISNUMBER($D240),IF(OR(N240+$D241&gt;S241,N240=S241),S241,SUM($D$2:$D241)),$D241)</f>
        <v>1906655.6046949197</v>
      </c>
      <c r="O241" s="261">
        <f>IF(ISNUMBER($D240),IF(OR(O240+$D241&gt;T241,O240=T241),T241,SUM($D$2:$D241)),$D241)</f>
        <v>1906655.6046949197</v>
      </c>
      <c r="P241" s="261">
        <f>ACL!$F$2</f>
        <v>1708000</v>
      </c>
      <c r="Q241" s="261">
        <f>ACL!$F$3</f>
        <v>2130000</v>
      </c>
      <c r="R241" s="261">
        <f>ACL!$F$4</f>
        <v>2500000</v>
      </c>
      <c r="S241" s="261">
        <f>ACL!$F$5</f>
        <v>2570000</v>
      </c>
      <c r="T241" s="261">
        <f>ACL!$F$6</f>
        <v>2670000</v>
      </c>
      <c r="U241" s="264" t="str">
        <f t="shared" si="46"/>
        <v xml:space="preserve">  </v>
      </c>
      <c r="V241" s="264" t="str">
        <f t="shared" si="47"/>
        <v/>
      </c>
      <c r="W241" s="264" t="str">
        <f t="shared" si="48"/>
        <v/>
      </c>
      <c r="X241" s="264" t="str">
        <f t="shared" si="49"/>
        <v/>
      </c>
      <c r="Y241" s="264" t="str">
        <f t="shared" si="50"/>
        <v/>
      </c>
      <c r="Z241" s="353">
        <f t="shared" si="55"/>
        <v>240</v>
      </c>
    </row>
    <row r="242" spans="1:26" x14ac:dyDescent="0.25">
      <c r="A242" s="262">
        <v>41515</v>
      </c>
      <c r="B242" s="263">
        <f t="shared" si="43"/>
        <v>8</v>
      </c>
      <c r="C242" s="263">
        <f t="shared" si="44"/>
        <v>1</v>
      </c>
      <c r="D242" s="261">
        <f t="shared" si="45"/>
        <v>15453.472096774194</v>
      </c>
      <c r="E242" s="261">
        <f t="shared" si="56"/>
        <v>0</v>
      </c>
      <c r="F242" s="261">
        <f t="shared" si="51"/>
        <v>15453.472096774194</v>
      </c>
      <c r="G242" s="261">
        <f t="shared" si="52"/>
        <v>15453.472096774194</v>
      </c>
      <c r="H242" s="261">
        <f t="shared" si="53"/>
        <v>15453.472096774194</v>
      </c>
      <c r="I242" s="261">
        <f t="shared" si="54"/>
        <v>15453.472096774194</v>
      </c>
      <c r="J242" s="261">
        <f>SUM(D$2:D242)</f>
        <v>1922109.0767916939</v>
      </c>
      <c r="K242" s="261">
        <f>IF(ISNUMBER($D241),IF(OR(K241+$D242&gt;P242,K241=P242),P242,SUM($D$2:$D242)),$D242)</f>
        <v>1708000</v>
      </c>
      <c r="L242" s="261">
        <f>IF(ISNUMBER($D241),IF(OR(L241+$D242&gt;Q242,L241=Q242),Q242,SUM($D$2:$D242)),$D242)</f>
        <v>1922109.0767916939</v>
      </c>
      <c r="M242" s="261">
        <f>IF(ISNUMBER($D241),IF(OR(M241+$D242&gt;R242,M241=R242),R242,SUM($D$2:$D242)),$D242)</f>
        <v>1922109.0767916939</v>
      </c>
      <c r="N242" s="261">
        <f>IF(ISNUMBER($D241),IF(OR(N241+$D242&gt;S242,N241=S242),S242,SUM($D$2:$D242)),$D242)</f>
        <v>1922109.0767916939</v>
      </c>
      <c r="O242" s="261">
        <f>IF(ISNUMBER($D241),IF(OR(O241+$D242&gt;T242,O241=T242),T242,SUM($D$2:$D242)),$D242)</f>
        <v>1922109.0767916939</v>
      </c>
      <c r="P242" s="261">
        <f>ACL!$F$2</f>
        <v>1708000</v>
      </c>
      <c r="Q242" s="261">
        <f>ACL!$F$3</f>
        <v>2130000</v>
      </c>
      <c r="R242" s="261">
        <f>ACL!$F$4</f>
        <v>2500000</v>
      </c>
      <c r="S242" s="261">
        <f>ACL!$F$5</f>
        <v>2570000</v>
      </c>
      <c r="T242" s="261">
        <f>ACL!$F$6</f>
        <v>2670000</v>
      </c>
      <c r="U242" s="264" t="str">
        <f t="shared" si="46"/>
        <v xml:space="preserve">  </v>
      </c>
      <c r="V242" s="264" t="str">
        <f t="shared" si="47"/>
        <v/>
      </c>
      <c r="W242" s="264" t="str">
        <f t="shared" si="48"/>
        <v/>
      </c>
      <c r="X242" s="264" t="str">
        <f t="shared" si="49"/>
        <v/>
      </c>
      <c r="Y242" s="264" t="str">
        <f t="shared" si="50"/>
        <v/>
      </c>
      <c r="Z242" s="353">
        <f t="shared" si="55"/>
        <v>241</v>
      </c>
    </row>
    <row r="243" spans="1:26" x14ac:dyDescent="0.25">
      <c r="A243" s="262">
        <v>41516</v>
      </c>
      <c r="B243" s="263">
        <f t="shared" si="43"/>
        <v>8</v>
      </c>
      <c r="C243" s="263">
        <f t="shared" si="44"/>
        <v>1</v>
      </c>
      <c r="D243" s="261">
        <f t="shared" si="45"/>
        <v>15453.472096774194</v>
      </c>
      <c r="E243" s="261">
        <f t="shared" si="56"/>
        <v>0</v>
      </c>
      <c r="F243" s="261">
        <f t="shared" si="51"/>
        <v>15453.472096774194</v>
      </c>
      <c r="G243" s="261">
        <f t="shared" si="52"/>
        <v>15453.472096774194</v>
      </c>
      <c r="H243" s="261">
        <f t="shared" si="53"/>
        <v>15453.472096774194</v>
      </c>
      <c r="I243" s="261">
        <f t="shared" si="54"/>
        <v>15453.472096774194</v>
      </c>
      <c r="J243" s="261">
        <f>SUM(D$2:D243)</f>
        <v>1937562.5488884682</v>
      </c>
      <c r="K243" s="261">
        <f>IF(ISNUMBER($D242),IF(OR(K242+$D243&gt;P243,K242=P243),P243,SUM($D$2:$D243)),$D243)</f>
        <v>1708000</v>
      </c>
      <c r="L243" s="261">
        <f>IF(ISNUMBER($D242),IF(OR(L242+$D243&gt;Q243,L242=Q243),Q243,SUM($D$2:$D243)),$D243)</f>
        <v>1937562.5488884682</v>
      </c>
      <c r="M243" s="261">
        <f>IF(ISNUMBER($D242),IF(OR(M242+$D243&gt;R243,M242=R243),R243,SUM($D$2:$D243)),$D243)</f>
        <v>1937562.5488884682</v>
      </c>
      <c r="N243" s="261">
        <f>IF(ISNUMBER($D242),IF(OR(N242+$D243&gt;S243,N242=S243),S243,SUM($D$2:$D243)),$D243)</f>
        <v>1937562.5488884682</v>
      </c>
      <c r="O243" s="261">
        <f>IF(ISNUMBER($D242),IF(OR(O242+$D243&gt;T243,O242=T243),T243,SUM($D$2:$D243)),$D243)</f>
        <v>1937562.5488884682</v>
      </c>
      <c r="P243" s="261">
        <f>ACL!$F$2</f>
        <v>1708000</v>
      </c>
      <c r="Q243" s="261">
        <f>ACL!$F$3</f>
        <v>2130000</v>
      </c>
      <c r="R243" s="261">
        <f>ACL!$F$4</f>
        <v>2500000</v>
      </c>
      <c r="S243" s="261">
        <f>ACL!$F$5</f>
        <v>2570000</v>
      </c>
      <c r="T243" s="261">
        <f>ACL!$F$6</f>
        <v>2670000</v>
      </c>
      <c r="U243" s="264" t="str">
        <f t="shared" si="46"/>
        <v xml:space="preserve">  </v>
      </c>
      <c r="V243" s="264" t="str">
        <f t="shared" si="47"/>
        <v/>
      </c>
      <c r="W243" s="264" t="str">
        <f t="shared" si="48"/>
        <v/>
      </c>
      <c r="X243" s="264" t="str">
        <f t="shared" si="49"/>
        <v/>
      </c>
      <c r="Y243" s="264" t="str">
        <f t="shared" si="50"/>
        <v/>
      </c>
      <c r="Z243" s="353">
        <f t="shared" si="55"/>
        <v>242</v>
      </c>
    </row>
    <row r="244" spans="1:26" x14ac:dyDescent="0.25">
      <c r="A244" s="262">
        <v>41517</v>
      </c>
      <c r="B244" s="263">
        <f t="shared" si="43"/>
        <v>8</v>
      </c>
      <c r="C244" s="263">
        <f t="shared" si="44"/>
        <v>1</v>
      </c>
      <c r="D244" s="261">
        <f t="shared" si="45"/>
        <v>15453.472096774194</v>
      </c>
      <c r="E244" s="261">
        <f t="shared" si="56"/>
        <v>0</v>
      </c>
      <c r="F244" s="261">
        <f t="shared" si="51"/>
        <v>15453.472096774194</v>
      </c>
      <c r="G244" s="261">
        <f t="shared" si="52"/>
        <v>15453.472096774194</v>
      </c>
      <c r="H244" s="261">
        <f t="shared" si="53"/>
        <v>15453.472096774194</v>
      </c>
      <c r="I244" s="261">
        <f t="shared" si="54"/>
        <v>15453.472096774194</v>
      </c>
      <c r="J244" s="261">
        <f>SUM(D$2:D244)</f>
        <v>1953016.0209852424</v>
      </c>
      <c r="K244" s="261">
        <f>IF(ISNUMBER($D243),IF(OR(K243+$D244&gt;P244,K243=P244),P244,SUM($D$2:$D244)),$D244)</f>
        <v>1708000</v>
      </c>
      <c r="L244" s="261">
        <f>IF(ISNUMBER($D243),IF(OR(L243+$D244&gt;Q244,L243=Q244),Q244,SUM($D$2:$D244)),$D244)</f>
        <v>1953016.0209852424</v>
      </c>
      <c r="M244" s="261">
        <f>IF(ISNUMBER($D243),IF(OR(M243+$D244&gt;R244,M243=R244),R244,SUM($D$2:$D244)),$D244)</f>
        <v>1953016.0209852424</v>
      </c>
      <c r="N244" s="261">
        <f>IF(ISNUMBER($D243),IF(OR(N243+$D244&gt;S244,N243=S244),S244,SUM($D$2:$D244)),$D244)</f>
        <v>1953016.0209852424</v>
      </c>
      <c r="O244" s="261">
        <f>IF(ISNUMBER($D243),IF(OR(O243+$D244&gt;T244,O243=T244),T244,SUM($D$2:$D244)),$D244)</f>
        <v>1953016.0209852424</v>
      </c>
      <c r="P244" s="261">
        <f>ACL!$F$2</f>
        <v>1708000</v>
      </c>
      <c r="Q244" s="261">
        <f>ACL!$F$3</f>
        <v>2130000</v>
      </c>
      <c r="R244" s="261">
        <f>ACL!$F$4</f>
        <v>2500000</v>
      </c>
      <c r="S244" s="261">
        <f>ACL!$F$5</f>
        <v>2570000</v>
      </c>
      <c r="T244" s="261">
        <f>ACL!$F$6</f>
        <v>2670000</v>
      </c>
      <c r="U244" s="264" t="str">
        <f t="shared" si="46"/>
        <v xml:space="preserve">  </v>
      </c>
      <c r="V244" s="264" t="str">
        <f t="shared" si="47"/>
        <v/>
      </c>
      <c r="W244" s="264" t="str">
        <f t="shared" si="48"/>
        <v/>
      </c>
      <c r="X244" s="264" t="str">
        <f t="shared" si="49"/>
        <v/>
      </c>
      <c r="Y244" s="264" t="str">
        <f t="shared" si="50"/>
        <v/>
      </c>
      <c r="Z244" s="353">
        <f t="shared" si="55"/>
        <v>243</v>
      </c>
    </row>
    <row r="245" spans="1:26" x14ac:dyDescent="0.25">
      <c r="A245" s="262">
        <v>41518</v>
      </c>
      <c r="B245" s="263">
        <f t="shared" si="43"/>
        <v>9</v>
      </c>
      <c r="C245" s="263">
        <f t="shared" si="44"/>
        <v>1</v>
      </c>
      <c r="D245" s="261">
        <f t="shared" si="45"/>
        <v>4378.5196721311477</v>
      </c>
      <c r="E245" s="261">
        <f t="shared" si="56"/>
        <v>0</v>
      </c>
      <c r="F245" s="261">
        <f t="shared" si="51"/>
        <v>4378.5196721311477</v>
      </c>
      <c r="G245" s="261">
        <f t="shared" si="52"/>
        <v>4378.5196721311477</v>
      </c>
      <c r="H245" s="261">
        <f t="shared" si="53"/>
        <v>4378.5196721311477</v>
      </c>
      <c r="I245" s="261">
        <f t="shared" si="54"/>
        <v>4378.5196721311477</v>
      </c>
      <c r="J245" s="261">
        <f>SUM(D$2:D245)</f>
        <v>1957394.5406573736</v>
      </c>
      <c r="K245" s="261">
        <f>IF(ISNUMBER($D244),IF(OR(K244+$D245&gt;P245,K244=P245),P245,SUM($D$2:$D245)),$D245)</f>
        <v>1708000</v>
      </c>
      <c r="L245" s="261">
        <f>IF(ISNUMBER($D244),IF(OR(L244+$D245&gt;Q245,L244=Q245),Q245,SUM($D$2:$D245)),$D245)</f>
        <v>1957394.5406573736</v>
      </c>
      <c r="M245" s="261">
        <f>IF(ISNUMBER($D244),IF(OR(M244+$D245&gt;R245,M244=R245),R245,SUM($D$2:$D245)),$D245)</f>
        <v>1957394.5406573736</v>
      </c>
      <c r="N245" s="261">
        <f>IF(ISNUMBER($D244),IF(OR(N244+$D245&gt;S245,N244=S245),S245,SUM($D$2:$D245)),$D245)</f>
        <v>1957394.5406573736</v>
      </c>
      <c r="O245" s="261">
        <f>IF(ISNUMBER($D244),IF(OR(O244+$D245&gt;T245,O244=T245),T245,SUM($D$2:$D245)),$D245)</f>
        <v>1957394.5406573736</v>
      </c>
      <c r="P245" s="261">
        <f>ACL!$F$2</f>
        <v>1708000</v>
      </c>
      <c r="Q245" s="261">
        <f>ACL!$F$3</f>
        <v>2130000</v>
      </c>
      <c r="R245" s="261">
        <f>ACL!$F$4</f>
        <v>2500000</v>
      </c>
      <c r="S245" s="261">
        <f>ACL!$F$5</f>
        <v>2570000</v>
      </c>
      <c r="T245" s="261">
        <f>ACL!$F$6</f>
        <v>2670000</v>
      </c>
      <c r="U245" s="264" t="str">
        <f t="shared" si="46"/>
        <v xml:space="preserve">  </v>
      </c>
      <c r="V245" s="264" t="str">
        <f t="shared" si="47"/>
        <v/>
      </c>
      <c r="W245" s="264" t="str">
        <f t="shared" si="48"/>
        <v/>
      </c>
      <c r="X245" s="264" t="str">
        <f t="shared" si="49"/>
        <v/>
      </c>
      <c r="Y245" s="264" t="str">
        <f t="shared" si="50"/>
        <v/>
      </c>
      <c r="Z245" s="353">
        <f t="shared" si="55"/>
        <v>244</v>
      </c>
    </row>
    <row r="246" spans="1:26" x14ac:dyDescent="0.25">
      <c r="A246" s="262">
        <v>41519</v>
      </c>
      <c r="B246" s="263">
        <f t="shared" si="43"/>
        <v>9</v>
      </c>
      <c r="C246" s="263">
        <f t="shared" si="44"/>
        <v>1</v>
      </c>
      <c r="D246" s="261">
        <f t="shared" si="45"/>
        <v>4378.5196721311477</v>
      </c>
      <c r="E246" s="261">
        <f t="shared" si="56"/>
        <v>0</v>
      </c>
      <c r="F246" s="261">
        <f t="shared" si="51"/>
        <v>4378.5196721311477</v>
      </c>
      <c r="G246" s="261">
        <f t="shared" si="52"/>
        <v>4378.5196721311477</v>
      </c>
      <c r="H246" s="261">
        <f t="shared" si="53"/>
        <v>4378.5196721311477</v>
      </c>
      <c r="I246" s="261">
        <f t="shared" si="54"/>
        <v>4378.5196721311477</v>
      </c>
      <c r="J246" s="261">
        <f>SUM(D$2:D246)</f>
        <v>1961773.0603295048</v>
      </c>
      <c r="K246" s="261">
        <f>IF(ISNUMBER($D245),IF(OR(K245+$D246&gt;P246,K245=P246),P246,SUM($D$2:$D246)),$D246)</f>
        <v>1708000</v>
      </c>
      <c r="L246" s="261">
        <f>IF(ISNUMBER($D245),IF(OR(L245+$D246&gt;Q246,L245=Q246),Q246,SUM($D$2:$D246)),$D246)</f>
        <v>1961773.0603295048</v>
      </c>
      <c r="M246" s="261">
        <f>IF(ISNUMBER($D245),IF(OR(M245+$D246&gt;R246,M245=R246),R246,SUM($D$2:$D246)),$D246)</f>
        <v>1961773.0603295048</v>
      </c>
      <c r="N246" s="261">
        <f>IF(ISNUMBER($D245),IF(OR(N245+$D246&gt;S246,N245=S246),S246,SUM($D$2:$D246)),$D246)</f>
        <v>1961773.0603295048</v>
      </c>
      <c r="O246" s="261">
        <f>IF(ISNUMBER($D245),IF(OR(O245+$D246&gt;T246,O245=T246),T246,SUM($D$2:$D246)),$D246)</f>
        <v>1961773.0603295048</v>
      </c>
      <c r="P246" s="261">
        <f>ACL!$F$2</f>
        <v>1708000</v>
      </c>
      <c r="Q246" s="261">
        <f>ACL!$F$3</f>
        <v>2130000</v>
      </c>
      <c r="R246" s="261">
        <f>ACL!$F$4</f>
        <v>2500000</v>
      </c>
      <c r="S246" s="261">
        <f>ACL!$F$5</f>
        <v>2570000</v>
      </c>
      <c r="T246" s="261">
        <f>ACL!$F$6</f>
        <v>2670000</v>
      </c>
      <c r="U246" s="264" t="str">
        <f t="shared" si="46"/>
        <v xml:space="preserve">  </v>
      </c>
      <c r="V246" s="264" t="str">
        <f t="shared" si="47"/>
        <v/>
      </c>
      <c r="W246" s="264" t="str">
        <f t="shared" si="48"/>
        <v/>
      </c>
      <c r="X246" s="264" t="str">
        <f t="shared" si="49"/>
        <v/>
      </c>
      <c r="Y246" s="264" t="str">
        <f t="shared" si="50"/>
        <v/>
      </c>
      <c r="Z246" s="353">
        <f t="shared" si="55"/>
        <v>245</v>
      </c>
    </row>
    <row r="247" spans="1:26" x14ac:dyDescent="0.25">
      <c r="A247" s="262">
        <v>41520</v>
      </c>
      <c r="B247" s="263">
        <f t="shared" si="43"/>
        <v>9</v>
      </c>
      <c r="C247" s="263">
        <f t="shared" si="44"/>
        <v>1</v>
      </c>
      <c r="D247" s="261">
        <f t="shared" si="45"/>
        <v>4378.5196721311477</v>
      </c>
      <c r="E247" s="261">
        <f t="shared" si="56"/>
        <v>0</v>
      </c>
      <c r="F247" s="261">
        <f t="shared" si="51"/>
        <v>4378.5196721311477</v>
      </c>
      <c r="G247" s="261">
        <f t="shared" si="52"/>
        <v>4378.5196721311477</v>
      </c>
      <c r="H247" s="261">
        <f t="shared" si="53"/>
        <v>4378.5196721311477</v>
      </c>
      <c r="I247" s="261">
        <f t="shared" si="54"/>
        <v>4378.5196721311477</v>
      </c>
      <c r="J247" s="261">
        <f>SUM(D$2:D247)</f>
        <v>1966151.5800016359</v>
      </c>
      <c r="K247" s="261">
        <f>IF(ISNUMBER($D246),IF(OR(K246+$D247&gt;P247,K246=P247),P247,SUM($D$2:$D247)),$D247)</f>
        <v>1708000</v>
      </c>
      <c r="L247" s="261">
        <f>IF(ISNUMBER($D246),IF(OR(L246+$D247&gt;Q247,L246=Q247),Q247,SUM($D$2:$D247)),$D247)</f>
        <v>1966151.5800016359</v>
      </c>
      <c r="M247" s="261">
        <f>IF(ISNUMBER($D246),IF(OR(M246+$D247&gt;R247,M246=R247),R247,SUM($D$2:$D247)),$D247)</f>
        <v>1966151.5800016359</v>
      </c>
      <c r="N247" s="261">
        <f>IF(ISNUMBER($D246),IF(OR(N246+$D247&gt;S247,N246=S247),S247,SUM($D$2:$D247)),$D247)</f>
        <v>1966151.5800016359</v>
      </c>
      <c r="O247" s="261">
        <f>IF(ISNUMBER($D246),IF(OR(O246+$D247&gt;T247,O246=T247),T247,SUM($D$2:$D247)),$D247)</f>
        <v>1966151.5800016359</v>
      </c>
      <c r="P247" s="261">
        <f>ACL!$F$2</f>
        <v>1708000</v>
      </c>
      <c r="Q247" s="261">
        <f>ACL!$F$3</f>
        <v>2130000</v>
      </c>
      <c r="R247" s="261">
        <f>ACL!$F$4</f>
        <v>2500000</v>
      </c>
      <c r="S247" s="261">
        <f>ACL!$F$5</f>
        <v>2570000</v>
      </c>
      <c r="T247" s="261">
        <f>ACL!$F$6</f>
        <v>2670000</v>
      </c>
      <c r="U247" s="264" t="str">
        <f t="shared" si="46"/>
        <v xml:space="preserve">  </v>
      </c>
      <c r="V247" s="264" t="str">
        <f t="shared" si="47"/>
        <v/>
      </c>
      <c r="W247" s="264" t="str">
        <f t="shared" si="48"/>
        <v/>
      </c>
      <c r="X247" s="264" t="str">
        <f t="shared" si="49"/>
        <v/>
      </c>
      <c r="Y247" s="264" t="str">
        <f t="shared" si="50"/>
        <v/>
      </c>
      <c r="Z247" s="353">
        <f t="shared" si="55"/>
        <v>246</v>
      </c>
    </row>
    <row r="248" spans="1:26" x14ac:dyDescent="0.25">
      <c r="A248" s="262">
        <v>41521</v>
      </c>
      <c r="B248" s="263">
        <f t="shared" si="43"/>
        <v>9</v>
      </c>
      <c r="C248" s="263">
        <f t="shared" si="44"/>
        <v>1</v>
      </c>
      <c r="D248" s="261">
        <f t="shared" si="45"/>
        <v>4378.5196721311477</v>
      </c>
      <c r="E248" s="261">
        <f t="shared" si="56"/>
        <v>0</v>
      </c>
      <c r="F248" s="261">
        <f t="shared" si="51"/>
        <v>4378.5196721311477</v>
      </c>
      <c r="G248" s="261">
        <f t="shared" si="52"/>
        <v>4378.5196721311477</v>
      </c>
      <c r="H248" s="261">
        <f t="shared" si="53"/>
        <v>4378.5196721311477</v>
      </c>
      <c r="I248" s="261">
        <f t="shared" si="54"/>
        <v>4378.5196721311477</v>
      </c>
      <c r="J248" s="261">
        <f>SUM(D$2:D248)</f>
        <v>1970530.0996737671</v>
      </c>
      <c r="K248" s="261">
        <f>IF(ISNUMBER($D247),IF(OR(K247+$D248&gt;P248,K247=P248),P248,SUM($D$2:$D248)),$D248)</f>
        <v>1708000</v>
      </c>
      <c r="L248" s="261">
        <f>IF(ISNUMBER($D247),IF(OR(L247+$D248&gt;Q248,L247=Q248),Q248,SUM($D$2:$D248)),$D248)</f>
        <v>1970530.0996737671</v>
      </c>
      <c r="M248" s="261">
        <f>IF(ISNUMBER($D247),IF(OR(M247+$D248&gt;R248,M247=R248),R248,SUM($D$2:$D248)),$D248)</f>
        <v>1970530.0996737671</v>
      </c>
      <c r="N248" s="261">
        <f>IF(ISNUMBER($D247),IF(OR(N247+$D248&gt;S248,N247=S248),S248,SUM($D$2:$D248)),$D248)</f>
        <v>1970530.0996737671</v>
      </c>
      <c r="O248" s="261">
        <f>IF(ISNUMBER($D247),IF(OR(O247+$D248&gt;T248,O247=T248),T248,SUM($D$2:$D248)),$D248)</f>
        <v>1970530.0996737671</v>
      </c>
      <c r="P248" s="261">
        <f>ACL!$F$2</f>
        <v>1708000</v>
      </c>
      <c r="Q248" s="261">
        <f>ACL!$F$3</f>
        <v>2130000</v>
      </c>
      <c r="R248" s="261">
        <f>ACL!$F$4</f>
        <v>2500000</v>
      </c>
      <c r="S248" s="261">
        <f>ACL!$F$5</f>
        <v>2570000</v>
      </c>
      <c r="T248" s="261">
        <f>ACL!$F$6</f>
        <v>2670000</v>
      </c>
      <c r="U248" s="264" t="str">
        <f t="shared" si="46"/>
        <v xml:space="preserve">  </v>
      </c>
      <c r="V248" s="264" t="str">
        <f t="shared" si="47"/>
        <v/>
      </c>
      <c r="W248" s="264" t="str">
        <f t="shared" si="48"/>
        <v/>
      </c>
      <c r="X248" s="264" t="str">
        <f t="shared" si="49"/>
        <v/>
      </c>
      <c r="Y248" s="264" t="str">
        <f t="shared" si="50"/>
        <v/>
      </c>
      <c r="Z248" s="353">
        <f t="shared" si="55"/>
        <v>247</v>
      </c>
    </row>
    <row r="249" spans="1:26" x14ac:dyDescent="0.25">
      <c r="A249" s="262">
        <v>41522</v>
      </c>
      <c r="B249" s="263">
        <f t="shared" si="43"/>
        <v>9</v>
      </c>
      <c r="C249" s="263">
        <f t="shared" si="44"/>
        <v>1</v>
      </c>
      <c r="D249" s="261">
        <f t="shared" si="45"/>
        <v>4378.5196721311477</v>
      </c>
      <c r="E249" s="261">
        <f t="shared" si="56"/>
        <v>0</v>
      </c>
      <c r="F249" s="261">
        <f t="shared" si="51"/>
        <v>4378.5196721311477</v>
      </c>
      <c r="G249" s="261">
        <f t="shared" si="52"/>
        <v>4378.5196721311477</v>
      </c>
      <c r="H249" s="261">
        <f t="shared" si="53"/>
        <v>4378.5196721311477</v>
      </c>
      <c r="I249" s="261">
        <f t="shared" si="54"/>
        <v>4378.5196721311477</v>
      </c>
      <c r="J249" s="261">
        <f>SUM(D$2:D249)</f>
        <v>1974908.6193458983</v>
      </c>
      <c r="K249" s="261">
        <f>IF(ISNUMBER($D248),IF(OR(K248+$D249&gt;P249,K248=P249),P249,SUM($D$2:$D249)),$D249)</f>
        <v>1708000</v>
      </c>
      <c r="L249" s="261">
        <f>IF(ISNUMBER($D248),IF(OR(L248+$D249&gt;Q249,L248=Q249),Q249,SUM($D$2:$D249)),$D249)</f>
        <v>1974908.6193458983</v>
      </c>
      <c r="M249" s="261">
        <f>IF(ISNUMBER($D248),IF(OR(M248+$D249&gt;R249,M248=R249),R249,SUM($D$2:$D249)),$D249)</f>
        <v>1974908.6193458983</v>
      </c>
      <c r="N249" s="261">
        <f>IF(ISNUMBER($D248),IF(OR(N248+$D249&gt;S249,N248=S249),S249,SUM($D$2:$D249)),$D249)</f>
        <v>1974908.6193458983</v>
      </c>
      <c r="O249" s="261">
        <f>IF(ISNUMBER($D248),IF(OR(O248+$D249&gt;T249,O248=T249),T249,SUM($D$2:$D249)),$D249)</f>
        <v>1974908.6193458983</v>
      </c>
      <c r="P249" s="261">
        <f>ACL!$F$2</f>
        <v>1708000</v>
      </c>
      <c r="Q249" s="261">
        <f>ACL!$F$3</f>
        <v>2130000</v>
      </c>
      <c r="R249" s="261">
        <f>ACL!$F$4</f>
        <v>2500000</v>
      </c>
      <c r="S249" s="261">
        <f>ACL!$F$5</f>
        <v>2570000</v>
      </c>
      <c r="T249" s="261">
        <f>ACL!$F$6</f>
        <v>2670000</v>
      </c>
      <c r="U249" s="264" t="str">
        <f t="shared" si="46"/>
        <v xml:space="preserve">  </v>
      </c>
      <c r="V249" s="264" t="str">
        <f t="shared" si="47"/>
        <v/>
      </c>
      <c r="W249" s="264" t="str">
        <f t="shared" si="48"/>
        <v/>
      </c>
      <c r="X249" s="264" t="str">
        <f t="shared" si="49"/>
        <v/>
      </c>
      <c r="Y249" s="264" t="str">
        <f t="shared" si="50"/>
        <v/>
      </c>
      <c r="Z249" s="353">
        <f t="shared" si="55"/>
        <v>248</v>
      </c>
    </row>
    <row r="250" spans="1:26" x14ac:dyDescent="0.25">
      <c r="A250" s="262">
        <v>41523</v>
      </c>
      <c r="B250" s="263">
        <f t="shared" si="43"/>
        <v>9</v>
      </c>
      <c r="C250" s="263">
        <f t="shared" si="44"/>
        <v>1</v>
      </c>
      <c r="D250" s="261">
        <f t="shared" si="45"/>
        <v>4378.5196721311477</v>
      </c>
      <c r="E250" s="261">
        <f t="shared" si="56"/>
        <v>0</v>
      </c>
      <c r="F250" s="261">
        <f t="shared" si="51"/>
        <v>4378.5196721311477</v>
      </c>
      <c r="G250" s="261">
        <f t="shared" si="52"/>
        <v>4378.5196721311477</v>
      </c>
      <c r="H250" s="261">
        <f t="shared" si="53"/>
        <v>4378.5196721311477</v>
      </c>
      <c r="I250" s="261">
        <f t="shared" si="54"/>
        <v>4378.5196721311477</v>
      </c>
      <c r="J250" s="261">
        <f>SUM(D$2:D250)</f>
        <v>1979287.1390180294</v>
      </c>
      <c r="K250" s="261">
        <f>IF(ISNUMBER($D249),IF(OR(K249+$D250&gt;P250,K249=P250),P250,SUM($D$2:$D250)),$D250)</f>
        <v>1708000</v>
      </c>
      <c r="L250" s="261">
        <f>IF(ISNUMBER($D249),IF(OR(L249+$D250&gt;Q250,L249=Q250),Q250,SUM($D$2:$D250)),$D250)</f>
        <v>1979287.1390180294</v>
      </c>
      <c r="M250" s="261">
        <f>IF(ISNUMBER($D249),IF(OR(M249+$D250&gt;R250,M249=R250),R250,SUM($D$2:$D250)),$D250)</f>
        <v>1979287.1390180294</v>
      </c>
      <c r="N250" s="261">
        <f>IF(ISNUMBER($D249),IF(OR(N249+$D250&gt;S250,N249=S250),S250,SUM($D$2:$D250)),$D250)</f>
        <v>1979287.1390180294</v>
      </c>
      <c r="O250" s="261">
        <f>IF(ISNUMBER($D249),IF(OR(O249+$D250&gt;T250,O249=T250),T250,SUM($D$2:$D250)),$D250)</f>
        <v>1979287.1390180294</v>
      </c>
      <c r="P250" s="261">
        <f>ACL!$F$2</f>
        <v>1708000</v>
      </c>
      <c r="Q250" s="261">
        <f>ACL!$F$3</f>
        <v>2130000</v>
      </c>
      <c r="R250" s="261">
        <f>ACL!$F$4</f>
        <v>2500000</v>
      </c>
      <c r="S250" s="261">
        <f>ACL!$F$5</f>
        <v>2570000</v>
      </c>
      <c r="T250" s="261">
        <f>ACL!$F$6</f>
        <v>2670000</v>
      </c>
      <c r="U250" s="264" t="str">
        <f t="shared" si="46"/>
        <v xml:space="preserve">  </v>
      </c>
      <c r="V250" s="264" t="str">
        <f t="shared" si="47"/>
        <v/>
      </c>
      <c r="W250" s="264" t="str">
        <f t="shared" si="48"/>
        <v/>
      </c>
      <c r="X250" s="264" t="str">
        <f t="shared" si="49"/>
        <v/>
      </c>
      <c r="Y250" s="264" t="str">
        <f t="shared" si="50"/>
        <v/>
      </c>
      <c r="Z250" s="353">
        <f t="shared" si="55"/>
        <v>249</v>
      </c>
    </row>
    <row r="251" spans="1:26" x14ac:dyDescent="0.25">
      <c r="A251" s="262">
        <v>41524</v>
      </c>
      <c r="B251" s="263">
        <f t="shared" si="43"/>
        <v>9</v>
      </c>
      <c r="C251" s="263">
        <f t="shared" si="44"/>
        <v>1</v>
      </c>
      <c r="D251" s="261">
        <f t="shared" si="45"/>
        <v>4378.5196721311477</v>
      </c>
      <c r="E251" s="261">
        <f t="shared" si="56"/>
        <v>0</v>
      </c>
      <c r="F251" s="261">
        <f t="shared" si="51"/>
        <v>4378.5196721311477</v>
      </c>
      <c r="G251" s="261">
        <f t="shared" si="52"/>
        <v>4378.5196721311477</v>
      </c>
      <c r="H251" s="261">
        <f t="shared" si="53"/>
        <v>4378.5196721311477</v>
      </c>
      <c r="I251" s="261">
        <f t="shared" si="54"/>
        <v>4378.5196721311477</v>
      </c>
      <c r="J251" s="261">
        <f>SUM(D$2:D251)</f>
        <v>1983665.6586901606</v>
      </c>
      <c r="K251" s="261">
        <f>IF(ISNUMBER($D250),IF(OR(K250+$D251&gt;P251,K250=P251),P251,SUM($D$2:$D251)),$D251)</f>
        <v>1708000</v>
      </c>
      <c r="L251" s="261">
        <f>IF(ISNUMBER($D250),IF(OR(L250+$D251&gt;Q251,L250=Q251),Q251,SUM($D$2:$D251)),$D251)</f>
        <v>1983665.6586901606</v>
      </c>
      <c r="M251" s="261">
        <f>IF(ISNUMBER($D250),IF(OR(M250+$D251&gt;R251,M250=R251),R251,SUM($D$2:$D251)),$D251)</f>
        <v>1983665.6586901606</v>
      </c>
      <c r="N251" s="261">
        <f>IF(ISNUMBER($D250),IF(OR(N250+$D251&gt;S251,N250=S251),S251,SUM($D$2:$D251)),$D251)</f>
        <v>1983665.6586901606</v>
      </c>
      <c r="O251" s="261">
        <f>IF(ISNUMBER($D250),IF(OR(O250+$D251&gt;T251,O250=T251),T251,SUM($D$2:$D251)),$D251)</f>
        <v>1983665.6586901606</v>
      </c>
      <c r="P251" s="261">
        <f>ACL!$F$2</f>
        <v>1708000</v>
      </c>
      <c r="Q251" s="261">
        <f>ACL!$F$3</f>
        <v>2130000</v>
      </c>
      <c r="R251" s="261">
        <f>ACL!$F$4</f>
        <v>2500000</v>
      </c>
      <c r="S251" s="261">
        <f>ACL!$F$5</f>
        <v>2570000</v>
      </c>
      <c r="T251" s="261">
        <f>ACL!$F$6</f>
        <v>2670000</v>
      </c>
      <c r="U251" s="264" t="str">
        <f t="shared" si="46"/>
        <v xml:space="preserve">  </v>
      </c>
      <c r="V251" s="264" t="str">
        <f t="shared" si="47"/>
        <v/>
      </c>
      <c r="W251" s="264" t="str">
        <f t="shared" si="48"/>
        <v/>
      </c>
      <c r="X251" s="264" t="str">
        <f t="shared" si="49"/>
        <v/>
      </c>
      <c r="Y251" s="264" t="str">
        <f t="shared" si="50"/>
        <v/>
      </c>
      <c r="Z251" s="353">
        <f t="shared" si="55"/>
        <v>250</v>
      </c>
    </row>
    <row r="252" spans="1:26" x14ac:dyDescent="0.25">
      <c r="A252" s="262">
        <v>41525</v>
      </c>
      <c r="B252" s="263">
        <f t="shared" si="43"/>
        <v>9</v>
      </c>
      <c r="C252" s="263">
        <f t="shared" si="44"/>
        <v>1</v>
      </c>
      <c r="D252" s="261">
        <f t="shared" si="45"/>
        <v>4378.5196721311477</v>
      </c>
      <c r="E252" s="261">
        <f t="shared" si="56"/>
        <v>0</v>
      </c>
      <c r="F252" s="261">
        <f t="shared" si="51"/>
        <v>4378.5196721311477</v>
      </c>
      <c r="G252" s="261">
        <f t="shared" si="52"/>
        <v>4378.5196721311477</v>
      </c>
      <c r="H252" s="261">
        <f t="shared" si="53"/>
        <v>4378.5196721311477</v>
      </c>
      <c r="I252" s="261">
        <f t="shared" si="54"/>
        <v>4378.5196721311477</v>
      </c>
      <c r="J252" s="261">
        <f>SUM(D$2:D252)</f>
        <v>1988044.1783622918</v>
      </c>
      <c r="K252" s="261">
        <f>IF(ISNUMBER($D251),IF(OR(K251+$D252&gt;P252,K251=P252),P252,SUM($D$2:$D252)),$D252)</f>
        <v>1708000</v>
      </c>
      <c r="L252" s="261">
        <f>IF(ISNUMBER($D251),IF(OR(L251+$D252&gt;Q252,L251=Q252),Q252,SUM($D$2:$D252)),$D252)</f>
        <v>1988044.1783622918</v>
      </c>
      <c r="M252" s="261">
        <f>IF(ISNUMBER($D251),IF(OR(M251+$D252&gt;R252,M251=R252),R252,SUM($D$2:$D252)),$D252)</f>
        <v>1988044.1783622918</v>
      </c>
      <c r="N252" s="261">
        <f>IF(ISNUMBER($D251),IF(OR(N251+$D252&gt;S252,N251=S252),S252,SUM($D$2:$D252)),$D252)</f>
        <v>1988044.1783622918</v>
      </c>
      <c r="O252" s="261">
        <f>IF(ISNUMBER($D251),IF(OR(O251+$D252&gt;T252,O251=T252),T252,SUM($D$2:$D252)),$D252)</f>
        <v>1988044.1783622918</v>
      </c>
      <c r="P252" s="261">
        <f>ACL!$F$2</f>
        <v>1708000</v>
      </c>
      <c r="Q252" s="261">
        <f>ACL!$F$3</f>
        <v>2130000</v>
      </c>
      <c r="R252" s="261">
        <f>ACL!$F$4</f>
        <v>2500000</v>
      </c>
      <c r="S252" s="261">
        <f>ACL!$F$5</f>
        <v>2570000</v>
      </c>
      <c r="T252" s="261">
        <f>ACL!$F$6</f>
        <v>2670000</v>
      </c>
      <c r="U252" s="264" t="str">
        <f t="shared" si="46"/>
        <v xml:space="preserve">  </v>
      </c>
      <c r="V252" s="264" t="str">
        <f t="shared" si="47"/>
        <v/>
      </c>
      <c r="W252" s="264" t="str">
        <f t="shared" si="48"/>
        <v/>
      </c>
      <c r="X252" s="264" t="str">
        <f t="shared" si="49"/>
        <v/>
      </c>
      <c r="Y252" s="264" t="str">
        <f t="shared" si="50"/>
        <v/>
      </c>
      <c r="Z252" s="353">
        <f t="shared" si="55"/>
        <v>251</v>
      </c>
    </row>
    <row r="253" spans="1:26" x14ac:dyDescent="0.25">
      <c r="A253" s="262">
        <v>41526</v>
      </c>
      <c r="B253" s="263">
        <f t="shared" si="43"/>
        <v>9</v>
      </c>
      <c r="C253" s="263">
        <f t="shared" si="44"/>
        <v>1</v>
      </c>
      <c r="D253" s="261">
        <f t="shared" si="45"/>
        <v>4378.5196721311477</v>
      </c>
      <c r="E253" s="261">
        <f t="shared" si="56"/>
        <v>0</v>
      </c>
      <c r="F253" s="261">
        <f t="shared" si="51"/>
        <v>4378.5196721311477</v>
      </c>
      <c r="G253" s="261">
        <f t="shared" si="52"/>
        <v>4378.5196721311477</v>
      </c>
      <c r="H253" s="261">
        <f t="shared" si="53"/>
        <v>4378.5196721311477</v>
      </c>
      <c r="I253" s="261">
        <f t="shared" si="54"/>
        <v>4378.5196721311477</v>
      </c>
      <c r="J253" s="261">
        <f>SUM(D$2:D253)</f>
        <v>1992422.6980344229</v>
      </c>
      <c r="K253" s="261">
        <f>IF(ISNUMBER($D252),IF(OR(K252+$D253&gt;P253,K252=P253),P253,SUM($D$2:$D253)),$D253)</f>
        <v>1708000</v>
      </c>
      <c r="L253" s="261">
        <f>IF(ISNUMBER($D252),IF(OR(L252+$D253&gt;Q253,L252=Q253),Q253,SUM($D$2:$D253)),$D253)</f>
        <v>1992422.6980344229</v>
      </c>
      <c r="M253" s="261">
        <f>IF(ISNUMBER($D252),IF(OR(M252+$D253&gt;R253,M252=R253),R253,SUM($D$2:$D253)),$D253)</f>
        <v>1992422.6980344229</v>
      </c>
      <c r="N253" s="261">
        <f>IF(ISNUMBER($D252),IF(OR(N252+$D253&gt;S253,N252=S253),S253,SUM($D$2:$D253)),$D253)</f>
        <v>1992422.6980344229</v>
      </c>
      <c r="O253" s="261">
        <f>IF(ISNUMBER($D252),IF(OR(O252+$D253&gt;T253,O252=T253),T253,SUM($D$2:$D253)),$D253)</f>
        <v>1992422.6980344229</v>
      </c>
      <c r="P253" s="261">
        <f>ACL!$F$2</f>
        <v>1708000</v>
      </c>
      <c r="Q253" s="261">
        <f>ACL!$F$3</f>
        <v>2130000</v>
      </c>
      <c r="R253" s="261">
        <f>ACL!$F$4</f>
        <v>2500000</v>
      </c>
      <c r="S253" s="261">
        <f>ACL!$F$5</f>
        <v>2570000</v>
      </c>
      <c r="T253" s="261">
        <f>ACL!$F$6</f>
        <v>2670000</v>
      </c>
      <c r="U253" s="264" t="str">
        <f t="shared" si="46"/>
        <v xml:space="preserve">  </v>
      </c>
      <c r="V253" s="264" t="str">
        <f t="shared" si="47"/>
        <v/>
      </c>
      <c r="W253" s="264" t="str">
        <f t="shared" si="48"/>
        <v/>
      </c>
      <c r="X253" s="264" t="str">
        <f t="shared" si="49"/>
        <v/>
      </c>
      <c r="Y253" s="264" t="str">
        <f t="shared" si="50"/>
        <v/>
      </c>
      <c r="Z253" s="353">
        <f t="shared" si="55"/>
        <v>252</v>
      </c>
    </row>
    <row r="254" spans="1:26" x14ac:dyDescent="0.25">
      <c r="A254" s="262">
        <v>41527</v>
      </c>
      <c r="B254" s="263">
        <f t="shared" si="43"/>
        <v>9</v>
      </c>
      <c r="C254" s="263">
        <f t="shared" si="44"/>
        <v>1</v>
      </c>
      <c r="D254" s="261">
        <f t="shared" si="45"/>
        <v>4378.5196721311477</v>
      </c>
      <c r="E254" s="261">
        <f t="shared" si="56"/>
        <v>0</v>
      </c>
      <c r="F254" s="261">
        <f t="shared" si="51"/>
        <v>4378.5196721311477</v>
      </c>
      <c r="G254" s="261">
        <f t="shared" si="52"/>
        <v>4378.5196721311477</v>
      </c>
      <c r="H254" s="261">
        <f t="shared" si="53"/>
        <v>4378.5196721311477</v>
      </c>
      <c r="I254" s="261">
        <f t="shared" si="54"/>
        <v>4378.5196721311477</v>
      </c>
      <c r="J254" s="261">
        <f>SUM(D$2:D254)</f>
        <v>1996801.2177065541</v>
      </c>
      <c r="K254" s="261">
        <f>IF(ISNUMBER($D253),IF(OR(K253+$D254&gt;P254,K253=P254),P254,SUM($D$2:$D254)),$D254)</f>
        <v>1708000</v>
      </c>
      <c r="L254" s="261">
        <f>IF(ISNUMBER($D253),IF(OR(L253+$D254&gt;Q254,L253=Q254),Q254,SUM($D$2:$D254)),$D254)</f>
        <v>1996801.2177065541</v>
      </c>
      <c r="M254" s="261">
        <f>IF(ISNUMBER($D253),IF(OR(M253+$D254&gt;R254,M253=R254),R254,SUM($D$2:$D254)),$D254)</f>
        <v>1996801.2177065541</v>
      </c>
      <c r="N254" s="261">
        <f>IF(ISNUMBER($D253),IF(OR(N253+$D254&gt;S254,N253=S254),S254,SUM($D$2:$D254)),$D254)</f>
        <v>1996801.2177065541</v>
      </c>
      <c r="O254" s="261">
        <f>IF(ISNUMBER($D253),IF(OR(O253+$D254&gt;T254,O253=T254),T254,SUM($D$2:$D254)),$D254)</f>
        <v>1996801.2177065541</v>
      </c>
      <c r="P254" s="261">
        <f>ACL!$F$2</f>
        <v>1708000</v>
      </c>
      <c r="Q254" s="261">
        <f>ACL!$F$3</f>
        <v>2130000</v>
      </c>
      <c r="R254" s="261">
        <f>ACL!$F$4</f>
        <v>2500000</v>
      </c>
      <c r="S254" s="261">
        <f>ACL!$F$5</f>
        <v>2570000</v>
      </c>
      <c r="T254" s="261">
        <f>ACL!$F$6</f>
        <v>2670000</v>
      </c>
      <c r="U254" s="264" t="str">
        <f t="shared" si="46"/>
        <v xml:space="preserve">  </v>
      </c>
      <c r="V254" s="264" t="str">
        <f t="shared" si="47"/>
        <v/>
      </c>
      <c r="W254" s="264" t="str">
        <f t="shared" si="48"/>
        <v/>
      </c>
      <c r="X254" s="264" t="str">
        <f t="shared" si="49"/>
        <v/>
      </c>
      <c r="Y254" s="264" t="str">
        <f t="shared" si="50"/>
        <v/>
      </c>
      <c r="Z254" s="353">
        <f t="shared" si="55"/>
        <v>253</v>
      </c>
    </row>
    <row r="255" spans="1:26" x14ac:dyDescent="0.25">
      <c r="A255" s="262">
        <v>41528</v>
      </c>
      <c r="B255" s="263">
        <f t="shared" si="43"/>
        <v>9</v>
      </c>
      <c r="C255" s="263">
        <f t="shared" si="44"/>
        <v>1</v>
      </c>
      <c r="D255" s="261">
        <f t="shared" si="45"/>
        <v>4378.5196721311477</v>
      </c>
      <c r="E255" s="261">
        <f t="shared" si="56"/>
        <v>0</v>
      </c>
      <c r="F255" s="261">
        <f t="shared" si="51"/>
        <v>4378.5196721311477</v>
      </c>
      <c r="G255" s="261">
        <f t="shared" si="52"/>
        <v>4378.5196721311477</v>
      </c>
      <c r="H255" s="261">
        <f t="shared" si="53"/>
        <v>4378.5196721311477</v>
      </c>
      <c r="I255" s="261">
        <f t="shared" si="54"/>
        <v>4378.5196721311477</v>
      </c>
      <c r="J255" s="261">
        <f>SUM(D$2:D255)</f>
        <v>2001179.7373786853</v>
      </c>
      <c r="K255" s="261">
        <f>IF(ISNUMBER($D254),IF(OR(K254+$D255&gt;P255,K254=P255),P255,SUM($D$2:$D255)),$D255)</f>
        <v>1708000</v>
      </c>
      <c r="L255" s="261">
        <f>IF(ISNUMBER($D254),IF(OR(L254+$D255&gt;Q255,L254=Q255),Q255,SUM($D$2:$D255)),$D255)</f>
        <v>2001179.7373786853</v>
      </c>
      <c r="M255" s="261">
        <f>IF(ISNUMBER($D254),IF(OR(M254+$D255&gt;R255,M254=R255),R255,SUM($D$2:$D255)),$D255)</f>
        <v>2001179.7373786853</v>
      </c>
      <c r="N255" s="261">
        <f>IF(ISNUMBER($D254),IF(OR(N254+$D255&gt;S255,N254=S255),S255,SUM($D$2:$D255)),$D255)</f>
        <v>2001179.7373786853</v>
      </c>
      <c r="O255" s="261">
        <f>IF(ISNUMBER($D254),IF(OR(O254+$D255&gt;T255,O254=T255),T255,SUM($D$2:$D255)),$D255)</f>
        <v>2001179.7373786853</v>
      </c>
      <c r="P255" s="261">
        <f>ACL!$F$2</f>
        <v>1708000</v>
      </c>
      <c r="Q255" s="261">
        <f>ACL!$F$3</f>
        <v>2130000</v>
      </c>
      <c r="R255" s="261">
        <f>ACL!$F$4</f>
        <v>2500000</v>
      </c>
      <c r="S255" s="261">
        <f>ACL!$F$5</f>
        <v>2570000</v>
      </c>
      <c r="T255" s="261">
        <f>ACL!$F$6</f>
        <v>2670000</v>
      </c>
      <c r="U255" s="264" t="str">
        <f t="shared" si="46"/>
        <v xml:space="preserve">  </v>
      </c>
      <c r="V255" s="264" t="str">
        <f t="shared" si="47"/>
        <v/>
      </c>
      <c r="W255" s="264" t="str">
        <f t="shared" si="48"/>
        <v/>
      </c>
      <c r="X255" s="264" t="str">
        <f t="shared" si="49"/>
        <v/>
      </c>
      <c r="Y255" s="264" t="str">
        <f t="shared" si="50"/>
        <v/>
      </c>
      <c r="Z255" s="353">
        <f t="shared" si="55"/>
        <v>254</v>
      </c>
    </row>
    <row r="256" spans="1:26" x14ac:dyDescent="0.25">
      <c r="A256" s="262">
        <v>41529</v>
      </c>
      <c r="B256" s="263">
        <f t="shared" si="43"/>
        <v>9</v>
      </c>
      <c r="C256" s="263">
        <f t="shared" si="44"/>
        <v>1</v>
      </c>
      <c r="D256" s="261">
        <f t="shared" si="45"/>
        <v>4378.5196721311477</v>
      </c>
      <c r="E256" s="261">
        <f t="shared" si="56"/>
        <v>0</v>
      </c>
      <c r="F256" s="261">
        <f t="shared" si="51"/>
        <v>4378.5196721311477</v>
      </c>
      <c r="G256" s="261">
        <f t="shared" si="52"/>
        <v>4378.5196721311477</v>
      </c>
      <c r="H256" s="261">
        <f t="shared" si="53"/>
        <v>4378.5196721311477</v>
      </c>
      <c r="I256" s="261">
        <f t="shared" si="54"/>
        <v>4378.5196721311477</v>
      </c>
      <c r="J256" s="261">
        <f>SUM(D$2:D256)</f>
        <v>2005558.2570508164</v>
      </c>
      <c r="K256" s="261">
        <f>IF(ISNUMBER($D255),IF(OR(K255+$D256&gt;P256,K255=P256),P256,SUM($D$2:$D256)),$D256)</f>
        <v>1708000</v>
      </c>
      <c r="L256" s="261">
        <f>IF(ISNUMBER($D255),IF(OR(L255+$D256&gt;Q256,L255=Q256),Q256,SUM($D$2:$D256)),$D256)</f>
        <v>2005558.2570508164</v>
      </c>
      <c r="M256" s="261">
        <f>IF(ISNUMBER($D255),IF(OR(M255+$D256&gt;R256,M255=R256),R256,SUM($D$2:$D256)),$D256)</f>
        <v>2005558.2570508164</v>
      </c>
      <c r="N256" s="261">
        <f>IF(ISNUMBER($D255),IF(OR(N255+$D256&gt;S256,N255=S256),S256,SUM($D$2:$D256)),$D256)</f>
        <v>2005558.2570508164</v>
      </c>
      <c r="O256" s="261">
        <f>IF(ISNUMBER($D255),IF(OR(O255+$D256&gt;T256,O255=T256),T256,SUM($D$2:$D256)),$D256)</f>
        <v>2005558.2570508164</v>
      </c>
      <c r="P256" s="261">
        <f>ACL!$F$2</f>
        <v>1708000</v>
      </c>
      <c r="Q256" s="261">
        <f>ACL!$F$3</f>
        <v>2130000</v>
      </c>
      <c r="R256" s="261">
        <f>ACL!$F$4</f>
        <v>2500000</v>
      </c>
      <c r="S256" s="261">
        <f>ACL!$F$5</f>
        <v>2570000</v>
      </c>
      <c r="T256" s="261">
        <f>ACL!$F$6</f>
        <v>2670000</v>
      </c>
      <c r="U256" s="264" t="str">
        <f t="shared" si="46"/>
        <v xml:space="preserve">  </v>
      </c>
      <c r="V256" s="264" t="str">
        <f t="shared" si="47"/>
        <v/>
      </c>
      <c r="W256" s="264" t="str">
        <f t="shared" si="48"/>
        <v/>
      </c>
      <c r="X256" s="264" t="str">
        <f t="shared" si="49"/>
        <v/>
      </c>
      <c r="Y256" s="264" t="str">
        <f t="shared" si="50"/>
        <v/>
      </c>
      <c r="Z256" s="353">
        <f t="shared" si="55"/>
        <v>255</v>
      </c>
    </row>
    <row r="257" spans="1:26" x14ac:dyDescent="0.25">
      <c r="A257" s="262">
        <v>41530</v>
      </c>
      <c r="B257" s="263">
        <f t="shared" si="43"/>
        <v>9</v>
      </c>
      <c r="C257" s="263">
        <f t="shared" si="44"/>
        <v>1</v>
      </c>
      <c r="D257" s="261">
        <f t="shared" si="45"/>
        <v>4378.5196721311477</v>
      </c>
      <c r="E257" s="261">
        <f t="shared" si="56"/>
        <v>0</v>
      </c>
      <c r="F257" s="261">
        <f t="shared" si="51"/>
        <v>4378.5196721311477</v>
      </c>
      <c r="G257" s="261">
        <f t="shared" si="52"/>
        <v>4378.5196721311477</v>
      </c>
      <c r="H257" s="261">
        <f t="shared" si="53"/>
        <v>4378.5196721311477</v>
      </c>
      <c r="I257" s="261">
        <f t="shared" si="54"/>
        <v>4378.5196721311477</v>
      </c>
      <c r="J257" s="261">
        <f>SUM(D$2:D257)</f>
        <v>2009936.7767229476</v>
      </c>
      <c r="K257" s="261">
        <f>IF(ISNUMBER($D256),IF(OR(K256+$D257&gt;P257,K256=P257),P257,SUM($D$2:$D257)),$D257)</f>
        <v>1708000</v>
      </c>
      <c r="L257" s="261">
        <f>IF(ISNUMBER($D256),IF(OR(L256+$D257&gt;Q257,L256=Q257),Q257,SUM($D$2:$D257)),$D257)</f>
        <v>2009936.7767229476</v>
      </c>
      <c r="M257" s="261">
        <f>IF(ISNUMBER($D256),IF(OR(M256+$D257&gt;R257,M256=R257),R257,SUM($D$2:$D257)),$D257)</f>
        <v>2009936.7767229476</v>
      </c>
      <c r="N257" s="261">
        <f>IF(ISNUMBER($D256),IF(OR(N256+$D257&gt;S257,N256=S257),S257,SUM($D$2:$D257)),$D257)</f>
        <v>2009936.7767229476</v>
      </c>
      <c r="O257" s="261">
        <f>IF(ISNUMBER($D256),IF(OR(O256+$D257&gt;T257,O256=T257),T257,SUM($D$2:$D257)),$D257)</f>
        <v>2009936.7767229476</v>
      </c>
      <c r="P257" s="261">
        <f>ACL!$F$2</f>
        <v>1708000</v>
      </c>
      <c r="Q257" s="261">
        <f>ACL!$F$3</f>
        <v>2130000</v>
      </c>
      <c r="R257" s="261">
        <f>ACL!$F$4</f>
        <v>2500000</v>
      </c>
      <c r="S257" s="261">
        <f>ACL!$F$5</f>
        <v>2570000</v>
      </c>
      <c r="T257" s="261">
        <f>ACL!$F$6</f>
        <v>2670000</v>
      </c>
      <c r="U257" s="264" t="str">
        <f t="shared" si="46"/>
        <v xml:space="preserve">  </v>
      </c>
      <c r="V257" s="264" t="str">
        <f t="shared" si="47"/>
        <v/>
      </c>
      <c r="W257" s="264" t="str">
        <f t="shared" si="48"/>
        <v/>
      </c>
      <c r="X257" s="264" t="str">
        <f t="shared" si="49"/>
        <v/>
      </c>
      <c r="Y257" s="264" t="str">
        <f t="shared" si="50"/>
        <v/>
      </c>
      <c r="Z257" s="353">
        <f t="shared" si="55"/>
        <v>256</v>
      </c>
    </row>
    <row r="258" spans="1:26" x14ac:dyDescent="0.25">
      <c r="A258" s="262">
        <v>41531</v>
      </c>
      <c r="B258" s="263">
        <f t="shared" ref="B258:B321" si="57">MONTH(A258)</f>
        <v>9</v>
      </c>
      <c r="C258" s="263">
        <f t="shared" ref="C258:C321" si="58">IF(VLOOKUP($B258,$AB$2:$AC$15,2,FALSE)=0,1,IF(VLOOKUP($B258,$AB$2:$AC$15,2,FALSE)=VLOOKUP($B258,$AB$2:$AD$15,3,FALSE),0,IF(AND((VLOOKUP(($B258-1), $AB$2:$AC$15,2,FALSE)&gt;=1),VLOOKUP($B258, $AB$2:$AC$15,2,FALSE)&gt;=DAY(A258)),0,IF(AND((VLOOKUP(($B258+1), $AB$2:$AC$15,2,FALSE)&gt;=1),DAY(A258)&gt;(VLOOKUP($B258, $AB$2:$AD$15,3,FALSE)-VLOOKUP($B258, $AB$2:$AC$15,2,FALSE)),VLOOKUP(($B258-1), $AB$2:$AC$15,2,FALSE)=0),0,IF(AND(VLOOKUP(($B258-1), $AB$2:$AC$15,2,FALSE)=0,VLOOKUP(($B258+1), $AB$2:$AC$15,2,FALSE)=0,VLOOKUP($B258, $AB$2:$AC$15,2,FALSE)&gt;=DAY(A258)),0,1)))))</f>
        <v>1</v>
      </c>
      <c r="D258" s="261">
        <f t="shared" ref="D258:D321" si="59">IF(C258=0,0,VLOOKUP(B258,$AB$3:$AE$14,4,FALSE))</f>
        <v>4378.5196721311477</v>
      </c>
      <c r="E258" s="261">
        <f t="shared" si="56"/>
        <v>0</v>
      </c>
      <c r="F258" s="261">
        <f t="shared" si="51"/>
        <v>4378.5196721311477</v>
      </c>
      <c r="G258" s="261">
        <f t="shared" si="52"/>
        <v>4378.5196721311477</v>
      </c>
      <c r="H258" s="261">
        <f t="shared" si="53"/>
        <v>4378.5196721311477</v>
      </c>
      <c r="I258" s="261">
        <f t="shared" si="54"/>
        <v>4378.5196721311477</v>
      </c>
      <c r="J258" s="261">
        <f>SUM(D$2:D258)</f>
        <v>2014315.2963950788</v>
      </c>
      <c r="K258" s="261">
        <f>IF(ISNUMBER($D257),IF(OR(K257+$D258&gt;P258,K257=P258),P258,SUM($D$2:$D258)),$D258)</f>
        <v>1708000</v>
      </c>
      <c r="L258" s="261">
        <f>IF(ISNUMBER($D257),IF(OR(L257+$D258&gt;Q258,L257=Q258),Q258,SUM($D$2:$D258)),$D258)</f>
        <v>2014315.2963950788</v>
      </c>
      <c r="M258" s="261">
        <f>IF(ISNUMBER($D257),IF(OR(M257+$D258&gt;R258,M257=R258),R258,SUM($D$2:$D258)),$D258)</f>
        <v>2014315.2963950788</v>
      </c>
      <c r="N258" s="261">
        <f>IF(ISNUMBER($D257),IF(OR(N257+$D258&gt;S258,N257=S258),S258,SUM($D$2:$D258)),$D258)</f>
        <v>2014315.2963950788</v>
      </c>
      <c r="O258" s="261">
        <f>IF(ISNUMBER($D257),IF(OR(O257+$D258&gt;T258,O257=T258),T258,SUM($D$2:$D258)),$D258)</f>
        <v>2014315.2963950788</v>
      </c>
      <c r="P258" s="261">
        <f>ACL!$F$2</f>
        <v>1708000</v>
      </c>
      <c r="Q258" s="261">
        <f>ACL!$F$3</f>
        <v>2130000</v>
      </c>
      <c r="R258" s="261">
        <f>ACL!$F$4</f>
        <v>2500000</v>
      </c>
      <c r="S258" s="261">
        <f>ACL!$F$5</f>
        <v>2570000</v>
      </c>
      <c r="T258" s="261">
        <f>ACL!$F$6</f>
        <v>2670000</v>
      </c>
      <c r="U258" s="264" t="str">
        <f t="shared" ref="U258:U321" si="60">IF(ISNUMBER(U257),"  ",IF(U257="  ","  ",IF($J258&gt;P258,$A258,"")))</f>
        <v xml:space="preserve">  </v>
      </c>
      <c r="V258" s="264" t="str">
        <f t="shared" ref="V258:V321" si="61">IF(ISNUMBER(V257),"  ",IF(V257="  ","  ",IF($J258&gt;Q258,$A258,"")))</f>
        <v/>
      </c>
      <c r="W258" s="264" t="str">
        <f t="shared" ref="W258:W321" si="62">IF(ISNUMBER(W257),"  ",IF(W257="  ","  ",IF($J258&gt;R258,$A258,"")))</f>
        <v/>
      </c>
      <c r="X258" s="264" t="str">
        <f t="shared" ref="X258:X321" si="63">IF(ISNUMBER(X257),"  ",IF(X257="  ","  ",IF($J258&gt;S258,$A258,"")))</f>
        <v/>
      </c>
      <c r="Y258" s="264" t="str">
        <f t="shared" ref="Y258:Y321" si="64">IF(ISNUMBER(Y257),"  ",IF(Y257="  ","  ",IF($J258&gt;T258,$A258,"")))</f>
        <v/>
      </c>
      <c r="Z258" s="353">
        <f t="shared" si="55"/>
        <v>257</v>
      </c>
    </row>
    <row r="259" spans="1:26" x14ac:dyDescent="0.25">
      <c r="A259" s="262">
        <v>41532</v>
      </c>
      <c r="B259" s="263">
        <f t="shared" si="57"/>
        <v>9</v>
      </c>
      <c r="C259" s="263">
        <f t="shared" si="58"/>
        <v>1</v>
      </c>
      <c r="D259" s="261">
        <f t="shared" si="59"/>
        <v>4378.5196721311477</v>
      </c>
      <c r="E259" s="261">
        <f t="shared" si="56"/>
        <v>0</v>
      </c>
      <c r="F259" s="261">
        <f t="shared" si="51"/>
        <v>4378.5196721311477</v>
      </c>
      <c r="G259" s="261">
        <f t="shared" si="52"/>
        <v>4378.5196721311477</v>
      </c>
      <c r="H259" s="261">
        <f t="shared" si="53"/>
        <v>4378.5196721311477</v>
      </c>
      <c r="I259" s="261">
        <f t="shared" si="54"/>
        <v>4378.5196721311477</v>
      </c>
      <c r="J259" s="261">
        <f>SUM(D$2:D259)</f>
        <v>2018693.8160672099</v>
      </c>
      <c r="K259" s="261">
        <f>IF(ISNUMBER($D258),IF(OR(K258+$D259&gt;P259,K258=P259),P259,SUM($D$2:$D259)),$D259)</f>
        <v>1708000</v>
      </c>
      <c r="L259" s="261">
        <f>IF(ISNUMBER($D258),IF(OR(L258+$D259&gt;Q259,L258=Q259),Q259,SUM($D$2:$D259)),$D259)</f>
        <v>2018693.8160672099</v>
      </c>
      <c r="M259" s="261">
        <f>IF(ISNUMBER($D258),IF(OR(M258+$D259&gt;R259,M258=R259),R259,SUM($D$2:$D259)),$D259)</f>
        <v>2018693.8160672099</v>
      </c>
      <c r="N259" s="261">
        <f>IF(ISNUMBER($D258),IF(OR(N258+$D259&gt;S259,N258=S259),S259,SUM($D$2:$D259)),$D259)</f>
        <v>2018693.8160672099</v>
      </c>
      <c r="O259" s="261">
        <f>IF(ISNUMBER($D258),IF(OR(O258+$D259&gt;T259,O258=T259),T259,SUM($D$2:$D259)),$D259)</f>
        <v>2018693.8160672099</v>
      </c>
      <c r="P259" s="261">
        <f>ACL!$F$2</f>
        <v>1708000</v>
      </c>
      <c r="Q259" s="261">
        <f>ACL!$F$3</f>
        <v>2130000</v>
      </c>
      <c r="R259" s="261">
        <f>ACL!$F$4</f>
        <v>2500000</v>
      </c>
      <c r="S259" s="261">
        <f>ACL!$F$5</f>
        <v>2570000</v>
      </c>
      <c r="T259" s="261">
        <f>ACL!$F$6</f>
        <v>2670000</v>
      </c>
      <c r="U259" s="264" t="str">
        <f t="shared" si="60"/>
        <v xml:space="preserve">  </v>
      </c>
      <c r="V259" s="264" t="str">
        <f t="shared" si="61"/>
        <v/>
      </c>
      <c r="W259" s="264" t="str">
        <f t="shared" si="62"/>
        <v/>
      </c>
      <c r="X259" s="264" t="str">
        <f t="shared" si="63"/>
        <v/>
      </c>
      <c r="Y259" s="264" t="str">
        <f t="shared" si="64"/>
        <v/>
      </c>
      <c r="Z259" s="353">
        <f t="shared" si="55"/>
        <v>258</v>
      </c>
    </row>
    <row r="260" spans="1:26" x14ac:dyDescent="0.25">
      <c r="A260" s="262">
        <v>41533</v>
      </c>
      <c r="B260" s="263">
        <f t="shared" si="57"/>
        <v>9</v>
      </c>
      <c r="C260" s="263">
        <f t="shared" si="58"/>
        <v>1</v>
      </c>
      <c r="D260" s="261">
        <f t="shared" si="59"/>
        <v>4378.5196721311477</v>
      </c>
      <c r="E260" s="261">
        <f t="shared" si="56"/>
        <v>0</v>
      </c>
      <c r="F260" s="261">
        <f t="shared" ref="F260:F323" si="65">IF(OR(OR($C260=0,V259="  "),L259+$D260&gt;Q259),0,$D260)</f>
        <v>4378.5196721311477</v>
      </c>
      <c r="G260" s="261">
        <f t="shared" ref="G260:G323" si="66">IF(OR(OR($C260=0,W259="  "),M259+$D260&gt;R259),0,$D260)</f>
        <v>4378.5196721311477</v>
      </c>
      <c r="H260" s="261">
        <f t="shared" ref="H260:H323" si="67">IF(OR(OR($C260=0,X259="  "),N259+$D260&gt;S259),0,$D260)</f>
        <v>4378.5196721311477</v>
      </c>
      <c r="I260" s="261">
        <f t="shared" ref="I260:I323" si="68">IF(OR(OR($C260=0,Y259="  "),O259+$D260&gt;T259),0,$D260)</f>
        <v>4378.5196721311477</v>
      </c>
      <c r="J260" s="261">
        <f>SUM(D$2:D260)</f>
        <v>2023072.3357393411</v>
      </c>
      <c r="K260" s="261">
        <f>IF(ISNUMBER($D259),IF(OR(K259+$D260&gt;P260,K259=P260),P260,SUM($D$2:$D260)),$D260)</f>
        <v>1708000</v>
      </c>
      <c r="L260" s="261">
        <f>IF(ISNUMBER($D259),IF(OR(L259+$D260&gt;Q260,L259=Q260),Q260,SUM($D$2:$D260)),$D260)</f>
        <v>2023072.3357393411</v>
      </c>
      <c r="M260" s="261">
        <f>IF(ISNUMBER($D259),IF(OR(M259+$D260&gt;R260,M259=R260),R260,SUM($D$2:$D260)),$D260)</f>
        <v>2023072.3357393411</v>
      </c>
      <c r="N260" s="261">
        <f>IF(ISNUMBER($D259),IF(OR(N259+$D260&gt;S260,N259=S260),S260,SUM($D$2:$D260)),$D260)</f>
        <v>2023072.3357393411</v>
      </c>
      <c r="O260" s="261">
        <f>IF(ISNUMBER($D259),IF(OR(O259+$D260&gt;T260,O259=T260),T260,SUM($D$2:$D260)),$D260)</f>
        <v>2023072.3357393411</v>
      </c>
      <c r="P260" s="261">
        <f>ACL!$F$2</f>
        <v>1708000</v>
      </c>
      <c r="Q260" s="261">
        <f>ACL!$F$3</f>
        <v>2130000</v>
      </c>
      <c r="R260" s="261">
        <f>ACL!$F$4</f>
        <v>2500000</v>
      </c>
      <c r="S260" s="261">
        <f>ACL!$F$5</f>
        <v>2570000</v>
      </c>
      <c r="T260" s="261">
        <f>ACL!$F$6</f>
        <v>2670000</v>
      </c>
      <c r="U260" s="264" t="str">
        <f t="shared" si="60"/>
        <v xml:space="preserve">  </v>
      </c>
      <c r="V260" s="264" t="str">
        <f t="shared" si="61"/>
        <v/>
      </c>
      <c r="W260" s="264" t="str">
        <f t="shared" si="62"/>
        <v/>
      </c>
      <c r="X260" s="264" t="str">
        <f t="shared" si="63"/>
        <v/>
      </c>
      <c r="Y260" s="264" t="str">
        <f t="shared" si="64"/>
        <v/>
      </c>
      <c r="Z260" s="353">
        <f t="shared" ref="Z260:Z323" si="69">SUM(Z259,C260)</f>
        <v>259</v>
      </c>
    </row>
    <row r="261" spans="1:26" x14ac:dyDescent="0.25">
      <c r="A261" s="262">
        <v>41534</v>
      </c>
      <c r="B261" s="263">
        <f t="shared" si="57"/>
        <v>9</v>
      </c>
      <c r="C261" s="263">
        <f t="shared" si="58"/>
        <v>1</v>
      </c>
      <c r="D261" s="261">
        <f t="shared" si="59"/>
        <v>4378.5196721311477</v>
      </c>
      <c r="E261" s="261">
        <f t="shared" ref="E261:E324" si="70">IF(OR(OR($C261=0,U260="  "),K260+$D261&gt;P260),0,$D261)</f>
        <v>0</v>
      </c>
      <c r="F261" s="261">
        <f t="shared" si="65"/>
        <v>4378.5196721311477</v>
      </c>
      <c r="G261" s="261">
        <f t="shared" si="66"/>
        <v>4378.5196721311477</v>
      </c>
      <c r="H261" s="261">
        <f t="shared" si="67"/>
        <v>4378.5196721311477</v>
      </c>
      <c r="I261" s="261">
        <f t="shared" si="68"/>
        <v>4378.5196721311477</v>
      </c>
      <c r="J261" s="261">
        <f>SUM(D$2:D261)</f>
        <v>2027450.8554114723</v>
      </c>
      <c r="K261" s="261">
        <f>IF(ISNUMBER($D260),IF(OR(K260+$D261&gt;P261,K260=P261),P261,SUM($D$2:$D261)),$D261)</f>
        <v>1708000</v>
      </c>
      <c r="L261" s="261">
        <f>IF(ISNUMBER($D260),IF(OR(L260+$D261&gt;Q261,L260=Q261),Q261,SUM($D$2:$D261)),$D261)</f>
        <v>2027450.8554114723</v>
      </c>
      <c r="M261" s="261">
        <f>IF(ISNUMBER($D260),IF(OR(M260+$D261&gt;R261,M260=R261),R261,SUM($D$2:$D261)),$D261)</f>
        <v>2027450.8554114723</v>
      </c>
      <c r="N261" s="261">
        <f>IF(ISNUMBER($D260),IF(OR(N260+$D261&gt;S261,N260=S261),S261,SUM($D$2:$D261)),$D261)</f>
        <v>2027450.8554114723</v>
      </c>
      <c r="O261" s="261">
        <f>IF(ISNUMBER($D260),IF(OR(O260+$D261&gt;T261,O260=T261),T261,SUM($D$2:$D261)),$D261)</f>
        <v>2027450.8554114723</v>
      </c>
      <c r="P261" s="261">
        <f>ACL!$F$2</f>
        <v>1708000</v>
      </c>
      <c r="Q261" s="261">
        <f>ACL!$F$3</f>
        <v>2130000</v>
      </c>
      <c r="R261" s="261">
        <f>ACL!$F$4</f>
        <v>2500000</v>
      </c>
      <c r="S261" s="261">
        <f>ACL!$F$5</f>
        <v>2570000</v>
      </c>
      <c r="T261" s="261">
        <f>ACL!$F$6</f>
        <v>2670000</v>
      </c>
      <c r="U261" s="264" t="str">
        <f t="shared" si="60"/>
        <v xml:space="preserve">  </v>
      </c>
      <c r="V261" s="264" t="str">
        <f t="shared" si="61"/>
        <v/>
      </c>
      <c r="W261" s="264" t="str">
        <f t="shared" si="62"/>
        <v/>
      </c>
      <c r="X261" s="264" t="str">
        <f t="shared" si="63"/>
        <v/>
      </c>
      <c r="Y261" s="264" t="str">
        <f t="shared" si="64"/>
        <v/>
      </c>
      <c r="Z261" s="353">
        <f t="shared" si="69"/>
        <v>260</v>
      </c>
    </row>
    <row r="262" spans="1:26" x14ac:dyDescent="0.25">
      <c r="A262" s="262">
        <v>41535</v>
      </c>
      <c r="B262" s="263">
        <f t="shared" si="57"/>
        <v>9</v>
      </c>
      <c r="C262" s="263">
        <f t="shared" si="58"/>
        <v>1</v>
      </c>
      <c r="D262" s="261">
        <f t="shared" si="59"/>
        <v>4378.5196721311477</v>
      </c>
      <c r="E262" s="261">
        <f t="shared" si="70"/>
        <v>0</v>
      </c>
      <c r="F262" s="261">
        <f t="shared" si="65"/>
        <v>4378.5196721311477</v>
      </c>
      <c r="G262" s="261">
        <f t="shared" si="66"/>
        <v>4378.5196721311477</v>
      </c>
      <c r="H262" s="261">
        <f t="shared" si="67"/>
        <v>4378.5196721311477</v>
      </c>
      <c r="I262" s="261">
        <f t="shared" si="68"/>
        <v>4378.5196721311477</v>
      </c>
      <c r="J262" s="261">
        <f>SUM(D$2:D262)</f>
        <v>2031829.3750836034</v>
      </c>
      <c r="K262" s="261">
        <f>IF(ISNUMBER($D261),IF(OR(K261+$D262&gt;P262,K261=P262),P262,SUM($D$2:$D262)),$D262)</f>
        <v>1708000</v>
      </c>
      <c r="L262" s="261">
        <f>IF(ISNUMBER($D261),IF(OR(L261+$D262&gt;Q262,L261=Q262),Q262,SUM($D$2:$D262)),$D262)</f>
        <v>2031829.3750836034</v>
      </c>
      <c r="M262" s="261">
        <f>IF(ISNUMBER($D261),IF(OR(M261+$D262&gt;R262,M261=R262),R262,SUM($D$2:$D262)),$D262)</f>
        <v>2031829.3750836034</v>
      </c>
      <c r="N262" s="261">
        <f>IF(ISNUMBER($D261),IF(OR(N261+$D262&gt;S262,N261=S262),S262,SUM($D$2:$D262)),$D262)</f>
        <v>2031829.3750836034</v>
      </c>
      <c r="O262" s="261">
        <f>IF(ISNUMBER($D261),IF(OR(O261+$D262&gt;T262,O261=T262),T262,SUM($D$2:$D262)),$D262)</f>
        <v>2031829.3750836034</v>
      </c>
      <c r="P262" s="261">
        <f>ACL!$F$2</f>
        <v>1708000</v>
      </c>
      <c r="Q262" s="261">
        <f>ACL!$F$3</f>
        <v>2130000</v>
      </c>
      <c r="R262" s="261">
        <f>ACL!$F$4</f>
        <v>2500000</v>
      </c>
      <c r="S262" s="261">
        <f>ACL!$F$5</f>
        <v>2570000</v>
      </c>
      <c r="T262" s="261">
        <f>ACL!$F$6</f>
        <v>2670000</v>
      </c>
      <c r="U262" s="264" t="str">
        <f t="shared" si="60"/>
        <v xml:space="preserve">  </v>
      </c>
      <c r="V262" s="264" t="str">
        <f t="shared" si="61"/>
        <v/>
      </c>
      <c r="W262" s="264" t="str">
        <f t="shared" si="62"/>
        <v/>
      </c>
      <c r="X262" s="264" t="str">
        <f t="shared" si="63"/>
        <v/>
      </c>
      <c r="Y262" s="264" t="str">
        <f t="shared" si="64"/>
        <v/>
      </c>
      <c r="Z262" s="353">
        <f t="shared" si="69"/>
        <v>261</v>
      </c>
    </row>
    <row r="263" spans="1:26" x14ac:dyDescent="0.25">
      <c r="A263" s="262">
        <v>41536</v>
      </c>
      <c r="B263" s="263">
        <f t="shared" si="57"/>
        <v>9</v>
      </c>
      <c r="C263" s="263">
        <f t="shared" si="58"/>
        <v>1</v>
      </c>
      <c r="D263" s="261">
        <f t="shared" si="59"/>
        <v>4378.5196721311477</v>
      </c>
      <c r="E263" s="261">
        <f t="shared" si="70"/>
        <v>0</v>
      </c>
      <c r="F263" s="261">
        <f t="shared" si="65"/>
        <v>4378.5196721311477</v>
      </c>
      <c r="G263" s="261">
        <f t="shared" si="66"/>
        <v>4378.5196721311477</v>
      </c>
      <c r="H263" s="261">
        <f t="shared" si="67"/>
        <v>4378.5196721311477</v>
      </c>
      <c r="I263" s="261">
        <f t="shared" si="68"/>
        <v>4378.5196721311477</v>
      </c>
      <c r="J263" s="261">
        <f>SUM(D$2:D263)</f>
        <v>2036207.8947557346</v>
      </c>
      <c r="K263" s="261">
        <f>IF(ISNUMBER($D262),IF(OR(K262+$D263&gt;P263,K262=P263),P263,SUM($D$2:$D263)),$D263)</f>
        <v>1708000</v>
      </c>
      <c r="L263" s="261">
        <f>IF(ISNUMBER($D262),IF(OR(L262+$D263&gt;Q263,L262=Q263),Q263,SUM($D$2:$D263)),$D263)</f>
        <v>2036207.8947557346</v>
      </c>
      <c r="M263" s="261">
        <f>IF(ISNUMBER($D262),IF(OR(M262+$D263&gt;R263,M262=R263),R263,SUM($D$2:$D263)),$D263)</f>
        <v>2036207.8947557346</v>
      </c>
      <c r="N263" s="261">
        <f>IF(ISNUMBER($D262),IF(OR(N262+$D263&gt;S263,N262=S263),S263,SUM($D$2:$D263)),$D263)</f>
        <v>2036207.8947557346</v>
      </c>
      <c r="O263" s="261">
        <f>IF(ISNUMBER($D262),IF(OR(O262+$D263&gt;T263,O262=T263),T263,SUM($D$2:$D263)),$D263)</f>
        <v>2036207.8947557346</v>
      </c>
      <c r="P263" s="261">
        <f>ACL!$F$2</f>
        <v>1708000</v>
      </c>
      <c r="Q263" s="261">
        <f>ACL!$F$3</f>
        <v>2130000</v>
      </c>
      <c r="R263" s="261">
        <f>ACL!$F$4</f>
        <v>2500000</v>
      </c>
      <c r="S263" s="261">
        <f>ACL!$F$5</f>
        <v>2570000</v>
      </c>
      <c r="T263" s="261">
        <f>ACL!$F$6</f>
        <v>2670000</v>
      </c>
      <c r="U263" s="264" t="str">
        <f t="shared" si="60"/>
        <v xml:space="preserve">  </v>
      </c>
      <c r="V263" s="264" t="str">
        <f t="shared" si="61"/>
        <v/>
      </c>
      <c r="W263" s="264" t="str">
        <f t="shared" si="62"/>
        <v/>
      </c>
      <c r="X263" s="264" t="str">
        <f t="shared" si="63"/>
        <v/>
      </c>
      <c r="Y263" s="264" t="str">
        <f t="shared" si="64"/>
        <v/>
      </c>
      <c r="Z263" s="353">
        <f t="shared" si="69"/>
        <v>262</v>
      </c>
    </row>
    <row r="264" spans="1:26" x14ac:dyDescent="0.25">
      <c r="A264" s="262">
        <v>41537</v>
      </c>
      <c r="B264" s="263">
        <f t="shared" si="57"/>
        <v>9</v>
      </c>
      <c r="C264" s="263">
        <f t="shared" si="58"/>
        <v>1</v>
      </c>
      <c r="D264" s="261">
        <f t="shared" si="59"/>
        <v>4378.5196721311477</v>
      </c>
      <c r="E264" s="261">
        <f t="shared" si="70"/>
        <v>0</v>
      </c>
      <c r="F264" s="261">
        <f t="shared" si="65"/>
        <v>4378.5196721311477</v>
      </c>
      <c r="G264" s="261">
        <f t="shared" si="66"/>
        <v>4378.5196721311477</v>
      </c>
      <c r="H264" s="261">
        <f t="shared" si="67"/>
        <v>4378.5196721311477</v>
      </c>
      <c r="I264" s="261">
        <f t="shared" si="68"/>
        <v>4378.5196721311477</v>
      </c>
      <c r="J264" s="261">
        <f>SUM(D$2:D264)</f>
        <v>2040586.4144278658</v>
      </c>
      <c r="K264" s="261">
        <f>IF(ISNUMBER($D263),IF(OR(K263+$D264&gt;P264,K263=P264),P264,SUM($D$2:$D264)),$D264)</f>
        <v>1708000</v>
      </c>
      <c r="L264" s="261">
        <f>IF(ISNUMBER($D263),IF(OR(L263+$D264&gt;Q264,L263=Q264),Q264,SUM($D$2:$D264)),$D264)</f>
        <v>2040586.4144278658</v>
      </c>
      <c r="M264" s="261">
        <f>IF(ISNUMBER($D263),IF(OR(M263+$D264&gt;R264,M263=R264),R264,SUM($D$2:$D264)),$D264)</f>
        <v>2040586.4144278658</v>
      </c>
      <c r="N264" s="261">
        <f>IF(ISNUMBER($D263),IF(OR(N263+$D264&gt;S264,N263=S264),S264,SUM($D$2:$D264)),$D264)</f>
        <v>2040586.4144278658</v>
      </c>
      <c r="O264" s="261">
        <f>IF(ISNUMBER($D263),IF(OR(O263+$D264&gt;T264,O263=T264),T264,SUM($D$2:$D264)),$D264)</f>
        <v>2040586.4144278658</v>
      </c>
      <c r="P264" s="261">
        <f>ACL!$F$2</f>
        <v>1708000</v>
      </c>
      <c r="Q264" s="261">
        <f>ACL!$F$3</f>
        <v>2130000</v>
      </c>
      <c r="R264" s="261">
        <f>ACL!$F$4</f>
        <v>2500000</v>
      </c>
      <c r="S264" s="261">
        <f>ACL!$F$5</f>
        <v>2570000</v>
      </c>
      <c r="T264" s="261">
        <f>ACL!$F$6</f>
        <v>2670000</v>
      </c>
      <c r="U264" s="264" t="str">
        <f t="shared" si="60"/>
        <v xml:space="preserve">  </v>
      </c>
      <c r="V264" s="264" t="str">
        <f t="shared" si="61"/>
        <v/>
      </c>
      <c r="W264" s="264" t="str">
        <f t="shared" si="62"/>
        <v/>
      </c>
      <c r="X264" s="264" t="str">
        <f t="shared" si="63"/>
        <v/>
      </c>
      <c r="Y264" s="264" t="str">
        <f t="shared" si="64"/>
        <v/>
      </c>
      <c r="Z264" s="353">
        <f t="shared" si="69"/>
        <v>263</v>
      </c>
    </row>
    <row r="265" spans="1:26" x14ac:dyDescent="0.25">
      <c r="A265" s="262">
        <v>41538</v>
      </c>
      <c r="B265" s="263">
        <f t="shared" si="57"/>
        <v>9</v>
      </c>
      <c r="C265" s="263">
        <f t="shared" si="58"/>
        <v>1</v>
      </c>
      <c r="D265" s="261">
        <f t="shared" si="59"/>
        <v>4378.5196721311477</v>
      </c>
      <c r="E265" s="261">
        <f t="shared" si="70"/>
        <v>0</v>
      </c>
      <c r="F265" s="261">
        <f t="shared" si="65"/>
        <v>4378.5196721311477</v>
      </c>
      <c r="G265" s="261">
        <f t="shared" si="66"/>
        <v>4378.5196721311477</v>
      </c>
      <c r="H265" s="261">
        <f t="shared" si="67"/>
        <v>4378.5196721311477</v>
      </c>
      <c r="I265" s="261">
        <f t="shared" si="68"/>
        <v>4378.5196721311477</v>
      </c>
      <c r="J265" s="261">
        <f>SUM(D$2:D265)</f>
        <v>2044964.9340999969</v>
      </c>
      <c r="K265" s="261">
        <f>IF(ISNUMBER($D264),IF(OR(K264+$D265&gt;P265,K264=P265),P265,SUM($D$2:$D265)),$D265)</f>
        <v>1708000</v>
      </c>
      <c r="L265" s="261">
        <f>IF(ISNUMBER($D264),IF(OR(L264+$D265&gt;Q265,L264=Q265),Q265,SUM($D$2:$D265)),$D265)</f>
        <v>2044964.9340999969</v>
      </c>
      <c r="M265" s="261">
        <f>IF(ISNUMBER($D264),IF(OR(M264+$D265&gt;R265,M264=R265),R265,SUM($D$2:$D265)),$D265)</f>
        <v>2044964.9340999969</v>
      </c>
      <c r="N265" s="261">
        <f>IF(ISNUMBER($D264),IF(OR(N264+$D265&gt;S265,N264=S265),S265,SUM($D$2:$D265)),$D265)</f>
        <v>2044964.9340999969</v>
      </c>
      <c r="O265" s="261">
        <f>IF(ISNUMBER($D264),IF(OR(O264+$D265&gt;T265,O264=T265),T265,SUM($D$2:$D265)),$D265)</f>
        <v>2044964.9340999969</v>
      </c>
      <c r="P265" s="261">
        <f>ACL!$F$2</f>
        <v>1708000</v>
      </c>
      <c r="Q265" s="261">
        <f>ACL!$F$3</f>
        <v>2130000</v>
      </c>
      <c r="R265" s="261">
        <f>ACL!$F$4</f>
        <v>2500000</v>
      </c>
      <c r="S265" s="261">
        <f>ACL!$F$5</f>
        <v>2570000</v>
      </c>
      <c r="T265" s="261">
        <f>ACL!$F$6</f>
        <v>2670000</v>
      </c>
      <c r="U265" s="264" t="str">
        <f t="shared" si="60"/>
        <v xml:space="preserve">  </v>
      </c>
      <c r="V265" s="264" t="str">
        <f t="shared" si="61"/>
        <v/>
      </c>
      <c r="W265" s="264" t="str">
        <f t="shared" si="62"/>
        <v/>
      </c>
      <c r="X265" s="264" t="str">
        <f t="shared" si="63"/>
        <v/>
      </c>
      <c r="Y265" s="264" t="str">
        <f t="shared" si="64"/>
        <v/>
      </c>
      <c r="Z265" s="353">
        <f t="shared" si="69"/>
        <v>264</v>
      </c>
    </row>
    <row r="266" spans="1:26" x14ac:dyDescent="0.25">
      <c r="A266" s="262">
        <v>41539</v>
      </c>
      <c r="B266" s="263">
        <f t="shared" si="57"/>
        <v>9</v>
      </c>
      <c r="C266" s="263">
        <f t="shared" si="58"/>
        <v>1</v>
      </c>
      <c r="D266" s="261">
        <f t="shared" si="59"/>
        <v>4378.5196721311477</v>
      </c>
      <c r="E266" s="261">
        <f t="shared" si="70"/>
        <v>0</v>
      </c>
      <c r="F266" s="261">
        <f t="shared" si="65"/>
        <v>4378.5196721311477</v>
      </c>
      <c r="G266" s="261">
        <f t="shared" si="66"/>
        <v>4378.5196721311477</v>
      </c>
      <c r="H266" s="261">
        <f t="shared" si="67"/>
        <v>4378.5196721311477</v>
      </c>
      <c r="I266" s="261">
        <f t="shared" si="68"/>
        <v>4378.5196721311477</v>
      </c>
      <c r="J266" s="261">
        <f>SUM(D$2:D266)</f>
        <v>2049343.4537721281</v>
      </c>
      <c r="K266" s="261">
        <f>IF(ISNUMBER($D265),IF(OR(K265+$D266&gt;P266,K265=P266),P266,SUM($D$2:$D266)),$D266)</f>
        <v>1708000</v>
      </c>
      <c r="L266" s="261">
        <f>IF(ISNUMBER($D265),IF(OR(L265+$D266&gt;Q266,L265=Q266),Q266,SUM($D$2:$D266)),$D266)</f>
        <v>2049343.4537721281</v>
      </c>
      <c r="M266" s="261">
        <f>IF(ISNUMBER($D265),IF(OR(M265+$D266&gt;R266,M265=R266),R266,SUM($D$2:$D266)),$D266)</f>
        <v>2049343.4537721281</v>
      </c>
      <c r="N266" s="261">
        <f>IF(ISNUMBER($D265),IF(OR(N265+$D266&gt;S266,N265=S266),S266,SUM($D$2:$D266)),$D266)</f>
        <v>2049343.4537721281</v>
      </c>
      <c r="O266" s="261">
        <f>IF(ISNUMBER($D265),IF(OR(O265+$D266&gt;T266,O265=T266),T266,SUM($D$2:$D266)),$D266)</f>
        <v>2049343.4537721281</v>
      </c>
      <c r="P266" s="261">
        <f>ACL!$F$2</f>
        <v>1708000</v>
      </c>
      <c r="Q266" s="261">
        <f>ACL!$F$3</f>
        <v>2130000</v>
      </c>
      <c r="R266" s="261">
        <f>ACL!$F$4</f>
        <v>2500000</v>
      </c>
      <c r="S266" s="261">
        <f>ACL!$F$5</f>
        <v>2570000</v>
      </c>
      <c r="T266" s="261">
        <f>ACL!$F$6</f>
        <v>2670000</v>
      </c>
      <c r="U266" s="264" t="str">
        <f t="shared" si="60"/>
        <v xml:space="preserve">  </v>
      </c>
      <c r="V266" s="264" t="str">
        <f t="shared" si="61"/>
        <v/>
      </c>
      <c r="W266" s="264" t="str">
        <f t="shared" si="62"/>
        <v/>
      </c>
      <c r="X266" s="264" t="str">
        <f t="shared" si="63"/>
        <v/>
      </c>
      <c r="Y266" s="264" t="str">
        <f t="shared" si="64"/>
        <v/>
      </c>
      <c r="Z266" s="353">
        <f t="shared" si="69"/>
        <v>265</v>
      </c>
    </row>
    <row r="267" spans="1:26" x14ac:dyDescent="0.25">
      <c r="A267" s="262">
        <v>41540</v>
      </c>
      <c r="B267" s="263">
        <f t="shared" si="57"/>
        <v>9</v>
      </c>
      <c r="C267" s="263">
        <f t="shared" si="58"/>
        <v>1</v>
      </c>
      <c r="D267" s="261">
        <f t="shared" si="59"/>
        <v>4378.5196721311477</v>
      </c>
      <c r="E267" s="261">
        <f t="shared" si="70"/>
        <v>0</v>
      </c>
      <c r="F267" s="261">
        <f t="shared" si="65"/>
        <v>4378.5196721311477</v>
      </c>
      <c r="G267" s="261">
        <f t="shared" si="66"/>
        <v>4378.5196721311477</v>
      </c>
      <c r="H267" s="261">
        <f t="shared" si="67"/>
        <v>4378.5196721311477</v>
      </c>
      <c r="I267" s="261">
        <f t="shared" si="68"/>
        <v>4378.5196721311477</v>
      </c>
      <c r="J267" s="261">
        <f>SUM(D$2:D267)</f>
        <v>2053721.9734442593</v>
      </c>
      <c r="K267" s="261">
        <f>IF(ISNUMBER($D266),IF(OR(K266+$D267&gt;P267,K266=P267),P267,SUM($D$2:$D267)),$D267)</f>
        <v>1708000</v>
      </c>
      <c r="L267" s="261">
        <f>IF(ISNUMBER($D266),IF(OR(L266+$D267&gt;Q267,L266=Q267),Q267,SUM($D$2:$D267)),$D267)</f>
        <v>2053721.9734442593</v>
      </c>
      <c r="M267" s="261">
        <f>IF(ISNUMBER($D266),IF(OR(M266+$D267&gt;R267,M266=R267),R267,SUM($D$2:$D267)),$D267)</f>
        <v>2053721.9734442593</v>
      </c>
      <c r="N267" s="261">
        <f>IF(ISNUMBER($D266),IF(OR(N266+$D267&gt;S267,N266=S267),S267,SUM($D$2:$D267)),$D267)</f>
        <v>2053721.9734442593</v>
      </c>
      <c r="O267" s="261">
        <f>IF(ISNUMBER($D266),IF(OR(O266+$D267&gt;T267,O266=T267),T267,SUM($D$2:$D267)),$D267)</f>
        <v>2053721.9734442593</v>
      </c>
      <c r="P267" s="261">
        <f>ACL!$F$2</f>
        <v>1708000</v>
      </c>
      <c r="Q267" s="261">
        <f>ACL!$F$3</f>
        <v>2130000</v>
      </c>
      <c r="R267" s="261">
        <f>ACL!$F$4</f>
        <v>2500000</v>
      </c>
      <c r="S267" s="261">
        <f>ACL!$F$5</f>
        <v>2570000</v>
      </c>
      <c r="T267" s="261">
        <f>ACL!$F$6</f>
        <v>2670000</v>
      </c>
      <c r="U267" s="264" t="str">
        <f t="shared" si="60"/>
        <v xml:space="preserve">  </v>
      </c>
      <c r="V267" s="264" t="str">
        <f t="shared" si="61"/>
        <v/>
      </c>
      <c r="W267" s="264" t="str">
        <f t="shared" si="62"/>
        <v/>
      </c>
      <c r="X267" s="264" t="str">
        <f t="shared" si="63"/>
        <v/>
      </c>
      <c r="Y267" s="264" t="str">
        <f t="shared" si="64"/>
        <v/>
      </c>
      <c r="Z267" s="353">
        <f t="shared" si="69"/>
        <v>266</v>
      </c>
    </row>
    <row r="268" spans="1:26" x14ac:dyDescent="0.25">
      <c r="A268" s="262">
        <v>41541</v>
      </c>
      <c r="B268" s="263">
        <f t="shared" si="57"/>
        <v>9</v>
      </c>
      <c r="C268" s="263">
        <f t="shared" si="58"/>
        <v>1</v>
      </c>
      <c r="D268" s="261">
        <f t="shared" si="59"/>
        <v>4378.5196721311477</v>
      </c>
      <c r="E268" s="261">
        <f t="shared" si="70"/>
        <v>0</v>
      </c>
      <c r="F268" s="261">
        <f t="shared" si="65"/>
        <v>4378.5196721311477</v>
      </c>
      <c r="G268" s="261">
        <f t="shared" si="66"/>
        <v>4378.5196721311477</v>
      </c>
      <c r="H268" s="261">
        <f t="shared" si="67"/>
        <v>4378.5196721311477</v>
      </c>
      <c r="I268" s="261">
        <f t="shared" si="68"/>
        <v>4378.5196721311477</v>
      </c>
      <c r="J268" s="261">
        <f>SUM(D$2:D268)</f>
        <v>2058100.4931163904</v>
      </c>
      <c r="K268" s="261">
        <f>IF(ISNUMBER($D267),IF(OR(K267+$D268&gt;P268,K267=P268),P268,SUM($D$2:$D268)),$D268)</f>
        <v>1708000</v>
      </c>
      <c r="L268" s="261">
        <f>IF(ISNUMBER($D267),IF(OR(L267+$D268&gt;Q268,L267=Q268),Q268,SUM($D$2:$D268)),$D268)</f>
        <v>2058100.4931163904</v>
      </c>
      <c r="M268" s="261">
        <f>IF(ISNUMBER($D267),IF(OR(M267+$D268&gt;R268,M267=R268),R268,SUM($D$2:$D268)),$D268)</f>
        <v>2058100.4931163904</v>
      </c>
      <c r="N268" s="261">
        <f>IF(ISNUMBER($D267),IF(OR(N267+$D268&gt;S268,N267=S268),S268,SUM($D$2:$D268)),$D268)</f>
        <v>2058100.4931163904</v>
      </c>
      <c r="O268" s="261">
        <f>IF(ISNUMBER($D267),IF(OR(O267+$D268&gt;T268,O267=T268),T268,SUM($D$2:$D268)),$D268)</f>
        <v>2058100.4931163904</v>
      </c>
      <c r="P268" s="261">
        <f>ACL!$F$2</f>
        <v>1708000</v>
      </c>
      <c r="Q268" s="261">
        <f>ACL!$F$3</f>
        <v>2130000</v>
      </c>
      <c r="R268" s="261">
        <f>ACL!$F$4</f>
        <v>2500000</v>
      </c>
      <c r="S268" s="261">
        <f>ACL!$F$5</f>
        <v>2570000</v>
      </c>
      <c r="T268" s="261">
        <f>ACL!$F$6</f>
        <v>2670000</v>
      </c>
      <c r="U268" s="264" t="str">
        <f t="shared" si="60"/>
        <v xml:space="preserve">  </v>
      </c>
      <c r="V268" s="264" t="str">
        <f t="shared" si="61"/>
        <v/>
      </c>
      <c r="W268" s="264" t="str">
        <f t="shared" si="62"/>
        <v/>
      </c>
      <c r="X268" s="264" t="str">
        <f t="shared" si="63"/>
        <v/>
      </c>
      <c r="Y268" s="264" t="str">
        <f t="shared" si="64"/>
        <v/>
      </c>
      <c r="Z268" s="353">
        <f t="shared" si="69"/>
        <v>267</v>
      </c>
    </row>
    <row r="269" spans="1:26" x14ac:dyDescent="0.25">
      <c r="A269" s="262">
        <v>41542</v>
      </c>
      <c r="B269" s="263">
        <f t="shared" si="57"/>
        <v>9</v>
      </c>
      <c r="C269" s="263">
        <f t="shared" si="58"/>
        <v>1</v>
      </c>
      <c r="D269" s="261">
        <f t="shared" si="59"/>
        <v>4378.5196721311477</v>
      </c>
      <c r="E269" s="261">
        <f t="shared" si="70"/>
        <v>0</v>
      </c>
      <c r="F269" s="261">
        <f t="shared" si="65"/>
        <v>4378.5196721311477</v>
      </c>
      <c r="G269" s="261">
        <f t="shared" si="66"/>
        <v>4378.5196721311477</v>
      </c>
      <c r="H269" s="261">
        <f t="shared" si="67"/>
        <v>4378.5196721311477</v>
      </c>
      <c r="I269" s="261">
        <f t="shared" si="68"/>
        <v>4378.5196721311477</v>
      </c>
      <c r="J269" s="261">
        <f>SUM(D$2:D269)</f>
        <v>2062479.0127885216</v>
      </c>
      <c r="K269" s="261">
        <f>IF(ISNUMBER($D268),IF(OR(K268+$D269&gt;P269,K268=P269),P269,SUM($D$2:$D269)),$D269)</f>
        <v>1708000</v>
      </c>
      <c r="L269" s="261">
        <f>IF(ISNUMBER($D268),IF(OR(L268+$D269&gt;Q269,L268=Q269),Q269,SUM($D$2:$D269)),$D269)</f>
        <v>2062479.0127885216</v>
      </c>
      <c r="M269" s="261">
        <f>IF(ISNUMBER($D268),IF(OR(M268+$D269&gt;R269,M268=R269),R269,SUM($D$2:$D269)),$D269)</f>
        <v>2062479.0127885216</v>
      </c>
      <c r="N269" s="261">
        <f>IF(ISNUMBER($D268),IF(OR(N268+$D269&gt;S269,N268=S269),S269,SUM($D$2:$D269)),$D269)</f>
        <v>2062479.0127885216</v>
      </c>
      <c r="O269" s="261">
        <f>IF(ISNUMBER($D268),IF(OR(O268+$D269&gt;T269,O268=T269),T269,SUM($D$2:$D269)),$D269)</f>
        <v>2062479.0127885216</v>
      </c>
      <c r="P269" s="261">
        <f>ACL!$F$2</f>
        <v>1708000</v>
      </c>
      <c r="Q269" s="261">
        <f>ACL!$F$3</f>
        <v>2130000</v>
      </c>
      <c r="R269" s="261">
        <f>ACL!$F$4</f>
        <v>2500000</v>
      </c>
      <c r="S269" s="261">
        <f>ACL!$F$5</f>
        <v>2570000</v>
      </c>
      <c r="T269" s="261">
        <f>ACL!$F$6</f>
        <v>2670000</v>
      </c>
      <c r="U269" s="264" t="str">
        <f t="shared" si="60"/>
        <v xml:space="preserve">  </v>
      </c>
      <c r="V269" s="264" t="str">
        <f t="shared" si="61"/>
        <v/>
      </c>
      <c r="W269" s="264" t="str">
        <f t="shared" si="62"/>
        <v/>
      </c>
      <c r="X269" s="264" t="str">
        <f t="shared" si="63"/>
        <v/>
      </c>
      <c r="Y269" s="264" t="str">
        <f t="shared" si="64"/>
        <v/>
      </c>
      <c r="Z269" s="353">
        <f t="shared" si="69"/>
        <v>268</v>
      </c>
    </row>
    <row r="270" spans="1:26" x14ac:dyDescent="0.25">
      <c r="A270" s="262">
        <v>41543</v>
      </c>
      <c r="B270" s="263">
        <f t="shared" si="57"/>
        <v>9</v>
      </c>
      <c r="C270" s="263">
        <f t="shared" si="58"/>
        <v>1</v>
      </c>
      <c r="D270" s="261">
        <f t="shared" si="59"/>
        <v>4378.5196721311477</v>
      </c>
      <c r="E270" s="261">
        <f t="shared" si="70"/>
        <v>0</v>
      </c>
      <c r="F270" s="261">
        <f t="shared" si="65"/>
        <v>4378.5196721311477</v>
      </c>
      <c r="G270" s="261">
        <f t="shared" si="66"/>
        <v>4378.5196721311477</v>
      </c>
      <c r="H270" s="261">
        <f t="shared" si="67"/>
        <v>4378.5196721311477</v>
      </c>
      <c r="I270" s="261">
        <f t="shared" si="68"/>
        <v>4378.5196721311477</v>
      </c>
      <c r="J270" s="261">
        <f>SUM(D$2:D270)</f>
        <v>2066857.5324606528</v>
      </c>
      <c r="K270" s="261">
        <f>IF(ISNUMBER($D269),IF(OR(K269+$D270&gt;P270,K269=P270),P270,SUM($D$2:$D270)),$D270)</f>
        <v>1708000</v>
      </c>
      <c r="L270" s="261">
        <f>IF(ISNUMBER($D269),IF(OR(L269+$D270&gt;Q270,L269=Q270),Q270,SUM($D$2:$D270)),$D270)</f>
        <v>2066857.5324606528</v>
      </c>
      <c r="M270" s="261">
        <f>IF(ISNUMBER($D269),IF(OR(M269+$D270&gt;R270,M269=R270),R270,SUM($D$2:$D270)),$D270)</f>
        <v>2066857.5324606528</v>
      </c>
      <c r="N270" s="261">
        <f>IF(ISNUMBER($D269),IF(OR(N269+$D270&gt;S270,N269=S270),S270,SUM($D$2:$D270)),$D270)</f>
        <v>2066857.5324606528</v>
      </c>
      <c r="O270" s="261">
        <f>IF(ISNUMBER($D269),IF(OR(O269+$D270&gt;T270,O269=T270),T270,SUM($D$2:$D270)),$D270)</f>
        <v>2066857.5324606528</v>
      </c>
      <c r="P270" s="261">
        <f>ACL!$F$2</f>
        <v>1708000</v>
      </c>
      <c r="Q270" s="261">
        <f>ACL!$F$3</f>
        <v>2130000</v>
      </c>
      <c r="R270" s="261">
        <f>ACL!$F$4</f>
        <v>2500000</v>
      </c>
      <c r="S270" s="261">
        <f>ACL!$F$5</f>
        <v>2570000</v>
      </c>
      <c r="T270" s="261">
        <f>ACL!$F$6</f>
        <v>2670000</v>
      </c>
      <c r="U270" s="264" t="str">
        <f t="shared" si="60"/>
        <v xml:space="preserve">  </v>
      </c>
      <c r="V270" s="264" t="str">
        <f t="shared" si="61"/>
        <v/>
      </c>
      <c r="W270" s="264" t="str">
        <f t="shared" si="62"/>
        <v/>
      </c>
      <c r="X270" s="264" t="str">
        <f t="shared" si="63"/>
        <v/>
      </c>
      <c r="Y270" s="264" t="str">
        <f t="shared" si="64"/>
        <v/>
      </c>
      <c r="Z270" s="353">
        <f t="shared" si="69"/>
        <v>269</v>
      </c>
    </row>
    <row r="271" spans="1:26" x14ac:dyDescent="0.25">
      <c r="A271" s="262">
        <v>41544</v>
      </c>
      <c r="B271" s="263">
        <f t="shared" si="57"/>
        <v>9</v>
      </c>
      <c r="C271" s="263">
        <f t="shared" si="58"/>
        <v>1</v>
      </c>
      <c r="D271" s="261">
        <f t="shared" si="59"/>
        <v>4378.5196721311477</v>
      </c>
      <c r="E271" s="261">
        <f t="shared" si="70"/>
        <v>0</v>
      </c>
      <c r="F271" s="261">
        <f t="shared" si="65"/>
        <v>4378.5196721311477</v>
      </c>
      <c r="G271" s="261">
        <f t="shared" si="66"/>
        <v>4378.5196721311477</v>
      </c>
      <c r="H271" s="261">
        <f t="shared" si="67"/>
        <v>4378.5196721311477</v>
      </c>
      <c r="I271" s="261">
        <f t="shared" si="68"/>
        <v>4378.5196721311477</v>
      </c>
      <c r="J271" s="261">
        <f>SUM(D$2:D271)</f>
        <v>2071236.0521327839</v>
      </c>
      <c r="K271" s="261">
        <f>IF(ISNUMBER($D270),IF(OR(K270+$D271&gt;P271,K270=P271),P271,SUM($D$2:$D271)),$D271)</f>
        <v>1708000</v>
      </c>
      <c r="L271" s="261">
        <f>IF(ISNUMBER($D270),IF(OR(L270+$D271&gt;Q271,L270=Q271),Q271,SUM($D$2:$D271)),$D271)</f>
        <v>2071236.0521327839</v>
      </c>
      <c r="M271" s="261">
        <f>IF(ISNUMBER($D270),IF(OR(M270+$D271&gt;R271,M270=R271),R271,SUM($D$2:$D271)),$D271)</f>
        <v>2071236.0521327839</v>
      </c>
      <c r="N271" s="261">
        <f>IF(ISNUMBER($D270),IF(OR(N270+$D271&gt;S271,N270=S271),S271,SUM($D$2:$D271)),$D271)</f>
        <v>2071236.0521327839</v>
      </c>
      <c r="O271" s="261">
        <f>IF(ISNUMBER($D270),IF(OR(O270+$D271&gt;T271,O270=T271),T271,SUM($D$2:$D271)),$D271)</f>
        <v>2071236.0521327839</v>
      </c>
      <c r="P271" s="261">
        <f>ACL!$F$2</f>
        <v>1708000</v>
      </c>
      <c r="Q271" s="261">
        <f>ACL!$F$3</f>
        <v>2130000</v>
      </c>
      <c r="R271" s="261">
        <f>ACL!$F$4</f>
        <v>2500000</v>
      </c>
      <c r="S271" s="261">
        <f>ACL!$F$5</f>
        <v>2570000</v>
      </c>
      <c r="T271" s="261">
        <f>ACL!$F$6</f>
        <v>2670000</v>
      </c>
      <c r="U271" s="264" t="str">
        <f t="shared" si="60"/>
        <v xml:space="preserve">  </v>
      </c>
      <c r="V271" s="264" t="str">
        <f t="shared" si="61"/>
        <v/>
      </c>
      <c r="W271" s="264" t="str">
        <f t="shared" si="62"/>
        <v/>
      </c>
      <c r="X271" s="264" t="str">
        <f t="shared" si="63"/>
        <v/>
      </c>
      <c r="Y271" s="264" t="str">
        <f t="shared" si="64"/>
        <v/>
      </c>
      <c r="Z271" s="353">
        <f t="shared" si="69"/>
        <v>270</v>
      </c>
    </row>
    <row r="272" spans="1:26" x14ac:dyDescent="0.25">
      <c r="A272" s="262">
        <v>41545</v>
      </c>
      <c r="B272" s="263">
        <f t="shared" si="57"/>
        <v>9</v>
      </c>
      <c r="C272" s="263">
        <f t="shared" si="58"/>
        <v>1</v>
      </c>
      <c r="D272" s="261">
        <f t="shared" si="59"/>
        <v>4378.5196721311477</v>
      </c>
      <c r="E272" s="261">
        <f t="shared" si="70"/>
        <v>0</v>
      </c>
      <c r="F272" s="261">
        <f t="shared" si="65"/>
        <v>4378.5196721311477</v>
      </c>
      <c r="G272" s="261">
        <f t="shared" si="66"/>
        <v>4378.5196721311477</v>
      </c>
      <c r="H272" s="261">
        <f t="shared" si="67"/>
        <v>4378.5196721311477</v>
      </c>
      <c r="I272" s="261">
        <f t="shared" si="68"/>
        <v>4378.5196721311477</v>
      </c>
      <c r="J272" s="261">
        <f>SUM(D$2:D272)</f>
        <v>2075614.5718049151</v>
      </c>
      <c r="K272" s="261">
        <f>IF(ISNUMBER($D271),IF(OR(K271+$D272&gt;P272,K271=P272),P272,SUM($D$2:$D272)),$D272)</f>
        <v>1708000</v>
      </c>
      <c r="L272" s="261">
        <f>IF(ISNUMBER($D271),IF(OR(L271+$D272&gt;Q272,L271=Q272),Q272,SUM($D$2:$D272)),$D272)</f>
        <v>2075614.5718049151</v>
      </c>
      <c r="M272" s="261">
        <f>IF(ISNUMBER($D271),IF(OR(M271+$D272&gt;R272,M271=R272),R272,SUM($D$2:$D272)),$D272)</f>
        <v>2075614.5718049151</v>
      </c>
      <c r="N272" s="261">
        <f>IF(ISNUMBER($D271),IF(OR(N271+$D272&gt;S272,N271=S272),S272,SUM($D$2:$D272)),$D272)</f>
        <v>2075614.5718049151</v>
      </c>
      <c r="O272" s="261">
        <f>IF(ISNUMBER($D271),IF(OR(O271+$D272&gt;T272,O271=T272),T272,SUM($D$2:$D272)),$D272)</f>
        <v>2075614.5718049151</v>
      </c>
      <c r="P272" s="261">
        <f>ACL!$F$2</f>
        <v>1708000</v>
      </c>
      <c r="Q272" s="261">
        <f>ACL!$F$3</f>
        <v>2130000</v>
      </c>
      <c r="R272" s="261">
        <f>ACL!$F$4</f>
        <v>2500000</v>
      </c>
      <c r="S272" s="261">
        <f>ACL!$F$5</f>
        <v>2570000</v>
      </c>
      <c r="T272" s="261">
        <f>ACL!$F$6</f>
        <v>2670000</v>
      </c>
      <c r="U272" s="264" t="str">
        <f t="shared" si="60"/>
        <v xml:space="preserve">  </v>
      </c>
      <c r="V272" s="264" t="str">
        <f t="shared" si="61"/>
        <v/>
      </c>
      <c r="W272" s="264" t="str">
        <f t="shared" si="62"/>
        <v/>
      </c>
      <c r="X272" s="264" t="str">
        <f t="shared" si="63"/>
        <v/>
      </c>
      <c r="Y272" s="264" t="str">
        <f t="shared" si="64"/>
        <v/>
      </c>
      <c r="Z272" s="353">
        <f t="shared" si="69"/>
        <v>271</v>
      </c>
    </row>
    <row r="273" spans="1:26" x14ac:dyDescent="0.25">
      <c r="A273" s="262">
        <v>41546</v>
      </c>
      <c r="B273" s="263">
        <f t="shared" si="57"/>
        <v>9</v>
      </c>
      <c r="C273" s="263">
        <f t="shared" si="58"/>
        <v>1</v>
      </c>
      <c r="D273" s="261">
        <f t="shared" si="59"/>
        <v>4378.5196721311477</v>
      </c>
      <c r="E273" s="261">
        <f t="shared" si="70"/>
        <v>0</v>
      </c>
      <c r="F273" s="261">
        <f t="shared" si="65"/>
        <v>4378.5196721311477</v>
      </c>
      <c r="G273" s="261">
        <f t="shared" si="66"/>
        <v>4378.5196721311477</v>
      </c>
      <c r="H273" s="261">
        <f t="shared" si="67"/>
        <v>4378.5196721311477</v>
      </c>
      <c r="I273" s="261">
        <f t="shared" si="68"/>
        <v>4378.5196721311477</v>
      </c>
      <c r="J273" s="261">
        <f>SUM(D$2:D273)</f>
        <v>2079993.0914770463</v>
      </c>
      <c r="K273" s="261">
        <f>IF(ISNUMBER($D272),IF(OR(K272+$D273&gt;P273,K272=P273),P273,SUM($D$2:$D273)),$D273)</f>
        <v>1708000</v>
      </c>
      <c r="L273" s="261">
        <f>IF(ISNUMBER($D272),IF(OR(L272+$D273&gt;Q273,L272=Q273),Q273,SUM($D$2:$D273)),$D273)</f>
        <v>2079993.0914770463</v>
      </c>
      <c r="M273" s="261">
        <f>IF(ISNUMBER($D272),IF(OR(M272+$D273&gt;R273,M272=R273),R273,SUM($D$2:$D273)),$D273)</f>
        <v>2079993.0914770463</v>
      </c>
      <c r="N273" s="261">
        <f>IF(ISNUMBER($D272),IF(OR(N272+$D273&gt;S273,N272=S273),S273,SUM($D$2:$D273)),$D273)</f>
        <v>2079993.0914770463</v>
      </c>
      <c r="O273" s="261">
        <f>IF(ISNUMBER($D272),IF(OR(O272+$D273&gt;T273,O272=T273),T273,SUM($D$2:$D273)),$D273)</f>
        <v>2079993.0914770463</v>
      </c>
      <c r="P273" s="261">
        <f>ACL!$F$2</f>
        <v>1708000</v>
      </c>
      <c r="Q273" s="261">
        <f>ACL!$F$3</f>
        <v>2130000</v>
      </c>
      <c r="R273" s="261">
        <f>ACL!$F$4</f>
        <v>2500000</v>
      </c>
      <c r="S273" s="261">
        <f>ACL!$F$5</f>
        <v>2570000</v>
      </c>
      <c r="T273" s="261">
        <f>ACL!$F$6</f>
        <v>2670000</v>
      </c>
      <c r="U273" s="264" t="str">
        <f t="shared" si="60"/>
        <v xml:space="preserve">  </v>
      </c>
      <c r="V273" s="264" t="str">
        <f t="shared" si="61"/>
        <v/>
      </c>
      <c r="W273" s="264" t="str">
        <f t="shared" si="62"/>
        <v/>
      </c>
      <c r="X273" s="264" t="str">
        <f t="shared" si="63"/>
        <v/>
      </c>
      <c r="Y273" s="264" t="str">
        <f t="shared" si="64"/>
        <v/>
      </c>
      <c r="Z273" s="353">
        <f t="shared" si="69"/>
        <v>272</v>
      </c>
    </row>
    <row r="274" spans="1:26" x14ac:dyDescent="0.25">
      <c r="A274" s="262">
        <v>41547</v>
      </c>
      <c r="B274" s="263">
        <f t="shared" si="57"/>
        <v>9</v>
      </c>
      <c r="C274" s="263">
        <f t="shared" si="58"/>
        <v>1</v>
      </c>
      <c r="D274" s="261">
        <f t="shared" si="59"/>
        <v>4378.5196721311477</v>
      </c>
      <c r="E274" s="261">
        <f t="shared" si="70"/>
        <v>0</v>
      </c>
      <c r="F274" s="261">
        <f t="shared" si="65"/>
        <v>4378.5196721311477</v>
      </c>
      <c r="G274" s="261">
        <f t="shared" si="66"/>
        <v>4378.5196721311477</v>
      </c>
      <c r="H274" s="261">
        <f t="shared" si="67"/>
        <v>4378.5196721311477</v>
      </c>
      <c r="I274" s="261">
        <f t="shared" si="68"/>
        <v>4378.5196721311477</v>
      </c>
      <c r="J274" s="261">
        <f>SUM(D$2:D274)</f>
        <v>2084371.6111491774</v>
      </c>
      <c r="K274" s="261">
        <f>IF(ISNUMBER($D273),IF(OR(K273+$D274&gt;P274,K273=P274),P274,SUM($D$2:$D274)),$D274)</f>
        <v>1708000</v>
      </c>
      <c r="L274" s="261">
        <f>IF(ISNUMBER($D273),IF(OR(L273+$D274&gt;Q274,L273=Q274),Q274,SUM($D$2:$D274)),$D274)</f>
        <v>2084371.6111491774</v>
      </c>
      <c r="M274" s="261">
        <f>IF(ISNUMBER($D273),IF(OR(M273+$D274&gt;R274,M273=R274),R274,SUM($D$2:$D274)),$D274)</f>
        <v>2084371.6111491774</v>
      </c>
      <c r="N274" s="261">
        <f>IF(ISNUMBER($D273),IF(OR(N273+$D274&gt;S274,N273=S274),S274,SUM($D$2:$D274)),$D274)</f>
        <v>2084371.6111491774</v>
      </c>
      <c r="O274" s="261">
        <f>IF(ISNUMBER($D273),IF(OR(O273+$D274&gt;T274,O273=T274),T274,SUM($D$2:$D274)),$D274)</f>
        <v>2084371.6111491774</v>
      </c>
      <c r="P274" s="261">
        <f>ACL!$F$2</f>
        <v>1708000</v>
      </c>
      <c r="Q274" s="261">
        <f>ACL!$F$3</f>
        <v>2130000</v>
      </c>
      <c r="R274" s="261">
        <f>ACL!$F$4</f>
        <v>2500000</v>
      </c>
      <c r="S274" s="261">
        <f>ACL!$F$5</f>
        <v>2570000</v>
      </c>
      <c r="T274" s="261">
        <f>ACL!$F$6</f>
        <v>2670000</v>
      </c>
      <c r="U274" s="264" t="str">
        <f t="shared" si="60"/>
        <v xml:space="preserve">  </v>
      </c>
      <c r="V274" s="264" t="str">
        <f t="shared" si="61"/>
        <v/>
      </c>
      <c r="W274" s="264" t="str">
        <f t="shared" si="62"/>
        <v/>
      </c>
      <c r="X274" s="264" t="str">
        <f t="shared" si="63"/>
        <v/>
      </c>
      <c r="Y274" s="264" t="str">
        <f t="shared" si="64"/>
        <v/>
      </c>
      <c r="Z274" s="353">
        <f t="shared" si="69"/>
        <v>273</v>
      </c>
    </row>
    <row r="275" spans="1:26" x14ac:dyDescent="0.25">
      <c r="A275" s="262">
        <v>41548</v>
      </c>
      <c r="B275" s="263">
        <f t="shared" si="57"/>
        <v>10</v>
      </c>
      <c r="C275" s="263">
        <f t="shared" si="58"/>
        <v>1</v>
      </c>
      <c r="D275" s="261">
        <f t="shared" si="59"/>
        <v>4378.5196721311477</v>
      </c>
      <c r="E275" s="261">
        <f t="shared" si="70"/>
        <v>0</v>
      </c>
      <c r="F275" s="261">
        <f t="shared" si="65"/>
        <v>4378.5196721311477</v>
      </c>
      <c r="G275" s="261">
        <f t="shared" si="66"/>
        <v>4378.5196721311477</v>
      </c>
      <c r="H275" s="261">
        <f t="shared" si="67"/>
        <v>4378.5196721311477</v>
      </c>
      <c r="I275" s="261">
        <f t="shared" si="68"/>
        <v>4378.5196721311477</v>
      </c>
      <c r="J275" s="261">
        <f>SUM(D$2:D275)</f>
        <v>2088750.1308213086</v>
      </c>
      <c r="K275" s="261">
        <f>IF(ISNUMBER($D274),IF(OR(K274+$D275&gt;P275,K274=P275),P275,SUM($D$2:$D275)),$D275)</f>
        <v>1708000</v>
      </c>
      <c r="L275" s="261">
        <f>IF(ISNUMBER($D274),IF(OR(L274+$D275&gt;Q275,L274=Q275),Q275,SUM($D$2:$D275)),$D275)</f>
        <v>2088750.1308213086</v>
      </c>
      <c r="M275" s="261">
        <f>IF(ISNUMBER($D274),IF(OR(M274+$D275&gt;R275,M274=R275),R275,SUM($D$2:$D275)),$D275)</f>
        <v>2088750.1308213086</v>
      </c>
      <c r="N275" s="261">
        <f>IF(ISNUMBER($D274),IF(OR(N274+$D275&gt;S275,N274=S275),S275,SUM($D$2:$D275)),$D275)</f>
        <v>2088750.1308213086</v>
      </c>
      <c r="O275" s="261">
        <f>IF(ISNUMBER($D274),IF(OR(O274+$D275&gt;T275,O274=T275),T275,SUM($D$2:$D275)),$D275)</f>
        <v>2088750.1308213086</v>
      </c>
      <c r="P275" s="261">
        <f>ACL!$F$2</f>
        <v>1708000</v>
      </c>
      <c r="Q275" s="261">
        <f>ACL!$F$3</f>
        <v>2130000</v>
      </c>
      <c r="R275" s="261">
        <f>ACL!$F$4</f>
        <v>2500000</v>
      </c>
      <c r="S275" s="261">
        <f>ACL!$F$5</f>
        <v>2570000</v>
      </c>
      <c r="T275" s="261">
        <f>ACL!$F$6</f>
        <v>2670000</v>
      </c>
      <c r="U275" s="264" t="str">
        <f t="shared" si="60"/>
        <v xml:space="preserve">  </v>
      </c>
      <c r="V275" s="264" t="str">
        <f t="shared" si="61"/>
        <v/>
      </c>
      <c r="W275" s="264" t="str">
        <f t="shared" si="62"/>
        <v/>
      </c>
      <c r="X275" s="264" t="str">
        <f t="shared" si="63"/>
        <v/>
      </c>
      <c r="Y275" s="264" t="str">
        <f t="shared" si="64"/>
        <v/>
      </c>
      <c r="Z275" s="353">
        <f t="shared" si="69"/>
        <v>274</v>
      </c>
    </row>
    <row r="276" spans="1:26" x14ac:dyDescent="0.25">
      <c r="A276" s="262">
        <v>41549</v>
      </c>
      <c r="B276" s="263">
        <f t="shared" si="57"/>
        <v>10</v>
      </c>
      <c r="C276" s="263">
        <f t="shared" si="58"/>
        <v>1</v>
      </c>
      <c r="D276" s="261">
        <f t="shared" si="59"/>
        <v>4378.5196721311477</v>
      </c>
      <c r="E276" s="261">
        <f t="shared" si="70"/>
        <v>0</v>
      </c>
      <c r="F276" s="261">
        <f t="shared" si="65"/>
        <v>4378.5196721311477</v>
      </c>
      <c r="G276" s="261">
        <f t="shared" si="66"/>
        <v>4378.5196721311477</v>
      </c>
      <c r="H276" s="261">
        <f t="shared" si="67"/>
        <v>4378.5196721311477</v>
      </c>
      <c r="I276" s="261">
        <f t="shared" si="68"/>
        <v>4378.5196721311477</v>
      </c>
      <c r="J276" s="261">
        <f>SUM(D$2:D276)</f>
        <v>2093128.6504934398</v>
      </c>
      <c r="K276" s="261">
        <f>IF(ISNUMBER($D275),IF(OR(K275+$D276&gt;P276,K275=P276),P276,SUM($D$2:$D276)),$D276)</f>
        <v>1708000</v>
      </c>
      <c r="L276" s="261">
        <f>IF(ISNUMBER($D275),IF(OR(L275+$D276&gt;Q276,L275=Q276),Q276,SUM($D$2:$D276)),$D276)</f>
        <v>2093128.6504934398</v>
      </c>
      <c r="M276" s="261">
        <f>IF(ISNUMBER($D275),IF(OR(M275+$D276&gt;R276,M275=R276),R276,SUM($D$2:$D276)),$D276)</f>
        <v>2093128.6504934398</v>
      </c>
      <c r="N276" s="261">
        <f>IF(ISNUMBER($D275),IF(OR(N275+$D276&gt;S276,N275=S276),S276,SUM($D$2:$D276)),$D276)</f>
        <v>2093128.6504934398</v>
      </c>
      <c r="O276" s="261">
        <f>IF(ISNUMBER($D275),IF(OR(O275+$D276&gt;T276,O275=T276),T276,SUM($D$2:$D276)),$D276)</f>
        <v>2093128.6504934398</v>
      </c>
      <c r="P276" s="261">
        <f>ACL!$F$2</f>
        <v>1708000</v>
      </c>
      <c r="Q276" s="261">
        <f>ACL!$F$3</f>
        <v>2130000</v>
      </c>
      <c r="R276" s="261">
        <f>ACL!$F$4</f>
        <v>2500000</v>
      </c>
      <c r="S276" s="261">
        <f>ACL!$F$5</f>
        <v>2570000</v>
      </c>
      <c r="T276" s="261">
        <f>ACL!$F$6</f>
        <v>2670000</v>
      </c>
      <c r="U276" s="264" t="str">
        <f t="shared" si="60"/>
        <v xml:space="preserve">  </v>
      </c>
      <c r="V276" s="264" t="str">
        <f t="shared" si="61"/>
        <v/>
      </c>
      <c r="W276" s="264" t="str">
        <f t="shared" si="62"/>
        <v/>
      </c>
      <c r="X276" s="264" t="str">
        <f t="shared" si="63"/>
        <v/>
      </c>
      <c r="Y276" s="264" t="str">
        <f t="shared" si="64"/>
        <v/>
      </c>
      <c r="Z276" s="353">
        <f t="shared" si="69"/>
        <v>275</v>
      </c>
    </row>
    <row r="277" spans="1:26" x14ac:dyDescent="0.25">
      <c r="A277" s="262">
        <v>41550</v>
      </c>
      <c r="B277" s="263">
        <f t="shared" si="57"/>
        <v>10</v>
      </c>
      <c r="C277" s="263">
        <f t="shared" si="58"/>
        <v>1</v>
      </c>
      <c r="D277" s="261">
        <f t="shared" si="59"/>
        <v>4378.5196721311477</v>
      </c>
      <c r="E277" s="261">
        <f t="shared" si="70"/>
        <v>0</v>
      </c>
      <c r="F277" s="261">
        <f t="shared" si="65"/>
        <v>4378.5196721311477</v>
      </c>
      <c r="G277" s="261">
        <f t="shared" si="66"/>
        <v>4378.5196721311477</v>
      </c>
      <c r="H277" s="261">
        <f t="shared" si="67"/>
        <v>4378.5196721311477</v>
      </c>
      <c r="I277" s="261">
        <f t="shared" si="68"/>
        <v>4378.5196721311477</v>
      </c>
      <c r="J277" s="261">
        <f>SUM(D$2:D277)</f>
        <v>2097507.1701655709</v>
      </c>
      <c r="K277" s="261">
        <f>IF(ISNUMBER($D276),IF(OR(K276+$D277&gt;P277,K276=P277),P277,SUM($D$2:$D277)),$D277)</f>
        <v>1708000</v>
      </c>
      <c r="L277" s="261">
        <f>IF(ISNUMBER($D276),IF(OR(L276+$D277&gt;Q277,L276=Q277),Q277,SUM($D$2:$D277)),$D277)</f>
        <v>2097507.1701655709</v>
      </c>
      <c r="M277" s="261">
        <f>IF(ISNUMBER($D276),IF(OR(M276+$D277&gt;R277,M276=R277),R277,SUM($D$2:$D277)),$D277)</f>
        <v>2097507.1701655709</v>
      </c>
      <c r="N277" s="261">
        <f>IF(ISNUMBER($D276),IF(OR(N276+$D277&gt;S277,N276=S277),S277,SUM($D$2:$D277)),$D277)</f>
        <v>2097507.1701655709</v>
      </c>
      <c r="O277" s="261">
        <f>IF(ISNUMBER($D276),IF(OR(O276+$D277&gt;T277,O276=T277),T277,SUM($D$2:$D277)),$D277)</f>
        <v>2097507.1701655709</v>
      </c>
      <c r="P277" s="261">
        <f>ACL!$F$2</f>
        <v>1708000</v>
      </c>
      <c r="Q277" s="261">
        <f>ACL!$F$3</f>
        <v>2130000</v>
      </c>
      <c r="R277" s="261">
        <f>ACL!$F$4</f>
        <v>2500000</v>
      </c>
      <c r="S277" s="261">
        <f>ACL!$F$5</f>
        <v>2570000</v>
      </c>
      <c r="T277" s="261">
        <f>ACL!$F$6</f>
        <v>2670000</v>
      </c>
      <c r="U277" s="264" t="str">
        <f t="shared" si="60"/>
        <v xml:space="preserve">  </v>
      </c>
      <c r="V277" s="264" t="str">
        <f t="shared" si="61"/>
        <v/>
      </c>
      <c r="W277" s="264" t="str">
        <f t="shared" si="62"/>
        <v/>
      </c>
      <c r="X277" s="264" t="str">
        <f t="shared" si="63"/>
        <v/>
      </c>
      <c r="Y277" s="264" t="str">
        <f t="shared" si="64"/>
        <v/>
      </c>
      <c r="Z277" s="353">
        <f t="shared" si="69"/>
        <v>276</v>
      </c>
    </row>
    <row r="278" spans="1:26" x14ac:dyDescent="0.25">
      <c r="A278" s="262">
        <v>41551</v>
      </c>
      <c r="B278" s="263">
        <f t="shared" si="57"/>
        <v>10</v>
      </c>
      <c r="C278" s="263">
        <f t="shared" si="58"/>
        <v>1</v>
      </c>
      <c r="D278" s="261">
        <f t="shared" si="59"/>
        <v>4378.5196721311477</v>
      </c>
      <c r="E278" s="261">
        <f t="shared" si="70"/>
        <v>0</v>
      </c>
      <c r="F278" s="261">
        <f t="shared" si="65"/>
        <v>4378.5196721311477</v>
      </c>
      <c r="G278" s="261">
        <f t="shared" si="66"/>
        <v>4378.5196721311477</v>
      </c>
      <c r="H278" s="261">
        <f t="shared" si="67"/>
        <v>4378.5196721311477</v>
      </c>
      <c r="I278" s="261">
        <f t="shared" si="68"/>
        <v>4378.5196721311477</v>
      </c>
      <c r="J278" s="261">
        <f>SUM(D$2:D278)</f>
        <v>2101885.6898377021</v>
      </c>
      <c r="K278" s="261">
        <f>IF(ISNUMBER($D277),IF(OR(K277+$D278&gt;P278,K277=P278),P278,SUM($D$2:$D278)),$D278)</f>
        <v>1708000</v>
      </c>
      <c r="L278" s="261">
        <f>IF(ISNUMBER($D277),IF(OR(L277+$D278&gt;Q278,L277=Q278),Q278,SUM($D$2:$D278)),$D278)</f>
        <v>2101885.6898377021</v>
      </c>
      <c r="M278" s="261">
        <f>IF(ISNUMBER($D277),IF(OR(M277+$D278&gt;R278,M277=R278),R278,SUM($D$2:$D278)),$D278)</f>
        <v>2101885.6898377021</v>
      </c>
      <c r="N278" s="261">
        <f>IF(ISNUMBER($D277),IF(OR(N277+$D278&gt;S278,N277=S278),S278,SUM($D$2:$D278)),$D278)</f>
        <v>2101885.6898377021</v>
      </c>
      <c r="O278" s="261">
        <f>IF(ISNUMBER($D277),IF(OR(O277+$D278&gt;T278,O277=T278),T278,SUM($D$2:$D278)),$D278)</f>
        <v>2101885.6898377021</v>
      </c>
      <c r="P278" s="261">
        <f>ACL!$F$2</f>
        <v>1708000</v>
      </c>
      <c r="Q278" s="261">
        <f>ACL!$F$3</f>
        <v>2130000</v>
      </c>
      <c r="R278" s="261">
        <f>ACL!$F$4</f>
        <v>2500000</v>
      </c>
      <c r="S278" s="261">
        <f>ACL!$F$5</f>
        <v>2570000</v>
      </c>
      <c r="T278" s="261">
        <f>ACL!$F$6</f>
        <v>2670000</v>
      </c>
      <c r="U278" s="264" t="str">
        <f t="shared" si="60"/>
        <v xml:space="preserve">  </v>
      </c>
      <c r="V278" s="264" t="str">
        <f t="shared" si="61"/>
        <v/>
      </c>
      <c r="W278" s="264" t="str">
        <f t="shared" si="62"/>
        <v/>
      </c>
      <c r="X278" s="264" t="str">
        <f t="shared" si="63"/>
        <v/>
      </c>
      <c r="Y278" s="264" t="str">
        <f t="shared" si="64"/>
        <v/>
      </c>
      <c r="Z278" s="353">
        <f t="shared" si="69"/>
        <v>277</v>
      </c>
    </row>
    <row r="279" spans="1:26" x14ac:dyDescent="0.25">
      <c r="A279" s="262">
        <v>41552</v>
      </c>
      <c r="B279" s="263">
        <f t="shared" si="57"/>
        <v>10</v>
      </c>
      <c r="C279" s="263">
        <f t="shared" si="58"/>
        <v>1</v>
      </c>
      <c r="D279" s="261">
        <f t="shared" si="59"/>
        <v>4378.5196721311477</v>
      </c>
      <c r="E279" s="261">
        <f t="shared" si="70"/>
        <v>0</v>
      </c>
      <c r="F279" s="261">
        <f t="shared" si="65"/>
        <v>4378.5196721311477</v>
      </c>
      <c r="G279" s="261">
        <f t="shared" si="66"/>
        <v>4378.5196721311477</v>
      </c>
      <c r="H279" s="261">
        <f t="shared" si="67"/>
        <v>4378.5196721311477</v>
      </c>
      <c r="I279" s="261">
        <f t="shared" si="68"/>
        <v>4378.5196721311477</v>
      </c>
      <c r="J279" s="261">
        <f>SUM(D$2:D279)</f>
        <v>2106264.2095098333</v>
      </c>
      <c r="K279" s="261">
        <f>IF(ISNUMBER($D278),IF(OR(K278+$D279&gt;P279,K278=P279),P279,SUM($D$2:$D279)),$D279)</f>
        <v>1708000</v>
      </c>
      <c r="L279" s="261">
        <f>IF(ISNUMBER($D278),IF(OR(L278+$D279&gt;Q279,L278=Q279),Q279,SUM($D$2:$D279)),$D279)</f>
        <v>2106264.2095098333</v>
      </c>
      <c r="M279" s="261">
        <f>IF(ISNUMBER($D278),IF(OR(M278+$D279&gt;R279,M278=R279),R279,SUM($D$2:$D279)),$D279)</f>
        <v>2106264.2095098333</v>
      </c>
      <c r="N279" s="261">
        <f>IF(ISNUMBER($D278),IF(OR(N278+$D279&gt;S279,N278=S279),S279,SUM($D$2:$D279)),$D279)</f>
        <v>2106264.2095098333</v>
      </c>
      <c r="O279" s="261">
        <f>IF(ISNUMBER($D278),IF(OR(O278+$D279&gt;T279,O278=T279),T279,SUM($D$2:$D279)),$D279)</f>
        <v>2106264.2095098333</v>
      </c>
      <c r="P279" s="261">
        <f>ACL!$F$2</f>
        <v>1708000</v>
      </c>
      <c r="Q279" s="261">
        <f>ACL!$F$3</f>
        <v>2130000</v>
      </c>
      <c r="R279" s="261">
        <f>ACL!$F$4</f>
        <v>2500000</v>
      </c>
      <c r="S279" s="261">
        <f>ACL!$F$5</f>
        <v>2570000</v>
      </c>
      <c r="T279" s="261">
        <f>ACL!$F$6</f>
        <v>2670000</v>
      </c>
      <c r="U279" s="264" t="str">
        <f t="shared" si="60"/>
        <v xml:space="preserve">  </v>
      </c>
      <c r="V279" s="264" t="str">
        <f t="shared" si="61"/>
        <v/>
      </c>
      <c r="W279" s="264" t="str">
        <f t="shared" si="62"/>
        <v/>
      </c>
      <c r="X279" s="264" t="str">
        <f t="shared" si="63"/>
        <v/>
      </c>
      <c r="Y279" s="264" t="str">
        <f t="shared" si="64"/>
        <v/>
      </c>
      <c r="Z279" s="353">
        <f t="shared" si="69"/>
        <v>278</v>
      </c>
    </row>
    <row r="280" spans="1:26" x14ac:dyDescent="0.25">
      <c r="A280" s="262">
        <v>41553</v>
      </c>
      <c r="B280" s="263">
        <f t="shared" si="57"/>
        <v>10</v>
      </c>
      <c r="C280" s="263">
        <f t="shared" si="58"/>
        <v>1</v>
      </c>
      <c r="D280" s="261">
        <f t="shared" si="59"/>
        <v>4378.5196721311477</v>
      </c>
      <c r="E280" s="261">
        <f t="shared" si="70"/>
        <v>0</v>
      </c>
      <c r="F280" s="261">
        <f t="shared" si="65"/>
        <v>4378.5196721311477</v>
      </c>
      <c r="G280" s="261">
        <f t="shared" si="66"/>
        <v>4378.5196721311477</v>
      </c>
      <c r="H280" s="261">
        <f t="shared" si="67"/>
        <v>4378.5196721311477</v>
      </c>
      <c r="I280" s="261">
        <f t="shared" si="68"/>
        <v>4378.5196721311477</v>
      </c>
      <c r="J280" s="261">
        <f>SUM(D$2:D280)</f>
        <v>2110642.7291819644</v>
      </c>
      <c r="K280" s="261">
        <f>IF(ISNUMBER($D279),IF(OR(K279+$D280&gt;P280,K279=P280),P280,SUM($D$2:$D280)),$D280)</f>
        <v>1708000</v>
      </c>
      <c r="L280" s="261">
        <f>IF(ISNUMBER($D279),IF(OR(L279+$D280&gt;Q280,L279=Q280),Q280,SUM($D$2:$D280)),$D280)</f>
        <v>2110642.7291819644</v>
      </c>
      <c r="M280" s="261">
        <f>IF(ISNUMBER($D279),IF(OR(M279+$D280&gt;R280,M279=R280),R280,SUM($D$2:$D280)),$D280)</f>
        <v>2110642.7291819644</v>
      </c>
      <c r="N280" s="261">
        <f>IF(ISNUMBER($D279),IF(OR(N279+$D280&gt;S280,N279=S280),S280,SUM($D$2:$D280)),$D280)</f>
        <v>2110642.7291819644</v>
      </c>
      <c r="O280" s="261">
        <f>IF(ISNUMBER($D279),IF(OR(O279+$D280&gt;T280,O279=T280),T280,SUM($D$2:$D280)),$D280)</f>
        <v>2110642.7291819644</v>
      </c>
      <c r="P280" s="261">
        <f>ACL!$F$2</f>
        <v>1708000</v>
      </c>
      <c r="Q280" s="261">
        <f>ACL!$F$3</f>
        <v>2130000</v>
      </c>
      <c r="R280" s="261">
        <f>ACL!$F$4</f>
        <v>2500000</v>
      </c>
      <c r="S280" s="261">
        <f>ACL!$F$5</f>
        <v>2570000</v>
      </c>
      <c r="T280" s="261">
        <f>ACL!$F$6</f>
        <v>2670000</v>
      </c>
      <c r="U280" s="264" t="str">
        <f t="shared" si="60"/>
        <v xml:space="preserve">  </v>
      </c>
      <c r="V280" s="264" t="str">
        <f t="shared" si="61"/>
        <v/>
      </c>
      <c r="W280" s="264" t="str">
        <f t="shared" si="62"/>
        <v/>
      </c>
      <c r="X280" s="264" t="str">
        <f t="shared" si="63"/>
        <v/>
      </c>
      <c r="Y280" s="264" t="str">
        <f t="shared" si="64"/>
        <v/>
      </c>
      <c r="Z280" s="353">
        <f t="shared" si="69"/>
        <v>279</v>
      </c>
    </row>
    <row r="281" spans="1:26" x14ac:dyDescent="0.25">
      <c r="A281" s="262">
        <v>41554</v>
      </c>
      <c r="B281" s="263">
        <f t="shared" si="57"/>
        <v>10</v>
      </c>
      <c r="C281" s="263">
        <f t="shared" si="58"/>
        <v>1</v>
      </c>
      <c r="D281" s="261">
        <f t="shared" si="59"/>
        <v>4378.5196721311477</v>
      </c>
      <c r="E281" s="261">
        <f t="shared" si="70"/>
        <v>0</v>
      </c>
      <c r="F281" s="261">
        <f t="shared" si="65"/>
        <v>4378.5196721311477</v>
      </c>
      <c r="G281" s="261">
        <f t="shared" si="66"/>
        <v>4378.5196721311477</v>
      </c>
      <c r="H281" s="261">
        <f t="shared" si="67"/>
        <v>4378.5196721311477</v>
      </c>
      <c r="I281" s="261">
        <f t="shared" si="68"/>
        <v>4378.5196721311477</v>
      </c>
      <c r="J281" s="261">
        <f>SUM(D$2:D281)</f>
        <v>2115021.2488540956</v>
      </c>
      <c r="K281" s="261">
        <f>IF(ISNUMBER($D280),IF(OR(K280+$D281&gt;P281,K280=P281),P281,SUM($D$2:$D281)),$D281)</f>
        <v>1708000</v>
      </c>
      <c r="L281" s="261">
        <f>IF(ISNUMBER($D280),IF(OR(L280+$D281&gt;Q281,L280=Q281),Q281,SUM($D$2:$D281)),$D281)</f>
        <v>2115021.2488540956</v>
      </c>
      <c r="M281" s="261">
        <f>IF(ISNUMBER($D280),IF(OR(M280+$D281&gt;R281,M280=R281),R281,SUM($D$2:$D281)),$D281)</f>
        <v>2115021.2488540956</v>
      </c>
      <c r="N281" s="261">
        <f>IF(ISNUMBER($D280),IF(OR(N280+$D281&gt;S281,N280=S281),S281,SUM($D$2:$D281)),$D281)</f>
        <v>2115021.2488540956</v>
      </c>
      <c r="O281" s="261">
        <f>IF(ISNUMBER($D280),IF(OR(O280+$D281&gt;T281,O280=T281),T281,SUM($D$2:$D281)),$D281)</f>
        <v>2115021.2488540956</v>
      </c>
      <c r="P281" s="261">
        <f>ACL!$F$2</f>
        <v>1708000</v>
      </c>
      <c r="Q281" s="261">
        <f>ACL!$F$3</f>
        <v>2130000</v>
      </c>
      <c r="R281" s="261">
        <f>ACL!$F$4</f>
        <v>2500000</v>
      </c>
      <c r="S281" s="261">
        <f>ACL!$F$5</f>
        <v>2570000</v>
      </c>
      <c r="T281" s="261">
        <f>ACL!$F$6</f>
        <v>2670000</v>
      </c>
      <c r="U281" s="264" t="str">
        <f t="shared" si="60"/>
        <v xml:space="preserve">  </v>
      </c>
      <c r="V281" s="264" t="str">
        <f t="shared" si="61"/>
        <v/>
      </c>
      <c r="W281" s="264" t="str">
        <f t="shared" si="62"/>
        <v/>
      </c>
      <c r="X281" s="264" t="str">
        <f t="shared" si="63"/>
        <v/>
      </c>
      <c r="Y281" s="264" t="str">
        <f t="shared" si="64"/>
        <v/>
      </c>
      <c r="Z281" s="353">
        <f t="shared" si="69"/>
        <v>280</v>
      </c>
    </row>
    <row r="282" spans="1:26" x14ac:dyDescent="0.25">
      <c r="A282" s="262">
        <v>41555</v>
      </c>
      <c r="B282" s="263">
        <f t="shared" si="57"/>
        <v>10</v>
      </c>
      <c r="C282" s="263">
        <f t="shared" si="58"/>
        <v>1</v>
      </c>
      <c r="D282" s="261">
        <f t="shared" si="59"/>
        <v>4378.5196721311477</v>
      </c>
      <c r="E282" s="261">
        <f t="shared" si="70"/>
        <v>0</v>
      </c>
      <c r="F282" s="261">
        <f t="shared" si="65"/>
        <v>4378.5196721311477</v>
      </c>
      <c r="G282" s="261">
        <f t="shared" si="66"/>
        <v>4378.5196721311477</v>
      </c>
      <c r="H282" s="261">
        <f t="shared" si="67"/>
        <v>4378.5196721311477</v>
      </c>
      <c r="I282" s="261">
        <f t="shared" si="68"/>
        <v>4378.5196721311477</v>
      </c>
      <c r="J282" s="261">
        <f>SUM(D$2:D282)</f>
        <v>2119399.7685262267</v>
      </c>
      <c r="K282" s="261">
        <f>IF(ISNUMBER($D281),IF(OR(K281+$D282&gt;P282,K281=P282),P282,SUM($D$2:$D282)),$D282)</f>
        <v>1708000</v>
      </c>
      <c r="L282" s="261">
        <f>IF(ISNUMBER($D281),IF(OR(L281+$D282&gt;Q282,L281=Q282),Q282,SUM($D$2:$D282)),$D282)</f>
        <v>2119399.7685262267</v>
      </c>
      <c r="M282" s="261">
        <f>IF(ISNUMBER($D281),IF(OR(M281+$D282&gt;R282,M281=R282),R282,SUM($D$2:$D282)),$D282)</f>
        <v>2119399.7685262267</v>
      </c>
      <c r="N282" s="261">
        <f>IF(ISNUMBER($D281),IF(OR(N281+$D282&gt;S282,N281=S282),S282,SUM($D$2:$D282)),$D282)</f>
        <v>2119399.7685262267</v>
      </c>
      <c r="O282" s="261">
        <f>IF(ISNUMBER($D281),IF(OR(O281+$D282&gt;T282,O281=T282),T282,SUM($D$2:$D282)),$D282)</f>
        <v>2119399.7685262267</v>
      </c>
      <c r="P282" s="261">
        <f>ACL!$F$2</f>
        <v>1708000</v>
      </c>
      <c r="Q282" s="261">
        <f>ACL!$F$3</f>
        <v>2130000</v>
      </c>
      <c r="R282" s="261">
        <f>ACL!$F$4</f>
        <v>2500000</v>
      </c>
      <c r="S282" s="261">
        <f>ACL!$F$5</f>
        <v>2570000</v>
      </c>
      <c r="T282" s="261">
        <f>ACL!$F$6</f>
        <v>2670000</v>
      </c>
      <c r="U282" s="264" t="str">
        <f t="shared" si="60"/>
        <v xml:space="preserve">  </v>
      </c>
      <c r="V282" s="264" t="str">
        <f t="shared" si="61"/>
        <v/>
      </c>
      <c r="W282" s="264" t="str">
        <f t="shared" si="62"/>
        <v/>
      </c>
      <c r="X282" s="264" t="str">
        <f t="shared" si="63"/>
        <v/>
      </c>
      <c r="Y282" s="264" t="str">
        <f t="shared" si="64"/>
        <v/>
      </c>
      <c r="Z282" s="353">
        <f t="shared" si="69"/>
        <v>281</v>
      </c>
    </row>
    <row r="283" spans="1:26" x14ac:dyDescent="0.25">
      <c r="A283" s="262">
        <v>41556</v>
      </c>
      <c r="B283" s="263">
        <f t="shared" si="57"/>
        <v>10</v>
      </c>
      <c r="C283" s="263">
        <f t="shared" si="58"/>
        <v>1</v>
      </c>
      <c r="D283" s="261">
        <f t="shared" si="59"/>
        <v>4378.5196721311477</v>
      </c>
      <c r="E283" s="261">
        <f t="shared" si="70"/>
        <v>0</v>
      </c>
      <c r="F283" s="261">
        <f t="shared" si="65"/>
        <v>4378.5196721311477</v>
      </c>
      <c r="G283" s="261">
        <f t="shared" si="66"/>
        <v>4378.5196721311477</v>
      </c>
      <c r="H283" s="261">
        <f t="shared" si="67"/>
        <v>4378.5196721311477</v>
      </c>
      <c r="I283" s="261">
        <f t="shared" si="68"/>
        <v>4378.5196721311477</v>
      </c>
      <c r="J283" s="261">
        <f>SUM(D$2:D283)</f>
        <v>2123778.2881983579</v>
      </c>
      <c r="K283" s="261">
        <f>IF(ISNUMBER($D282),IF(OR(K282+$D283&gt;P283,K282=P283),P283,SUM($D$2:$D283)),$D283)</f>
        <v>1708000</v>
      </c>
      <c r="L283" s="261">
        <f>IF(ISNUMBER($D282),IF(OR(L282+$D283&gt;Q283,L282=Q283),Q283,SUM($D$2:$D283)),$D283)</f>
        <v>2123778.2881983579</v>
      </c>
      <c r="M283" s="261">
        <f>IF(ISNUMBER($D282),IF(OR(M282+$D283&gt;R283,M282=R283),R283,SUM($D$2:$D283)),$D283)</f>
        <v>2123778.2881983579</v>
      </c>
      <c r="N283" s="261">
        <f>IF(ISNUMBER($D282),IF(OR(N282+$D283&gt;S283,N282=S283),S283,SUM($D$2:$D283)),$D283)</f>
        <v>2123778.2881983579</v>
      </c>
      <c r="O283" s="261">
        <f>IF(ISNUMBER($D282),IF(OR(O282+$D283&gt;T283,O282=T283),T283,SUM($D$2:$D283)),$D283)</f>
        <v>2123778.2881983579</v>
      </c>
      <c r="P283" s="261">
        <f>ACL!$F$2</f>
        <v>1708000</v>
      </c>
      <c r="Q283" s="261">
        <f>ACL!$F$3</f>
        <v>2130000</v>
      </c>
      <c r="R283" s="261">
        <f>ACL!$F$4</f>
        <v>2500000</v>
      </c>
      <c r="S283" s="261">
        <f>ACL!$F$5</f>
        <v>2570000</v>
      </c>
      <c r="T283" s="261">
        <f>ACL!$F$6</f>
        <v>2670000</v>
      </c>
      <c r="U283" s="264" t="str">
        <f t="shared" si="60"/>
        <v xml:space="preserve">  </v>
      </c>
      <c r="V283" s="264" t="str">
        <f t="shared" si="61"/>
        <v/>
      </c>
      <c r="W283" s="264" t="str">
        <f t="shared" si="62"/>
        <v/>
      </c>
      <c r="X283" s="264" t="str">
        <f t="shared" si="63"/>
        <v/>
      </c>
      <c r="Y283" s="264" t="str">
        <f t="shared" si="64"/>
        <v/>
      </c>
      <c r="Z283" s="353">
        <f t="shared" si="69"/>
        <v>282</v>
      </c>
    </row>
    <row r="284" spans="1:26" x14ac:dyDescent="0.25">
      <c r="A284" s="262">
        <v>41557</v>
      </c>
      <c r="B284" s="263">
        <f t="shared" si="57"/>
        <v>10</v>
      </c>
      <c r="C284" s="263">
        <f t="shared" si="58"/>
        <v>1</v>
      </c>
      <c r="D284" s="261">
        <f t="shared" si="59"/>
        <v>4378.5196721311477</v>
      </c>
      <c r="E284" s="261">
        <f t="shared" si="70"/>
        <v>0</v>
      </c>
      <c r="F284" s="261">
        <f t="shared" si="65"/>
        <v>4378.5196721311477</v>
      </c>
      <c r="G284" s="261">
        <f t="shared" si="66"/>
        <v>4378.5196721311477</v>
      </c>
      <c r="H284" s="261">
        <f t="shared" si="67"/>
        <v>4378.5196721311477</v>
      </c>
      <c r="I284" s="261">
        <f t="shared" si="68"/>
        <v>4378.5196721311477</v>
      </c>
      <c r="J284" s="261">
        <f>SUM(D$2:D284)</f>
        <v>2128156.8078704891</v>
      </c>
      <c r="K284" s="261">
        <f>IF(ISNUMBER($D283),IF(OR(K283+$D284&gt;P284,K283=P284),P284,SUM($D$2:$D284)),$D284)</f>
        <v>1708000</v>
      </c>
      <c r="L284" s="261">
        <f>IF(ISNUMBER($D283),IF(OR(L283+$D284&gt;Q284,L283=Q284),Q284,SUM($D$2:$D284)),$D284)</f>
        <v>2128156.8078704891</v>
      </c>
      <c r="M284" s="261">
        <f>IF(ISNUMBER($D283),IF(OR(M283+$D284&gt;R284,M283=R284),R284,SUM($D$2:$D284)),$D284)</f>
        <v>2128156.8078704891</v>
      </c>
      <c r="N284" s="261">
        <f>IF(ISNUMBER($D283),IF(OR(N283+$D284&gt;S284,N283=S284),S284,SUM($D$2:$D284)),$D284)</f>
        <v>2128156.8078704891</v>
      </c>
      <c r="O284" s="261">
        <f>IF(ISNUMBER($D283),IF(OR(O283+$D284&gt;T284,O283=T284),T284,SUM($D$2:$D284)),$D284)</f>
        <v>2128156.8078704891</v>
      </c>
      <c r="P284" s="261">
        <f>ACL!$F$2</f>
        <v>1708000</v>
      </c>
      <c r="Q284" s="261">
        <f>ACL!$F$3</f>
        <v>2130000</v>
      </c>
      <c r="R284" s="261">
        <f>ACL!$F$4</f>
        <v>2500000</v>
      </c>
      <c r="S284" s="261">
        <f>ACL!$F$5</f>
        <v>2570000</v>
      </c>
      <c r="T284" s="261">
        <f>ACL!$F$6</f>
        <v>2670000</v>
      </c>
      <c r="U284" s="264" t="str">
        <f t="shared" si="60"/>
        <v xml:space="preserve">  </v>
      </c>
      <c r="V284" s="264" t="str">
        <f t="shared" si="61"/>
        <v/>
      </c>
      <c r="W284" s="264" t="str">
        <f t="shared" si="62"/>
        <v/>
      </c>
      <c r="X284" s="264" t="str">
        <f t="shared" si="63"/>
        <v/>
      </c>
      <c r="Y284" s="264" t="str">
        <f t="shared" si="64"/>
        <v/>
      </c>
      <c r="Z284" s="353">
        <f t="shared" si="69"/>
        <v>283</v>
      </c>
    </row>
    <row r="285" spans="1:26" x14ac:dyDescent="0.25">
      <c r="A285" s="262">
        <v>41558</v>
      </c>
      <c r="B285" s="263">
        <f t="shared" si="57"/>
        <v>10</v>
      </c>
      <c r="C285" s="263">
        <f t="shared" si="58"/>
        <v>1</v>
      </c>
      <c r="D285" s="261">
        <f t="shared" si="59"/>
        <v>4378.5196721311477</v>
      </c>
      <c r="E285" s="261">
        <f t="shared" si="70"/>
        <v>0</v>
      </c>
      <c r="F285" s="261">
        <f t="shared" si="65"/>
        <v>0</v>
      </c>
      <c r="G285" s="261">
        <f t="shared" si="66"/>
        <v>4378.5196721311477</v>
      </c>
      <c r="H285" s="261">
        <f t="shared" si="67"/>
        <v>4378.5196721311477</v>
      </c>
      <c r="I285" s="261">
        <f t="shared" si="68"/>
        <v>4378.5196721311477</v>
      </c>
      <c r="J285" s="261">
        <f>SUM(D$2:D285)</f>
        <v>2132535.3275426202</v>
      </c>
      <c r="K285" s="261">
        <f>IF(ISNUMBER($D284),IF(OR(K284+$D285&gt;P285,K284=P285),P285,SUM($D$2:$D285)),$D285)</f>
        <v>1708000</v>
      </c>
      <c r="L285" s="261">
        <f>IF(ISNUMBER($D284),IF(OR(L284+$D285&gt;Q285,L284=Q285),Q285,SUM($D$2:$D285)),$D285)</f>
        <v>2130000</v>
      </c>
      <c r="M285" s="261">
        <f>IF(ISNUMBER($D284),IF(OR(M284+$D285&gt;R285,M284=R285),R285,SUM($D$2:$D285)),$D285)</f>
        <v>2132535.3275426202</v>
      </c>
      <c r="N285" s="261">
        <f>IF(ISNUMBER($D284),IF(OR(N284+$D285&gt;S285,N284=S285),S285,SUM($D$2:$D285)),$D285)</f>
        <v>2132535.3275426202</v>
      </c>
      <c r="O285" s="261">
        <f>IF(ISNUMBER($D284),IF(OR(O284+$D285&gt;T285,O284=T285),T285,SUM($D$2:$D285)),$D285)</f>
        <v>2132535.3275426202</v>
      </c>
      <c r="P285" s="261">
        <f>ACL!$F$2</f>
        <v>1708000</v>
      </c>
      <c r="Q285" s="261">
        <f>ACL!$F$3</f>
        <v>2130000</v>
      </c>
      <c r="R285" s="261">
        <f>ACL!$F$4</f>
        <v>2500000</v>
      </c>
      <c r="S285" s="261">
        <f>ACL!$F$5</f>
        <v>2570000</v>
      </c>
      <c r="T285" s="261">
        <f>ACL!$F$6</f>
        <v>2670000</v>
      </c>
      <c r="U285" s="264" t="str">
        <f t="shared" si="60"/>
        <v xml:space="preserve">  </v>
      </c>
      <c r="V285" s="264">
        <f t="shared" si="61"/>
        <v>41558</v>
      </c>
      <c r="W285" s="264" t="str">
        <f t="shared" si="62"/>
        <v/>
      </c>
      <c r="X285" s="264" t="str">
        <f t="shared" si="63"/>
        <v/>
      </c>
      <c r="Y285" s="264" t="str">
        <f t="shared" si="64"/>
        <v/>
      </c>
      <c r="Z285" s="353">
        <f t="shared" si="69"/>
        <v>284</v>
      </c>
    </row>
    <row r="286" spans="1:26" x14ac:dyDescent="0.25">
      <c r="A286" s="262">
        <v>41559</v>
      </c>
      <c r="B286" s="263">
        <f t="shared" si="57"/>
        <v>10</v>
      </c>
      <c r="C286" s="263">
        <f t="shared" si="58"/>
        <v>1</v>
      </c>
      <c r="D286" s="261">
        <f t="shared" si="59"/>
        <v>4378.5196721311477</v>
      </c>
      <c r="E286" s="261">
        <f t="shared" si="70"/>
        <v>0</v>
      </c>
      <c r="F286" s="261">
        <f t="shared" si="65"/>
        <v>0</v>
      </c>
      <c r="G286" s="261">
        <f t="shared" si="66"/>
        <v>4378.5196721311477</v>
      </c>
      <c r="H286" s="261">
        <f t="shared" si="67"/>
        <v>4378.5196721311477</v>
      </c>
      <c r="I286" s="261">
        <f t="shared" si="68"/>
        <v>4378.5196721311477</v>
      </c>
      <c r="J286" s="261">
        <f>SUM(D$2:D286)</f>
        <v>2136913.8472147514</v>
      </c>
      <c r="K286" s="261">
        <f>IF(ISNUMBER($D285),IF(OR(K285+$D286&gt;P286,K285=P286),P286,SUM($D$2:$D286)),$D286)</f>
        <v>1708000</v>
      </c>
      <c r="L286" s="261">
        <f>IF(ISNUMBER($D285),IF(OR(L285+$D286&gt;Q286,L285=Q286),Q286,SUM($D$2:$D286)),$D286)</f>
        <v>2130000</v>
      </c>
      <c r="M286" s="261">
        <f>IF(ISNUMBER($D285),IF(OR(M285+$D286&gt;R286,M285=R286),R286,SUM($D$2:$D286)),$D286)</f>
        <v>2136913.8472147514</v>
      </c>
      <c r="N286" s="261">
        <f>IF(ISNUMBER($D285),IF(OR(N285+$D286&gt;S286,N285=S286),S286,SUM($D$2:$D286)),$D286)</f>
        <v>2136913.8472147514</v>
      </c>
      <c r="O286" s="261">
        <f>IF(ISNUMBER($D285),IF(OR(O285+$D286&gt;T286,O285=T286),T286,SUM($D$2:$D286)),$D286)</f>
        <v>2136913.8472147514</v>
      </c>
      <c r="P286" s="261">
        <f>ACL!$F$2</f>
        <v>1708000</v>
      </c>
      <c r="Q286" s="261">
        <f>ACL!$F$3</f>
        <v>2130000</v>
      </c>
      <c r="R286" s="261">
        <f>ACL!$F$4</f>
        <v>2500000</v>
      </c>
      <c r="S286" s="261">
        <f>ACL!$F$5</f>
        <v>2570000</v>
      </c>
      <c r="T286" s="261">
        <f>ACL!$F$6</f>
        <v>2670000</v>
      </c>
      <c r="U286" s="264" t="str">
        <f t="shared" si="60"/>
        <v xml:space="preserve">  </v>
      </c>
      <c r="V286" s="264" t="str">
        <f t="shared" si="61"/>
        <v xml:space="preserve">  </v>
      </c>
      <c r="W286" s="264" t="str">
        <f t="shared" si="62"/>
        <v/>
      </c>
      <c r="X286" s="264" t="str">
        <f t="shared" si="63"/>
        <v/>
      </c>
      <c r="Y286" s="264" t="str">
        <f t="shared" si="64"/>
        <v/>
      </c>
      <c r="Z286" s="353">
        <f t="shared" si="69"/>
        <v>285</v>
      </c>
    </row>
    <row r="287" spans="1:26" x14ac:dyDescent="0.25">
      <c r="A287" s="262">
        <v>41560</v>
      </c>
      <c r="B287" s="263">
        <f t="shared" si="57"/>
        <v>10</v>
      </c>
      <c r="C287" s="263">
        <f t="shared" si="58"/>
        <v>1</v>
      </c>
      <c r="D287" s="261">
        <f t="shared" si="59"/>
        <v>4378.5196721311477</v>
      </c>
      <c r="E287" s="261">
        <f t="shared" si="70"/>
        <v>0</v>
      </c>
      <c r="F287" s="261">
        <f t="shared" si="65"/>
        <v>0</v>
      </c>
      <c r="G287" s="261">
        <f t="shared" si="66"/>
        <v>4378.5196721311477</v>
      </c>
      <c r="H287" s="261">
        <f t="shared" si="67"/>
        <v>4378.5196721311477</v>
      </c>
      <c r="I287" s="261">
        <f t="shared" si="68"/>
        <v>4378.5196721311477</v>
      </c>
      <c r="J287" s="261">
        <f>SUM(D$2:D287)</f>
        <v>2141292.3668868826</v>
      </c>
      <c r="K287" s="261">
        <f>IF(ISNUMBER($D286),IF(OR(K286+$D287&gt;P287,K286=P287),P287,SUM($D$2:$D287)),$D287)</f>
        <v>1708000</v>
      </c>
      <c r="L287" s="261">
        <f>IF(ISNUMBER($D286),IF(OR(L286+$D287&gt;Q287,L286=Q287),Q287,SUM($D$2:$D287)),$D287)</f>
        <v>2130000</v>
      </c>
      <c r="M287" s="261">
        <f>IF(ISNUMBER($D286),IF(OR(M286+$D287&gt;R287,M286=R287),R287,SUM($D$2:$D287)),$D287)</f>
        <v>2141292.3668868826</v>
      </c>
      <c r="N287" s="261">
        <f>IF(ISNUMBER($D286),IF(OR(N286+$D287&gt;S287,N286=S287),S287,SUM($D$2:$D287)),$D287)</f>
        <v>2141292.3668868826</v>
      </c>
      <c r="O287" s="261">
        <f>IF(ISNUMBER($D286),IF(OR(O286+$D287&gt;T287,O286=T287),T287,SUM($D$2:$D287)),$D287)</f>
        <v>2141292.3668868826</v>
      </c>
      <c r="P287" s="261">
        <f>ACL!$F$2</f>
        <v>1708000</v>
      </c>
      <c r="Q287" s="261">
        <f>ACL!$F$3</f>
        <v>2130000</v>
      </c>
      <c r="R287" s="261">
        <f>ACL!$F$4</f>
        <v>2500000</v>
      </c>
      <c r="S287" s="261">
        <f>ACL!$F$5</f>
        <v>2570000</v>
      </c>
      <c r="T287" s="261">
        <f>ACL!$F$6</f>
        <v>2670000</v>
      </c>
      <c r="U287" s="264" t="str">
        <f t="shared" si="60"/>
        <v xml:space="preserve">  </v>
      </c>
      <c r="V287" s="264" t="str">
        <f t="shared" si="61"/>
        <v xml:space="preserve">  </v>
      </c>
      <c r="W287" s="264" t="str">
        <f t="shared" si="62"/>
        <v/>
      </c>
      <c r="X287" s="264" t="str">
        <f t="shared" si="63"/>
        <v/>
      </c>
      <c r="Y287" s="264" t="str">
        <f t="shared" si="64"/>
        <v/>
      </c>
      <c r="Z287" s="353">
        <f t="shared" si="69"/>
        <v>286</v>
      </c>
    </row>
    <row r="288" spans="1:26" x14ac:dyDescent="0.25">
      <c r="A288" s="262">
        <v>41561</v>
      </c>
      <c r="B288" s="263">
        <f t="shared" si="57"/>
        <v>10</v>
      </c>
      <c r="C288" s="263">
        <f t="shared" si="58"/>
        <v>1</v>
      </c>
      <c r="D288" s="261">
        <f t="shared" si="59"/>
        <v>4378.5196721311477</v>
      </c>
      <c r="E288" s="261">
        <f t="shared" si="70"/>
        <v>0</v>
      </c>
      <c r="F288" s="261">
        <f t="shared" si="65"/>
        <v>0</v>
      </c>
      <c r="G288" s="261">
        <f t="shared" si="66"/>
        <v>4378.5196721311477</v>
      </c>
      <c r="H288" s="261">
        <f t="shared" si="67"/>
        <v>4378.5196721311477</v>
      </c>
      <c r="I288" s="261">
        <f t="shared" si="68"/>
        <v>4378.5196721311477</v>
      </c>
      <c r="J288" s="261">
        <f>SUM(D$2:D288)</f>
        <v>2145670.8865590137</v>
      </c>
      <c r="K288" s="261">
        <f>IF(ISNUMBER($D287),IF(OR(K287+$D288&gt;P288,K287=P288),P288,SUM($D$2:$D288)),$D288)</f>
        <v>1708000</v>
      </c>
      <c r="L288" s="261">
        <f>IF(ISNUMBER($D287),IF(OR(L287+$D288&gt;Q288,L287=Q288),Q288,SUM($D$2:$D288)),$D288)</f>
        <v>2130000</v>
      </c>
      <c r="M288" s="261">
        <f>IF(ISNUMBER($D287),IF(OR(M287+$D288&gt;R288,M287=R288),R288,SUM($D$2:$D288)),$D288)</f>
        <v>2145670.8865590137</v>
      </c>
      <c r="N288" s="261">
        <f>IF(ISNUMBER($D287),IF(OR(N287+$D288&gt;S288,N287=S288),S288,SUM($D$2:$D288)),$D288)</f>
        <v>2145670.8865590137</v>
      </c>
      <c r="O288" s="261">
        <f>IF(ISNUMBER($D287),IF(OR(O287+$D288&gt;T288,O287=T288),T288,SUM($D$2:$D288)),$D288)</f>
        <v>2145670.8865590137</v>
      </c>
      <c r="P288" s="261">
        <f>ACL!$F$2</f>
        <v>1708000</v>
      </c>
      <c r="Q288" s="261">
        <f>ACL!$F$3</f>
        <v>2130000</v>
      </c>
      <c r="R288" s="261">
        <f>ACL!$F$4</f>
        <v>2500000</v>
      </c>
      <c r="S288" s="261">
        <f>ACL!$F$5</f>
        <v>2570000</v>
      </c>
      <c r="T288" s="261">
        <f>ACL!$F$6</f>
        <v>2670000</v>
      </c>
      <c r="U288" s="264" t="str">
        <f t="shared" si="60"/>
        <v xml:space="preserve">  </v>
      </c>
      <c r="V288" s="264" t="str">
        <f t="shared" si="61"/>
        <v xml:space="preserve">  </v>
      </c>
      <c r="W288" s="264" t="str">
        <f t="shared" si="62"/>
        <v/>
      </c>
      <c r="X288" s="264" t="str">
        <f t="shared" si="63"/>
        <v/>
      </c>
      <c r="Y288" s="264" t="str">
        <f t="shared" si="64"/>
        <v/>
      </c>
      <c r="Z288" s="353">
        <f t="shared" si="69"/>
        <v>287</v>
      </c>
    </row>
    <row r="289" spans="1:26" x14ac:dyDescent="0.25">
      <c r="A289" s="262">
        <v>41562</v>
      </c>
      <c r="B289" s="263">
        <f t="shared" si="57"/>
        <v>10</v>
      </c>
      <c r="C289" s="263">
        <f t="shared" si="58"/>
        <v>1</v>
      </c>
      <c r="D289" s="261">
        <f t="shared" si="59"/>
        <v>4378.5196721311477</v>
      </c>
      <c r="E289" s="261">
        <f t="shared" si="70"/>
        <v>0</v>
      </c>
      <c r="F289" s="261">
        <f t="shared" si="65"/>
        <v>0</v>
      </c>
      <c r="G289" s="261">
        <f t="shared" si="66"/>
        <v>4378.5196721311477</v>
      </c>
      <c r="H289" s="261">
        <f t="shared" si="67"/>
        <v>4378.5196721311477</v>
      </c>
      <c r="I289" s="261">
        <f t="shared" si="68"/>
        <v>4378.5196721311477</v>
      </c>
      <c r="J289" s="261">
        <f>SUM(D$2:D289)</f>
        <v>2150049.4062311449</v>
      </c>
      <c r="K289" s="261">
        <f>IF(ISNUMBER($D288),IF(OR(K288+$D289&gt;P289,K288=P289),P289,SUM($D$2:$D289)),$D289)</f>
        <v>1708000</v>
      </c>
      <c r="L289" s="261">
        <f>IF(ISNUMBER($D288),IF(OR(L288+$D289&gt;Q289,L288=Q289),Q289,SUM($D$2:$D289)),$D289)</f>
        <v>2130000</v>
      </c>
      <c r="M289" s="261">
        <f>IF(ISNUMBER($D288),IF(OR(M288+$D289&gt;R289,M288=R289),R289,SUM($D$2:$D289)),$D289)</f>
        <v>2150049.4062311449</v>
      </c>
      <c r="N289" s="261">
        <f>IF(ISNUMBER($D288),IF(OR(N288+$D289&gt;S289,N288=S289),S289,SUM($D$2:$D289)),$D289)</f>
        <v>2150049.4062311449</v>
      </c>
      <c r="O289" s="261">
        <f>IF(ISNUMBER($D288),IF(OR(O288+$D289&gt;T289,O288=T289),T289,SUM($D$2:$D289)),$D289)</f>
        <v>2150049.4062311449</v>
      </c>
      <c r="P289" s="261">
        <f>ACL!$F$2</f>
        <v>1708000</v>
      </c>
      <c r="Q289" s="261">
        <f>ACL!$F$3</f>
        <v>2130000</v>
      </c>
      <c r="R289" s="261">
        <f>ACL!$F$4</f>
        <v>2500000</v>
      </c>
      <c r="S289" s="261">
        <f>ACL!$F$5</f>
        <v>2570000</v>
      </c>
      <c r="T289" s="261">
        <f>ACL!$F$6</f>
        <v>2670000</v>
      </c>
      <c r="U289" s="264" t="str">
        <f t="shared" si="60"/>
        <v xml:space="preserve">  </v>
      </c>
      <c r="V289" s="264" t="str">
        <f t="shared" si="61"/>
        <v xml:space="preserve">  </v>
      </c>
      <c r="W289" s="264" t="str">
        <f t="shared" si="62"/>
        <v/>
      </c>
      <c r="X289" s="264" t="str">
        <f t="shared" si="63"/>
        <v/>
      </c>
      <c r="Y289" s="264" t="str">
        <f t="shared" si="64"/>
        <v/>
      </c>
      <c r="Z289" s="353">
        <f t="shared" si="69"/>
        <v>288</v>
      </c>
    </row>
    <row r="290" spans="1:26" x14ac:dyDescent="0.25">
      <c r="A290" s="262">
        <v>41563</v>
      </c>
      <c r="B290" s="263">
        <f t="shared" si="57"/>
        <v>10</v>
      </c>
      <c r="C290" s="263">
        <f t="shared" si="58"/>
        <v>1</v>
      </c>
      <c r="D290" s="261">
        <f t="shared" si="59"/>
        <v>4378.5196721311477</v>
      </c>
      <c r="E290" s="261">
        <f t="shared" si="70"/>
        <v>0</v>
      </c>
      <c r="F290" s="261">
        <f t="shared" si="65"/>
        <v>0</v>
      </c>
      <c r="G290" s="261">
        <f t="shared" si="66"/>
        <v>4378.5196721311477</v>
      </c>
      <c r="H290" s="261">
        <f t="shared" si="67"/>
        <v>4378.5196721311477</v>
      </c>
      <c r="I290" s="261">
        <f t="shared" si="68"/>
        <v>4378.5196721311477</v>
      </c>
      <c r="J290" s="261">
        <f>SUM(D$2:D290)</f>
        <v>2154427.9259032761</v>
      </c>
      <c r="K290" s="261">
        <f>IF(ISNUMBER($D289),IF(OR(K289+$D290&gt;P290,K289=P290),P290,SUM($D$2:$D290)),$D290)</f>
        <v>1708000</v>
      </c>
      <c r="L290" s="261">
        <f>IF(ISNUMBER($D289),IF(OR(L289+$D290&gt;Q290,L289=Q290),Q290,SUM($D$2:$D290)),$D290)</f>
        <v>2130000</v>
      </c>
      <c r="M290" s="261">
        <f>IF(ISNUMBER($D289),IF(OR(M289+$D290&gt;R290,M289=R290),R290,SUM($D$2:$D290)),$D290)</f>
        <v>2154427.9259032761</v>
      </c>
      <c r="N290" s="261">
        <f>IF(ISNUMBER($D289),IF(OR(N289+$D290&gt;S290,N289=S290),S290,SUM($D$2:$D290)),$D290)</f>
        <v>2154427.9259032761</v>
      </c>
      <c r="O290" s="261">
        <f>IF(ISNUMBER($D289),IF(OR(O289+$D290&gt;T290,O289=T290),T290,SUM($D$2:$D290)),$D290)</f>
        <v>2154427.9259032761</v>
      </c>
      <c r="P290" s="261">
        <f>ACL!$F$2</f>
        <v>1708000</v>
      </c>
      <c r="Q290" s="261">
        <f>ACL!$F$3</f>
        <v>2130000</v>
      </c>
      <c r="R290" s="261">
        <f>ACL!$F$4</f>
        <v>2500000</v>
      </c>
      <c r="S290" s="261">
        <f>ACL!$F$5</f>
        <v>2570000</v>
      </c>
      <c r="T290" s="261">
        <f>ACL!$F$6</f>
        <v>2670000</v>
      </c>
      <c r="U290" s="264" t="str">
        <f t="shared" si="60"/>
        <v xml:space="preserve">  </v>
      </c>
      <c r="V290" s="264" t="str">
        <f t="shared" si="61"/>
        <v xml:space="preserve">  </v>
      </c>
      <c r="W290" s="264" t="str">
        <f t="shared" si="62"/>
        <v/>
      </c>
      <c r="X290" s="264" t="str">
        <f t="shared" si="63"/>
        <v/>
      </c>
      <c r="Y290" s="264" t="str">
        <f t="shared" si="64"/>
        <v/>
      </c>
      <c r="Z290" s="353">
        <f t="shared" si="69"/>
        <v>289</v>
      </c>
    </row>
    <row r="291" spans="1:26" x14ac:dyDescent="0.25">
      <c r="A291" s="262">
        <v>41564</v>
      </c>
      <c r="B291" s="263">
        <f t="shared" si="57"/>
        <v>10</v>
      </c>
      <c r="C291" s="263">
        <f t="shared" si="58"/>
        <v>1</v>
      </c>
      <c r="D291" s="261">
        <f t="shared" si="59"/>
        <v>4378.5196721311477</v>
      </c>
      <c r="E291" s="261">
        <f t="shared" si="70"/>
        <v>0</v>
      </c>
      <c r="F291" s="261">
        <f t="shared" si="65"/>
        <v>0</v>
      </c>
      <c r="G291" s="261">
        <f t="shared" si="66"/>
        <v>4378.5196721311477</v>
      </c>
      <c r="H291" s="261">
        <f t="shared" si="67"/>
        <v>4378.5196721311477</v>
      </c>
      <c r="I291" s="261">
        <f t="shared" si="68"/>
        <v>4378.5196721311477</v>
      </c>
      <c r="J291" s="261">
        <f>SUM(D$2:D291)</f>
        <v>2158806.4455754072</v>
      </c>
      <c r="K291" s="261">
        <f>IF(ISNUMBER($D290),IF(OR(K290+$D291&gt;P291,K290=P291),P291,SUM($D$2:$D291)),$D291)</f>
        <v>1708000</v>
      </c>
      <c r="L291" s="261">
        <f>IF(ISNUMBER($D290),IF(OR(L290+$D291&gt;Q291,L290=Q291),Q291,SUM($D$2:$D291)),$D291)</f>
        <v>2130000</v>
      </c>
      <c r="M291" s="261">
        <f>IF(ISNUMBER($D290),IF(OR(M290+$D291&gt;R291,M290=R291),R291,SUM($D$2:$D291)),$D291)</f>
        <v>2158806.4455754072</v>
      </c>
      <c r="N291" s="261">
        <f>IF(ISNUMBER($D290),IF(OR(N290+$D291&gt;S291,N290=S291),S291,SUM($D$2:$D291)),$D291)</f>
        <v>2158806.4455754072</v>
      </c>
      <c r="O291" s="261">
        <f>IF(ISNUMBER($D290),IF(OR(O290+$D291&gt;T291,O290=T291),T291,SUM($D$2:$D291)),$D291)</f>
        <v>2158806.4455754072</v>
      </c>
      <c r="P291" s="261">
        <f>ACL!$F$2</f>
        <v>1708000</v>
      </c>
      <c r="Q291" s="261">
        <f>ACL!$F$3</f>
        <v>2130000</v>
      </c>
      <c r="R291" s="261">
        <f>ACL!$F$4</f>
        <v>2500000</v>
      </c>
      <c r="S291" s="261">
        <f>ACL!$F$5</f>
        <v>2570000</v>
      </c>
      <c r="T291" s="261">
        <f>ACL!$F$6</f>
        <v>2670000</v>
      </c>
      <c r="U291" s="264" t="str">
        <f t="shared" si="60"/>
        <v xml:space="preserve">  </v>
      </c>
      <c r="V291" s="264" t="str">
        <f t="shared" si="61"/>
        <v xml:space="preserve">  </v>
      </c>
      <c r="W291" s="264" t="str">
        <f t="shared" si="62"/>
        <v/>
      </c>
      <c r="X291" s="264" t="str">
        <f t="shared" si="63"/>
        <v/>
      </c>
      <c r="Y291" s="264" t="str">
        <f t="shared" si="64"/>
        <v/>
      </c>
      <c r="Z291" s="353">
        <f t="shared" si="69"/>
        <v>290</v>
      </c>
    </row>
    <row r="292" spans="1:26" x14ac:dyDescent="0.25">
      <c r="A292" s="262">
        <v>41565</v>
      </c>
      <c r="B292" s="263">
        <f t="shared" si="57"/>
        <v>10</v>
      </c>
      <c r="C292" s="263">
        <f t="shared" si="58"/>
        <v>1</v>
      </c>
      <c r="D292" s="261">
        <f t="shared" si="59"/>
        <v>4378.5196721311477</v>
      </c>
      <c r="E292" s="261">
        <f t="shared" si="70"/>
        <v>0</v>
      </c>
      <c r="F292" s="261">
        <f t="shared" si="65"/>
        <v>0</v>
      </c>
      <c r="G292" s="261">
        <f t="shared" si="66"/>
        <v>4378.5196721311477</v>
      </c>
      <c r="H292" s="261">
        <f t="shared" si="67"/>
        <v>4378.5196721311477</v>
      </c>
      <c r="I292" s="261">
        <f t="shared" si="68"/>
        <v>4378.5196721311477</v>
      </c>
      <c r="J292" s="261">
        <f>SUM(D$2:D292)</f>
        <v>2163184.9652475384</v>
      </c>
      <c r="K292" s="261">
        <f>IF(ISNUMBER($D291),IF(OR(K291+$D292&gt;P292,K291=P292),P292,SUM($D$2:$D292)),$D292)</f>
        <v>1708000</v>
      </c>
      <c r="L292" s="261">
        <f>IF(ISNUMBER($D291),IF(OR(L291+$D292&gt;Q292,L291=Q292),Q292,SUM($D$2:$D292)),$D292)</f>
        <v>2130000</v>
      </c>
      <c r="M292" s="261">
        <f>IF(ISNUMBER($D291),IF(OR(M291+$D292&gt;R292,M291=R292),R292,SUM($D$2:$D292)),$D292)</f>
        <v>2163184.9652475384</v>
      </c>
      <c r="N292" s="261">
        <f>IF(ISNUMBER($D291),IF(OR(N291+$D292&gt;S292,N291=S292),S292,SUM($D$2:$D292)),$D292)</f>
        <v>2163184.9652475384</v>
      </c>
      <c r="O292" s="261">
        <f>IF(ISNUMBER($D291),IF(OR(O291+$D292&gt;T292,O291=T292),T292,SUM($D$2:$D292)),$D292)</f>
        <v>2163184.9652475384</v>
      </c>
      <c r="P292" s="261">
        <f>ACL!$F$2</f>
        <v>1708000</v>
      </c>
      <c r="Q292" s="261">
        <f>ACL!$F$3</f>
        <v>2130000</v>
      </c>
      <c r="R292" s="261">
        <f>ACL!$F$4</f>
        <v>2500000</v>
      </c>
      <c r="S292" s="261">
        <f>ACL!$F$5</f>
        <v>2570000</v>
      </c>
      <c r="T292" s="261">
        <f>ACL!$F$6</f>
        <v>2670000</v>
      </c>
      <c r="U292" s="264" t="str">
        <f t="shared" si="60"/>
        <v xml:space="preserve">  </v>
      </c>
      <c r="V292" s="264" t="str">
        <f t="shared" si="61"/>
        <v xml:space="preserve">  </v>
      </c>
      <c r="W292" s="264" t="str">
        <f t="shared" si="62"/>
        <v/>
      </c>
      <c r="X292" s="264" t="str">
        <f t="shared" si="63"/>
        <v/>
      </c>
      <c r="Y292" s="264" t="str">
        <f t="shared" si="64"/>
        <v/>
      </c>
      <c r="Z292" s="353">
        <f t="shared" si="69"/>
        <v>291</v>
      </c>
    </row>
    <row r="293" spans="1:26" x14ac:dyDescent="0.25">
      <c r="A293" s="262">
        <v>41566</v>
      </c>
      <c r="B293" s="263">
        <f t="shared" si="57"/>
        <v>10</v>
      </c>
      <c r="C293" s="263">
        <f t="shared" si="58"/>
        <v>1</v>
      </c>
      <c r="D293" s="261">
        <f t="shared" si="59"/>
        <v>4378.5196721311477</v>
      </c>
      <c r="E293" s="261">
        <f t="shared" si="70"/>
        <v>0</v>
      </c>
      <c r="F293" s="261">
        <f t="shared" si="65"/>
        <v>0</v>
      </c>
      <c r="G293" s="261">
        <f t="shared" si="66"/>
        <v>4378.5196721311477</v>
      </c>
      <c r="H293" s="261">
        <f t="shared" si="67"/>
        <v>4378.5196721311477</v>
      </c>
      <c r="I293" s="261">
        <f t="shared" si="68"/>
        <v>4378.5196721311477</v>
      </c>
      <c r="J293" s="261">
        <f>SUM(D$2:D293)</f>
        <v>2167563.4849196696</v>
      </c>
      <c r="K293" s="261">
        <f>IF(ISNUMBER($D292),IF(OR(K292+$D293&gt;P293,K292=P293),P293,SUM($D$2:$D293)),$D293)</f>
        <v>1708000</v>
      </c>
      <c r="L293" s="261">
        <f>IF(ISNUMBER($D292),IF(OR(L292+$D293&gt;Q293,L292=Q293),Q293,SUM($D$2:$D293)),$D293)</f>
        <v>2130000</v>
      </c>
      <c r="M293" s="261">
        <f>IF(ISNUMBER($D292),IF(OR(M292+$D293&gt;R293,M292=R293),R293,SUM($D$2:$D293)),$D293)</f>
        <v>2167563.4849196696</v>
      </c>
      <c r="N293" s="261">
        <f>IF(ISNUMBER($D292),IF(OR(N292+$D293&gt;S293,N292=S293),S293,SUM($D$2:$D293)),$D293)</f>
        <v>2167563.4849196696</v>
      </c>
      <c r="O293" s="261">
        <f>IF(ISNUMBER($D292),IF(OR(O292+$D293&gt;T293,O292=T293),T293,SUM($D$2:$D293)),$D293)</f>
        <v>2167563.4849196696</v>
      </c>
      <c r="P293" s="261">
        <f>ACL!$F$2</f>
        <v>1708000</v>
      </c>
      <c r="Q293" s="261">
        <f>ACL!$F$3</f>
        <v>2130000</v>
      </c>
      <c r="R293" s="261">
        <f>ACL!$F$4</f>
        <v>2500000</v>
      </c>
      <c r="S293" s="261">
        <f>ACL!$F$5</f>
        <v>2570000</v>
      </c>
      <c r="T293" s="261">
        <f>ACL!$F$6</f>
        <v>2670000</v>
      </c>
      <c r="U293" s="264" t="str">
        <f t="shared" si="60"/>
        <v xml:space="preserve">  </v>
      </c>
      <c r="V293" s="264" t="str">
        <f t="shared" si="61"/>
        <v xml:space="preserve">  </v>
      </c>
      <c r="W293" s="264" t="str">
        <f t="shared" si="62"/>
        <v/>
      </c>
      <c r="X293" s="264" t="str">
        <f t="shared" si="63"/>
        <v/>
      </c>
      <c r="Y293" s="264" t="str">
        <f t="shared" si="64"/>
        <v/>
      </c>
      <c r="Z293" s="353">
        <f t="shared" si="69"/>
        <v>292</v>
      </c>
    </row>
    <row r="294" spans="1:26" x14ac:dyDescent="0.25">
      <c r="A294" s="262">
        <v>41567</v>
      </c>
      <c r="B294" s="263">
        <f t="shared" si="57"/>
        <v>10</v>
      </c>
      <c r="C294" s="263">
        <f t="shared" si="58"/>
        <v>1</v>
      </c>
      <c r="D294" s="261">
        <f t="shared" si="59"/>
        <v>4378.5196721311477</v>
      </c>
      <c r="E294" s="261">
        <f t="shared" si="70"/>
        <v>0</v>
      </c>
      <c r="F294" s="261">
        <f t="shared" si="65"/>
        <v>0</v>
      </c>
      <c r="G294" s="261">
        <f t="shared" si="66"/>
        <v>4378.5196721311477</v>
      </c>
      <c r="H294" s="261">
        <f t="shared" si="67"/>
        <v>4378.5196721311477</v>
      </c>
      <c r="I294" s="261">
        <f t="shared" si="68"/>
        <v>4378.5196721311477</v>
      </c>
      <c r="J294" s="261">
        <f>SUM(D$2:D294)</f>
        <v>2171942.0045918007</v>
      </c>
      <c r="K294" s="261">
        <f>IF(ISNUMBER($D293),IF(OR(K293+$D294&gt;P294,K293=P294),P294,SUM($D$2:$D294)),$D294)</f>
        <v>1708000</v>
      </c>
      <c r="L294" s="261">
        <f>IF(ISNUMBER($D293),IF(OR(L293+$D294&gt;Q294,L293=Q294),Q294,SUM($D$2:$D294)),$D294)</f>
        <v>2130000</v>
      </c>
      <c r="M294" s="261">
        <f>IF(ISNUMBER($D293),IF(OR(M293+$D294&gt;R294,M293=R294),R294,SUM($D$2:$D294)),$D294)</f>
        <v>2171942.0045918007</v>
      </c>
      <c r="N294" s="261">
        <f>IF(ISNUMBER($D293),IF(OR(N293+$D294&gt;S294,N293=S294),S294,SUM($D$2:$D294)),$D294)</f>
        <v>2171942.0045918007</v>
      </c>
      <c r="O294" s="261">
        <f>IF(ISNUMBER($D293),IF(OR(O293+$D294&gt;T294,O293=T294),T294,SUM($D$2:$D294)),$D294)</f>
        <v>2171942.0045918007</v>
      </c>
      <c r="P294" s="261">
        <f>ACL!$F$2</f>
        <v>1708000</v>
      </c>
      <c r="Q294" s="261">
        <f>ACL!$F$3</f>
        <v>2130000</v>
      </c>
      <c r="R294" s="261">
        <f>ACL!$F$4</f>
        <v>2500000</v>
      </c>
      <c r="S294" s="261">
        <f>ACL!$F$5</f>
        <v>2570000</v>
      </c>
      <c r="T294" s="261">
        <f>ACL!$F$6</f>
        <v>2670000</v>
      </c>
      <c r="U294" s="264" t="str">
        <f t="shared" si="60"/>
        <v xml:space="preserve">  </v>
      </c>
      <c r="V294" s="264" t="str">
        <f t="shared" si="61"/>
        <v xml:space="preserve">  </v>
      </c>
      <c r="W294" s="264" t="str">
        <f t="shared" si="62"/>
        <v/>
      </c>
      <c r="X294" s="264" t="str">
        <f t="shared" si="63"/>
        <v/>
      </c>
      <c r="Y294" s="264" t="str">
        <f t="shared" si="64"/>
        <v/>
      </c>
      <c r="Z294" s="353">
        <f t="shared" si="69"/>
        <v>293</v>
      </c>
    </row>
    <row r="295" spans="1:26" x14ac:dyDescent="0.25">
      <c r="A295" s="262">
        <v>41568</v>
      </c>
      <c r="B295" s="263">
        <f t="shared" si="57"/>
        <v>10</v>
      </c>
      <c r="C295" s="263">
        <f t="shared" si="58"/>
        <v>1</v>
      </c>
      <c r="D295" s="261">
        <f t="shared" si="59"/>
        <v>4378.5196721311477</v>
      </c>
      <c r="E295" s="261">
        <f t="shared" si="70"/>
        <v>0</v>
      </c>
      <c r="F295" s="261">
        <f t="shared" si="65"/>
        <v>0</v>
      </c>
      <c r="G295" s="261">
        <f t="shared" si="66"/>
        <v>4378.5196721311477</v>
      </c>
      <c r="H295" s="261">
        <f t="shared" si="67"/>
        <v>4378.5196721311477</v>
      </c>
      <c r="I295" s="261">
        <f t="shared" si="68"/>
        <v>4378.5196721311477</v>
      </c>
      <c r="J295" s="261">
        <f>SUM(D$2:D295)</f>
        <v>2176320.5242639319</v>
      </c>
      <c r="K295" s="261">
        <f>IF(ISNUMBER($D294),IF(OR(K294+$D295&gt;P295,K294=P295),P295,SUM($D$2:$D295)),$D295)</f>
        <v>1708000</v>
      </c>
      <c r="L295" s="261">
        <f>IF(ISNUMBER($D294),IF(OR(L294+$D295&gt;Q295,L294=Q295),Q295,SUM($D$2:$D295)),$D295)</f>
        <v>2130000</v>
      </c>
      <c r="M295" s="261">
        <f>IF(ISNUMBER($D294),IF(OR(M294+$D295&gt;R295,M294=R295),R295,SUM($D$2:$D295)),$D295)</f>
        <v>2176320.5242639319</v>
      </c>
      <c r="N295" s="261">
        <f>IF(ISNUMBER($D294),IF(OR(N294+$D295&gt;S295,N294=S295),S295,SUM($D$2:$D295)),$D295)</f>
        <v>2176320.5242639319</v>
      </c>
      <c r="O295" s="261">
        <f>IF(ISNUMBER($D294),IF(OR(O294+$D295&gt;T295,O294=T295),T295,SUM($D$2:$D295)),$D295)</f>
        <v>2176320.5242639319</v>
      </c>
      <c r="P295" s="261">
        <f>ACL!$F$2</f>
        <v>1708000</v>
      </c>
      <c r="Q295" s="261">
        <f>ACL!$F$3</f>
        <v>2130000</v>
      </c>
      <c r="R295" s="261">
        <f>ACL!$F$4</f>
        <v>2500000</v>
      </c>
      <c r="S295" s="261">
        <f>ACL!$F$5</f>
        <v>2570000</v>
      </c>
      <c r="T295" s="261">
        <f>ACL!$F$6</f>
        <v>2670000</v>
      </c>
      <c r="U295" s="264" t="str">
        <f t="shared" si="60"/>
        <v xml:space="preserve">  </v>
      </c>
      <c r="V295" s="264" t="str">
        <f t="shared" si="61"/>
        <v xml:space="preserve">  </v>
      </c>
      <c r="W295" s="264" t="str">
        <f t="shared" si="62"/>
        <v/>
      </c>
      <c r="X295" s="264" t="str">
        <f t="shared" si="63"/>
        <v/>
      </c>
      <c r="Y295" s="264" t="str">
        <f t="shared" si="64"/>
        <v/>
      </c>
      <c r="Z295" s="353">
        <f t="shared" si="69"/>
        <v>294</v>
      </c>
    </row>
    <row r="296" spans="1:26" x14ac:dyDescent="0.25">
      <c r="A296" s="262">
        <v>41569</v>
      </c>
      <c r="B296" s="263">
        <f t="shared" si="57"/>
        <v>10</v>
      </c>
      <c r="C296" s="263">
        <f t="shared" si="58"/>
        <v>1</v>
      </c>
      <c r="D296" s="261">
        <f t="shared" si="59"/>
        <v>4378.5196721311477</v>
      </c>
      <c r="E296" s="261">
        <f t="shared" si="70"/>
        <v>0</v>
      </c>
      <c r="F296" s="261">
        <f t="shared" si="65"/>
        <v>0</v>
      </c>
      <c r="G296" s="261">
        <f t="shared" si="66"/>
        <v>4378.5196721311477</v>
      </c>
      <c r="H296" s="261">
        <f t="shared" si="67"/>
        <v>4378.5196721311477</v>
      </c>
      <c r="I296" s="261">
        <f t="shared" si="68"/>
        <v>4378.5196721311477</v>
      </c>
      <c r="J296" s="261">
        <f>SUM(D$2:D296)</f>
        <v>2180699.0439360631</v>
      </c>
      <c r="K296" s="261">
        <f>IF(ISNUMBER($D295),IF(OR(K295+$D296&gt;P296,K295=P296),P296,SUM($D$2:$D296)),$D296)</f>
        <v>1708000</v>
      </c>
      <c r="L296" s="261">
        <f>IF(ISNUMBER($D295),IF(OR(L295+$D296&gt;Q296,L295=Q296),Q296,SUM($D$2:$D296)),$D296)</f>
        <v>2130000</v>
      </c>
      <c r="M296" s="261">
        <f>IF(ISNUMBER($D295),IF(OR(M295+$D296&gt;R296,M295=R296),R296,SUM($D$2:$D296)),$D296)</f>
        <v>2180699.0439360631</v>
      </c>
      <c r="N296" s="261">
        <f>IF(ISNUMBER($D295),IF(OR(N295+$D296&gt;S296,N295=S296),S296,SUM($D$2:$D296)),$D296)</f>
        <v>2180699.0439360631</v>
      </c>
      <c r="O296" s="261">
        <f>IF(ISNUMBER($D295),IF(OR(O295+$D296&gt;T296,O295=T296),T296,SUM($D$2:$D296)),$D296)</f>
        <v>2180699.0439360631</v>
      </c>
      <c r="P296" s="261">
        <f>ACL!$F$2</f>
        <v>1708000</v>
      </c>
      <c r="Q296" s="261">
        <f>ACL!$F$3</f>
        <v>2130000</v>
      </c>
      <c r="R296" s="261">
        <f>ACL!$F$4</f>
        <v>2500000</v>
      </c>
      <c r="S296" s="261">
        <f>ACL!$F$5</f>
        <v>2570000</v>
      </c>
      <c r="T296" s="261">
        <f>ACL!$F$6</f>
        <v>2670000</v>
      </c>
      <c r="U296" s="264" t="str">
        <f t="shared" si="60"/>
        <v xml:space="preserve">  </v>
      </c>
      <c r="V296" s="264" t="str">
        <f t="shared" si="61"/>
        <v xml:space="preserve">  </v>
      </c>
      <c r="W296" s="264" t="str">
        <f t="shared" si="62"/>
        <v/>
      </c>
      <c r="X296" s="264" t="str">
        <f t="shared" si="63"/>
        <v/>
      </c>
      <c r="Y296" s="264" t="str">
        <f t="shared" si="64"/>
        <v/>
      </c>
      <c r="Z296" s="353">
        <f t="shared" si="69"/>
        <v>295</v>
      </c>
    </row>
    <row r="297" spans="1:26" x14ac:dyDescent="0.25">
      <c r="A297" s="262">
        <v>41570</v>
      </c>
      <c r="B297" s="263">
        <f t="shared" si="57"/>
        <v>10</v>
      </c>
      <c r="C297" s="263">
        <f t="shared" si="58"/>
        <v>1</v>
      </c>
      <c r="D297" s="261">
        <f t="shared" si="59"/>
        <v>4378.5196721311477</v>
      </c>
      <c r="E297" s="261">
        <f t="shared" si="70"/>
        <v>0</v>
      </c>
      <c r="F297" s="261">
        <f t="shared" si="65"/>
        <v>0</v>
      </c>
      <c r="G297" s="261">
        <f t="shared" si="66"/>
        <v>4378.5196721311477</v>
      </c>
      <c r="H297" s="261">
        <f t="shared" si="67"/>
        <v>4378.5196721311477</v>
      </c>
      <c r="I297" s="261">
        <f t="shared" si="68"/>
        <v>4378.5196721311477</v>
      </c>
      <c r="J297" s="261">
        <f>SUM(D$2:D297)</f>
        <v>2185077.5636081942</v>
      </c>
      <c r="K297" s="261">
        <f>IF(ISNUMBER($D296),IF(OR(K296+$D297&gt;P297,K296=P297),P297,SUM($D$2:$D297)),$D297)</f>
        <v>1708000</v>
      </c>
      <c r="L297" s="261">
        <f>IF(ISNUMBER($D296),IF(OR(L296+$D297&gt;Q297,L296=Q297),Q297,SUM($D$2:$D297)),$D297)</f>
        <v>2130000</v>
      </c>
      <c r="M297" s="261">
        <f>IF(ISNUMBER($D296),IF(OR(M296+$D297&gt;R297,M296=R297),R297,SUM($D$2:$D297)),$D297)</f>
        <v>2185077.5636081942</v>
      </c>
      <c r="N297" s="261">
        <f>IF(ISNUMBER($D296),IF(OR(N296+$D297&gt;S297,N296=S297),S297,SUM($D$2:$D297)),$D297)</f>
        <v>2185077.5636081942</v>
      </c>
      <c r="O297" s="261">
        <f>IF(ISNUMBER($D296),IF(OR(O296+$D297&gt;T297,O296=T297),T297,SUM($D$2:$D297)),$D297)</f>
        <v>2185077.5636081942</v>
      </c>
      <c r="P297" s="261">
        <f>ACL!$F$2</f>
        <v>1708000</v>
      </c>
      <c r="Q297" s="261">
        <f>ACL!$F$3</f>
        <v>2130000</v>
      </c>
      <c r="R297" s="261">
        <f>ACL!$F$4</f>
        <v>2500000</v>
      </c>
      <c r="S297" s="261">
        <f>ACL!$F$5</f>
        <v>2570000</v>
      </c>
      <c r="T297" s="261">
        <f>ACL!$F$6</f>
        <v>2670000</v>
      </c>
      <c r="U297" s="264" t="str">
        <f t="shared" si="60"/>
        <v xml:space="preserve">  </v>
      </c>
      <c r="V297" s="264" t="str">
        <f t="shared" si="61"/>
        <v xml:space="preserve">  </v>
      </c>
      <c r="W297" s="264" t="str">
        <f t="shared" si="62"/>
        <v/>
      </c>
      <c r="X297" s="264" t="str">
        <f t="shared" si="63"/>
        <v/>
      </c>
      <c r="Y297" s="264" t="str">
        <f t="shared" si="64"/>
        <v/>
      </c>
      <c r="Z297" s="353">
        <f t="shared" si="69"/>
        <v>296</v>
      </c>
    </row>
    <row r="298" spans="1:26" x14ac:dyDescent="0.25">
      <c r="A298" s="262">
        <v>41571</v>
      </c>
      <c r="B298" s="263">
        <f t="shared" si="57"/>
        <v>10</v>
      </c>
      <c r="C298" s="263">
        <f t="shared" si="58"/>
        <v>1</v>
      </c>
      <c r="D298" s="261">
        <f t="shared" si="59"/>
        <v>4378.5196721311477</v>
      </c>
      <c r="E298" s="261">
        <f t="shared" si="70"/>
        <v>0</v>
      </c>
      <c r="F298" s="261">
        <f t="shared" si="65"/>
        <v>0</v>
      </c>
      <c r="G298" s="261">
        <f t="shared" si="66"/>
        <v>4378.5196721311477</v>
      </c>
      <c r="H298" s="261">
        <f t="shared" si="67"/>
        <v>4378.5196721311477</v>
      </c>
      <c r="I298" s="261">
        <f t="shared" si="68"/>
        <v>4378.5196721311477</v>
      </c>
      <c r="J298" s="261">
        <f>SUM(D$2:D298)</f>
        <v>2189456.0832803254</v>
      </c>
      <c r="K298" s="261">
        <f>IF(ISNUMBER($D297),IF(OR(K297+$D298&gt;P298,K297=P298),P298,SUM($D$2:$D298)),$D298)</f>
        <v>1708000</v>
      </c>
      <c r="L298" s="261">
        <f>IF(ISNUMBER($D297),IF(OR(L297+$D298&gt;Q298,L297=Q298),Q298,SUM($D$2:$D298)),$D298)</f>
        <v>2130000</v>
      </c>
      <c r="M298" s="261">
        <f>IF(ISNUMBER($D297),IF(OR(M297+$D298&gt;R298,M297=R298),R298,SUM($D$2:$D298)),$D298)</f>
        <v>2189456.0832803254</v>
      </c>
      <c r="N298" s="261">
        <f>IF(ISNUMBER($D297),IF(OR(N297+$D298&gt;S298,N297=S298),S298,SUM($D$2:$D298)),$D298)</f>
        <v>2189456.0832803254</v>
      </c>
      <c r="O298" s="261">
        <f>IF(ISNUMBER($D297),IF(OR(O297+$D298&gt;T298,O297=T298),T298,SUM($D$2:$D298)),$D298)</f>
        <v>2189456.0832803254</v>
      </c>
      <c r="P298" s="261">
        <f>ACL!$F$2</f>
        <v>1708000</v>
      </c>
      <c r="Q298" s="261">
        <f>ACL!$F$3</f>
        <v>2130000</v>
      </c>
      <c r="R298" s="261">
        <f>ACL!$F$4</f>
        <v>2500000</v>
      </c>
      <c r="S298" s="261">
        <f>ACL!$F$5</f>
        <v>2570000</v>
      </c>
      <c r="T298" s="261">
        <f>ACL!$F$6</f>
        <v>2670000</v>
      </c>
      <c r="U298" s="264" t="str">
        <f t="shared" si="60"/>
        <v xml:space="preserve">  </v>
      </c>
      <c r="V298" s="264" t="str">
        <f t="shared" si="61"/>
        <v xml:space="preserve">  </v>
      </c>
      <c r="W298" s="264" t="str">
        <f t="shared" si="62"/>
        <v/>
      </c>
      <c r="X298" s="264" t="str">
        <f t="shared" si="63"/>
        <v/>
      </c>
      <c r="Y298" s="264" t="str">
        <f t="shared" si="64"/>
        <v/>
      </c>
      <c r="Z298" s="353">
        <f t="shared" si="69"/>
        <v>297</v>
      </c>
    </row>
    <row r="299" spans="1:26" x14ac:dyDescent="0.25">
      <c r="A299" s="262">
        <v>41572</v>
      </c>
      <c r="B299" s="263">
        <f t="shared" si="57"/>
        <v>10</v>
      </c>
      <c r="C299" s="263">
        <f t="shared" si="58"/>
        <v>1</v>
      </c>
      <c r="D299" s="261">
        <f t="shared" si="59"/>
        <v>4378.5196721311477</v>
      </c>
      <c r="E299" s="261">
        <f t="shared" si="70"/>
        <v>0</v>
      </c>
      <c r="F299" s="261">
        <f t="shared" si="65"/>
        <v>0</v>
      </c>
      <c r="G299" s="261">
        <f t="shared" si="66"/>
        <v>4378.5196721311477</v>
      </c>
      <c r="H299" s="261">
        <f t="shared" si="67"/>
        <v>4378.5196721311477</v>
      </c>
      <c r="I299" s="261">
        <f t="shared" si="68"/>
        <v>4378.5196721311477</v>
      </c>
      <c r="J299" s="261">
        <f>SUM(D$2:D299)</f>
        <v>2193834.6029524566</v>
      </c>
      <c r="K299" s="261">
        <f>IF(ISNUMBER($D298),IF(OR(K298+$D299&gt;P299,K298=P299),P299,SUM($D$2:$D299)),$D299)</f>
        <v>1708000</v>
      </c>
      <c r="L299" s="261">
        <f>IF(ISNUMBER($D298),IF(OR(L298+$D299&gt;Q299,L298=Q299),Q299,SUM($D$2:$D299)),$D299)</f>
        <v>2130000</v>
      </c>
      <c r="M299" s="261">
        <f>IF(ISNUMBER($D298),IF(OR(M298+$D299&gt;R299,M298=R299),R299,SUM($D$2:$D299)),$D299)</f>
        <v>2193834.6029524566</v>
      </c>
      <c r="N299" s="261">
        <f>IF(ISNUMBER($D298),IF(OR(N298+$D299&gt;S299,N298=S299),S299,SUM($D$2:$D299)),$D299)</f>
        <v>2193834.6029524566</v>
      </c>
      <c r="O299" s="261">
        <f>IF(ISNUMBER($D298),IF(OR(O298+$D299&gt;T299,O298=T299),T299,SUM($D$2:$D299)),$D299)</f>
        <v>2193834.6029524566</v>
      </c>
      <c r="P299" s="261">
        <f>ACL!$F$2</f>
        <v>1708000</v>
      </c>
      <c r="Q299" s="261">
        <f>ACL!$F$3</f>
        <v>2130000</v>
      </c>
      <c r="R299" s="261">
        <f>ACL!$F$4</f>
        <v>2500000</v>
      </c>
      <c r="S299" s="261">
        <f>ACL!$F$5</f>
        <v>2570000</v>
      </c>
      <c r="T299" s="261">
        <f>ACL!$F$6</f>
        <v>2670000</v>
      </c>
      <c r="U299" s="264" t="str">
        <f t="shared" si="60"/>
        <v xml:space="preserve">  </v>
      </c>
      <c r="V299" s="264" t="str">
        <f t="shared" si="61"/>
        <v xml:space="preserve">  </v>
      </c>
      <c r="W299" s="264" t="str">
        <f t="shared" si="62"/>
        <v/>
      </c>
      <c r="X299" s="264" t="str">
        <f t="shared" si="63"/>
        <v/>
      </c>
      <c r="Y299" s="264" t="str">
        <f t="shared" si="64"/>
        <v/>
      </c>
      <c r="Z299" s="353">
        <f t="shared" si="69"/>
        <v>298</v>
      </c>
    </row>
    <row r="300" spans="1:26" x14ac:dyDescent="0.25">
      <c r="A300" s="262">
        <v>41573</v>
      </c>
      <c r="B300" s="263">
        <f t="shared" si="57"/>
        <v>10</v>
      </c>
      <c r="C300" s="263">
        <f t="shared" si="58"/>
        <v>1</v>
      </c>
      <c r="D300" s="261">
        <f t="shared" si="59"/>
        <v>4378.5196721311477</v>
      </c>
      <c r="E300" s="261">
        <f t="shared" si="70"/>
        <v>0</v>
      </c>
      <c r="F300" s="261">
        <f t="shared" si="65"/>
        <v>0</v>
      </c>
      <c r="G300" s="261">
        <f t="shared" si="66"/>
        <v>4378.5196721311477</v>
      </c>
      <c r="H300" s="261">
        <f t="shared" si="67"/>
        <v>4378.5196721311477</v>
      </c>
      <c r="I300" s="261">
        <f t="shared" si="68"/>
        <v>4378.5196721311477</v>
      </c>
      <c r="J300" s="261">
        <f>SUM(D$2:D300)</f>
        <v>2198213.1226245877</v>
      </c>
      <c r="K300" s="261">
        <f>IF(ISNUMBER($D299),IF(OR(K299+$D300&gt;P300,K299=P300),P300,SUM($D$2:$D300)),$D300)</f>
        <v>1708000</v>
      </c>
      <c r="L300" s="261">
        <f>IF(ISNUMBER($D299),IF(OR(L299+$D300&gt;Q300,L299=Q300),Q300,SUM($D$2:$D300)),$D300)</f>
        <v>2130000</v>
      </c>
      <c r="M300" s="261">
        <f>IF(ISNUMBER($D299),IF(OR(M299+$D300&gt;R300,M299=R300),R300,SUM($D$2:$D300)),$D300)</f>
        <v>2198213.1226245877</v>
      </c>
      <c r="N300" s="261">
        <f>IF(ISNUMBER($D299),IF(OR(N299+$D300&gt;S300,N299=S300),S300,SUM($D$2:$D300)),$D300)</f>
        <v>2198213.1226245877</v>
      </c>
      <c r="O300" s="261">
        <f>IF(ISNUMBER($D299),IF(OR(O299+$D300&gt;T300,O299=T300),T300,SUM($D$2:$D300)),$D300)</f>
        <v>2198213.1226245877</v>
      </c>
      <c r="P300" s="261">
        <f>ACL!$F$2</f>
        <v>1708000</v>
      </c>
      <c r="Q300" s="261">
        <f>ACL!$F$3</f>
        <v>2130000</v>
      </c>
      <c r="R300" s="261">
        <f>ACL!$F$4</f>
        <v>2500000</v>
      </c>
      <c r="S300" s="261">
        <f>ACL!$F$5</f>
        <v>2570000</v>
      </c>
      <c r="T300" s="261">
        <f>ACL!$F$6</f>
        <v>2670000</v>
      </c>
      <c r="U300" s="264" t="str">
        <f t="shared" si="60"/>
        <v xml:space="preserve">  </v>
      </c>
      <c r="V300" s="264" t="str">
        <f t="shared" si="61"/>
        <v xml:space="preserve">  </v>
      </c>
      <c r="W300" s="264" t="str">
        <f t="shared" si="62"/>
        <v/>
      </c>
      <c r="X300" s="264" t="str">
        <f t="shared" si="63"/>
        <v/>
      </c>
      <c r="Y300" s="264" t="str">
        <f t="shared" si="64"/>
        <v/>
      </c>
      <c r="Z300" s="353">
        <f t="shared" si="69"/>
        <v>299</v>
      </c>
    </row>
    <row r="301" spans="1:26" x14ac:dyDescent="0.25">
      <c r="A301" s="262">
        <v>41574</v>
      </c>
      <c r="B301" s="263">
        <f t="shared" si="57"/>
        <v>10</v>
      </c>
      <c r="C301" s="263">
        <f t="shared" si="58"/>
        <v>1</v>
      </c>
      <c r="D301" s="261">
        <f t="shared" si="59"/>
        <v>4378.5196721311477</v>
      </c>
      <c r="E301" s="261">
        <f t="shared" si="70"/>
        <v>0</v>
      </c>
      <c r="F301" s="261">
        <f t="shared" si="65"/>
        <v>0</v>
      </c>
      <c r="G301" s="261">
        <f t="shared" si="66"/>
        <v>4378.5196721311477</v>
      </c>
      <c r="H301" s="261">
        <f t="shared" si="67"/>
        <v>4378.5196721311477</v>
      </c>
      <c r="I301" s="261">
        <f t="shared" si="68"/>
        <v>4378.5196721311477</v>
      </c>
      <c r="J301" s="261">
        <f>SUM(D$2:D301)</f>
        <v>2202591.6422967189</v>
      </c>
      <c r="K301" s="261">
        <f>IF(ISNUMBER($D300),IF(OR(K300+$D301&gt;P301,K300=P301),P301,SUM($D$2:$D301)),$D301)</f>
        <v>1708000</v>
      </c>
      <c r="L301" s="261">
        <f>IF(ISNUMBER($D300),IF(OR(L300+$D301&gt;Q301,L300=Q301),Q301,SUM($D$2:$D301)),$D301)</f>
        <v>2130000</v>
      </c>
      <c r="M301" s="261">
        <f>IF(ISNUMBER($D300),IF(OR(M300+$D301&gt;R301,M300=R301),R301,SUM($D$2:$D301)),$D301)</f>
        <v>2202591.6422967189</v>
      </c>
      <c r="N301" s="261">
        <f>IF(ISNUMBER($D300),IF(OR(N300+$D301&gt;S301,N300=S301),S301,SUM($D$2:$D301)),$D301)</f>
        <v>2202591.6422967189</v>
      </c>
      <c r="O301" s="261">
        <f>IF(ISNUMBER($D300),IF(OR(O300+$D301&gt;T301,O300=T301),T301,SUM($D$2:$D301)),$D301)</f>
        <v>2202591.6422967189</v>
      </c>
      <c r="P301" s="261">
        <f>ACL!$F$2</f>
        <v>1708000</v>
      </c>
      <c r="Q301" s="261">
        <f>ACL!$F$3</f>
        <v>2130000</v>
      </c>
      <c r="R301" s="261">
        <f>ACL!$F$4</f>
        <v>2500000</v>
      </c>
      <c r="S301" s="261">
        <f>ACL!$F$5</f>
        <v>2570000</v>
      </c>
      <c r="T301" s="261">
        <f>ACL!$F$6</f>
        <v>2670000</v>
      </c>
      <c r="U301" s="264" t="str">
        <f t="shared" si="60"/>
        <v xml:space="preserve">  </v>
      </c>
      <c r="V301" s="264" t="str">
        <f t="shared" si="61"/>
        <v xml:space="preserve">  </v>
      </c>
      <c r="W301" s="264" t="str">
        <f t="shared" si="62"/>
        <v/>
      </c>
      <c r="X301" s="264" t="str">
        <f t="shared" si="63"/>
        <v/>
      </c>
      <c r="Y301" s="264" t="str">
        <f t="shared" si="64"/>
        <v/>
      </c>
      <c r="Z301" s="353">
        <f t="shared" si="69"/>
        <v>300</v>
      </c>
    </row>
    <row r="302" spans="1:26" x14ac:dyDescent="0.25">
      <c r="A302" s="262">
        <v>41575</v>
      </c>
      <c r="B302" s="263">
        <f t="shared" si="57"/>
        <v>10</v>
      </c>
      <c r="C302" s="263">
        <f t="shared" si="58"/>
        <v>1</v>
      </c>
      <c r="D302" s="261">
        <f t="shared" si="59"/>
        <v>4378.5196721311477</v>
      </c>
      <c r="E302" s="261">
        <f t="shared" si="70"/>
        <v>0</v>
      </c>
      <c r="F302" s="261">
        <f t="shared" si="65"/>
        <v>0</v>
      </c>
      <c r="G302" s="261">
        <f t="shared" si="66"/>
        <v>4378.5196721311477</v>
      </c>
      <c r="H302" s="261">
        <f t="shared" si="67"/>
        <v>4378.5196721311477</v>
      </c>
      <c r="I302" s="261">
        <f t="shared" si="68"/>
        <v>4378.5196721311477</v>
      </c>
      <c r="J302" s="261">
        <f>SUM(D$2:D302)</f>
        <v>2206970.1619688501</v>
      </c>
      <c r="K302" s="261">
        <f>IF(ISNUMBER($D301),IF(OR(K301+$D302&gt;P302,K301=P302),P302,SUM($D$2:$D302)),$D302)</f>
        <v>1708000</v>
      </c>
      <c r="L302" s="261">
        <f>IF(ISNUMBER($D301),IF(OR(L301+$D302&gt;Q302,L301=Q302),Q302,SUM($D$2:$D302)),$D302)</f>
        <v>2130000</v>
      </c>
      <c r="M302" s="261">
        <f>IF(ISNUMBER($D301),IF(OR(M301+$D302&gt;R302,M301=R302),R302,SUM($D$2:$D302)),$D302)</f>
        <v>2206970.1619688501</v>
      </c>
      <c r="N302" s="261">
        <f>IF(ISNUMBER($D301),IF(OR(N301+$D302&gt;S302,N301=S302),S302,SUM($D$2:$D302)),$D302)</f>
        <v>2206970.1619688501</v>
      </c>
      <c r="O302" s="261">
        <f>IF(ISNUMBER($D301),IF(OR(O301+$D302&gt;T302,O301=T302),T302,SUM($D$2:$D302)),$D302)</f>
        <v>2206970.1619688501</v>
      </c>
      <c r="P302" s="261">
        <f>ACL!$F$2</f>
        <v>1708000</v>
      </c>
      <c r="Q302" s="261">
        <f>ACL!$F$3</f>
        <v>2130000</v>
      </c>
      <c r="R302" s="261">
        <f>ACL!$F$4</f>
        <v>2500000</v>
      </c>
      <c r="S302" s="261">
        <f>ACL!$F$5</f>
        <v>2570000</v>
      </c>
      <c r="T302" s="261">
        <f>ACL!$F$6</f>
        <v>2670000</v>
      </c>
      <c r="U302" s="264" t="str">
        <f t="shared" si="60"/>
        <v xml:space="preserve">  </v>
      </c>
      <c r="V302" s="264" t="str">
        <f t="shared" si="61"/>
        <v xml:space="preserve">  </v>
      </c>
      <c r="W302" s="264" t="str">
        <f t="shared" si="62"/>
        <v/>
      </c>
      <c r="X302" s="264" t="str">
        <f t="shared" si="63"/>
        <v/>
      </c>
      <c r="Y302" s="264" t="str">
        <f t="shared" si="64"/>
        <v/>
      </c>
      <c r="Z302" s="353">
        <f t="shared" si="69"/>
        <v>301</v>
      </c>
    </row>
    <row r="303" spans="1:26" x14ac:dyDescent="0.25">
      <c r="A303" s="262">
        <v>41576</v>
      </c>
      <c r="B303" s="263">
        <f t="shared" si="57"/>
        <v>10</v>
      </c>
      <c r="C303" s="263">
        <f t="shared" si="58"/>
        <v>1</v>
      </c>
      <c r="D303" s="261">
        <f t="shared" si="59"/>
        <v>4378.5196721311477</v>
      </c>
      <c r="E303" s="261">
        <f t="shared" si="70"/>
        <v>0</v>
      </c>
      <c r="F303" s="261">
        <f t="shared" si="65"/>
        <v>0</v>
      </c>
      <c r="G303" s="261">
        <f t="shared" si="66"/>
        <v>4378.5196721311477</v>
      </c>
      <c r="H303" s="261">
        <f t="shared" si="67"/>
        <v>4378.5196721311477</v>
      </c>
      <c r="I303" s="261">
        <f t="shared" si="68"/>
        <v>4378.5196721311477</v>
      </c>
      <c r="J303" s="261">
        <f>SUM(D$2:D303)</f>
        <v>2211348.6816409812</v>
      </c>
      <c r="K303" s="261">
        <f>IF(ISNUMBER($D302),IF(OR(K302+$D303&gt;P303,K302=P303),P303,SUM($D$2:$D303)),$D303)</f>
        <v>1708000</v>
      </c>
      <c r="L303" s="261">
        <f>IF(ISNUMBER($D302),IF(OR(L302+$D303&gt;Q303,L302=Q303),Q303,SUM($D$2:$D303)),$D303)</f>
        <v>2130000</v>
      </c>
      <c r="M303" s="261">
        <f>IF(ISNUMBER($D302),IF(OR(M302+$D303&gt;R303,M302=R303),R303,SUM($D$2:$D303)),$D303)</f>
        <v>2211348.6816409812</v>
      </c>
      <c r="N303" s="261">
        <f>IF(ISNUMBER($D302),IF(OR(N302+$D303&gt;S303,N302=S303),S303,SUM($D$2:$D303)),$D303)</f>
        <v>2211348.6816409812</v>
      </c>
      <c r="O303" s="261">
        <f>IF(ISNUMBER($D302),IF(OR(O302+$D303&gt;T303,O302=T303),T303,SUM($D$2:$D303)),$D303)</f>
        <v>2211348.6816409812</v>
      </c>
      <c r="P303" s="261">
        <f>ACL!$F$2</f>
        <v>1708000</v>
      </c>
      <c r="Q303" s="261">
        <f>ACL!$F$3</f>
        <v>2130000</v>
      </c>
      <c r="R303" s="261">
        <f>ACL!$F$4</f>
        <v>2500000</v>
      </c>
      <c r="S303" s="261">
        <f>ACL!$F$5</f>
        <v>2570000</v>
      </c>
      <c r="T303" s="261">
        <f>ACL!$F$6</f>
        <v>2670000</v>
      </c>
      <c r="U303" s="264" t="str">
        <f t="shared" si="60"/>
        <v xml:space="preserve">  </v>
      </c>
      <c r="V303" s="264" t="str">
        <f t="shared" si="61"/>
        <v xml:space="preserve">  </v>
      </c>
      <c r="W303" s="264" t="str">
        <f t="shared" si="62"/>
        <v/>
      </c>
      <c r="X303" s="264" t="str">
        <f t="shared" si="63"/>
        <v/>
      </c>
      <c r="Y303" s="264" t="str">
        <f t="shared" si="64"/>
        <v/>
      </c>
      <c r="Z303" s="353">
        <f t="shared" si="69"/>
        <v>302</v>
      </c>
    </row>
    <row r="304" spans="1:26" x14ac:dyDescent="0.25">
      <c r="A304" s="262">
        <v>41577</v>
      </c>
      <c r="B304" s="263">
        <f t="shared" si="57"/>
        <v>10</v>
      </c>
      <c r="C304" s="263">
        <f t="shared" si="58"/>
        <v>1</v>
      </c>
      <c r="D304" s="261">
        <f t="shared" si="59"/>
        <v>4378.5196721311477</v>
      </c>
      <c r="E304" s="261">
        <f t="shared" si="70"/>
        <v>0</v>
      </c>
      <c r="F304" s="261">
        <f t="shared" si="65"/>
        <v>0</v>
      </c>
      <c r="G304" s="261">
        <f t="shared" si="66"/>
        <v>4378.5196721311477</v>
      </c>
      <c r="H304" s="261">
        <f t="shared" si="67"/>
        <v>4378.5196721311477</v>
      </c>
      <c r="I304" s="261">
        <f t="shared" si="68"/>
        <v>4378.5196721311477</v>
      </c>
      <c r="J304" s="261">
        <f>SUM(D$2:D304)</f>
        <v>2215727.2013131124</v>
      </c>
      <c r="K304" s="261">
        <f>IF(ISNUMBER($D303),IF(OR(K303+$D304&gt;P304,K303=P304),P304,SUM($D$2:$D304)),$D304)</f>
        <v>1708000</v>
      </c>
      <c r="L304" s="261">
        <f>IF(ISNUMBER($D303),IF(OR(L303+$D304&gt;Q304,L303=Q304),Q304,SUM($D$2:$D304)),$D304)</f>
        <v>2130000</v>
      </c>
      <c r="M304" s="261">
        <f>IF(ISNUMBER($D303),IF(OR(M303+$D304&gt;R304,M303=R304),R304,SUM($D$2:$D304)),$D304)</f>
        <v>2215727.2013131124</v>
      </c>
      <c r="N304" s="261">
        <f>IF(ISNUMBER($D303),IF(OR(N303+$D304&gt;S304,N303=S304),S304,SUM($D$2:$D304)),$D304)</f>
        <v>2215727.2013131124</v>
      </c>
      <c r="O304" s="261">
        <f>IF(ISNUMBER($D303),IF(OR(O303+$D304&gt;T304,O303=T304),T304,SUM($D$2:$D304)),$D304)</f>
        <v>2215727.2013131124</v>
      </c>
      <c r="P304" s="261">
        <f>ACL!$F$2</f>
        <v>1708000</v>
      </c>
      <c r="Q304" s="261">
        <f>ACL!$F$3</f>
        <v>2130000</v>
      </c>
      <c r="R304" s="261">
        <f>ACL!$F$4</f>
        <v>2500000</v>
      </c>
      <c r="S304" s="261">
        <f>ACL!$F$5</f>
        <v>2570000</v>
      </c>
      <c r="T304" s="261">
        <f>ACL!$F$6</f>
        <v>2670000</v>
      </c>
      <c r="U304" s="264" t="str">
        <f t="shared" si="60"/>
        <v xml:space="preserve">  </v>
      </c>
      <c r="V304" s="264" t="str">
        <f t="shared" si="61"/>
        <v xml:space="preserve">  </v>
      </c>
      <c r="W304" s="264" t="str">
        <f t="shared" si="62"/>
        <v/>
      </c>
      <c r="X304" s="264" t="str">
        <f t="shared" si="63"/>
        <v/>
      </c>
      <c r="Y304" s="264" t="str">
        <f t="shared" si="64"/>
        <v/>
      </c>
      <c r="Z304" s="353">
        <f t="shared" si="69"/>
        <v>303</v>
      </c>
    </row>
    <row r="305" spans="1:26" x14ac:dyDescent="0.25">
      <c r="A305" s="262">
        <v>41578</v>
      </c>
      <c r="B305" s="263">
        <f t="shared" si="57"/>
        <v>10</v>
      </c>
      <c r="C305" s="263">
        <f t="shared" si="58"/>
        <v>1</v>
      </c>
      <c r="D305" s="261">
        <f t="shared" si="59"/>
        <v>4378.5196721311477</v>
      </c>
      <c r="E305" s="261">
        <f t="shared" si="70"/>
        <v>0</v>
      </c>
      <c r="F305" s="261">
        <f t="shared" si="65"/>
        <v>0</v>
      </c>
      <c r="G305" s="261">
        <f t="shared" si="66"/>
        <v>4378.5196721311477</v>
      </c>
      <c r="H305" s="261">
        <f t="shared" si="67"/>
        <v>4378.5196721311477</v>
      </c>
      <c r="I305" s="261">
        <f t="shared" si="68"/>
        <v>4378.5196721311477</v>
      </c>
      <c r="J305" s="261">
        <f>SUM(D$2:D305)</f>
        <v>2220105.7209852436</v>
      </c>
      <c r="K305" s="261">
        <f>IF(ISNUMBER($D304),IF(OR(K304+$D305&gt;P305,K304=P305),P305,SUM($D$2:$D305)),$D305)</f>
        <v>1708000</v>
      </c>
      <c r="L305" s="261">
        <f>IF(ISNUMBER($D304),IF(OR(L304+$D305&gt;Q305,L304=Q305),Q305,SUM($D$2:$D305)),$D305)</f>
        <v>2130000</v>
      </c>
      <c r="M305" s="261">
        <f>IF(ISNUMBER($D304),IF(OR(M304+$D305&gt;R305,M304=R305),R305,SUM($D$2:$D305)),$D305)</f>
        <v>2220105.7209852436</v>
      </c>
      <c r="N305" s="261">
        <f>IF(ISNUMBER($D304),IF(OR(N304+$D305&gt;S305,N304=S305),S305,SUM($D$2:$D305)),$D305)</f>
        <v>2220105.7209852436</v>
      </c>
      <c r="O305" s="261">
        <f>IF(ISNUMBER($D304),IF(OR(O304+$D305&gt;T305,O304=T305),T305,SUM($D$2:$D305)),$D305)</f>
        <v>2220105.7209852436</v>
      </c>
      <c r="P305" s="261">
        <f>ACL!$F$2</f>
        <v>1708000</v>
      </c>
      <c r="Q305" s="261">
        <f>ACL!$F$3</f>
        <v>2130000</v>
      </c>
      <c r="R305" s="261">
        <f>ACL!$F$4</f>
        <v>2500000</v>
      </c>
      <c r="S305" s="261">
        <f>ACL!$F$5</f>
        <v>2570000</v>
      </c>
      <c r="T305" s="261">
        <f>ACL!$F$6</f>
        <v>2670000</v>
      </c>
      <c r="U305" s="264" t="str">
        <f t="shared" si="60"/>
        <v xml:space="preserve">  </v>
      </c>
      <c r="V305" s="264" t="str">
        <f t="shared" si="61"/>
        <v xml:space="preserve">  </v>
      </c>
      <c r="W305" s="264" t="str">
        <f t="shared" si="62"/>
        <v/>
      </c>
      <c r="X305" s="264" t="str">
        <f t="shared" si="63"/>
        <v/>
      </c>
      <c r="Y305" s="264" t="str">
        <f t="shared" si="64"/>
        <v/>
      </c>
      <c r="Z305" s="353">
        <f t="shared" si="69"/>
        <v>304</v>
      </c>
    </row>
    <row r="306" spans="1:26" x14ac:dyDescent="0.25">
      <c r="A306" s="262">
        <v>41579</v>
      </c>
      <c r="B306" s="263">
        <f t="shared" si="57"/>
        <v>11</v>
      </c>
      <c r="C306" s="263">
        <f t="shared" si="58"/>
        <v>1</v>
      </c>
      <c r="D306" s="261">
        <f t="shared" si="59"/>
        <v>6446.4800000000005</v>
      </c>
      <c r="E306" s="261">
        <f t="shared" si="70"/>
        <v>0</v>
      </c>
      <c r="F306" s="261">
        <f t="shared" si="65"/>
        <v>0</v>
      </c>
      <c r="G306" s="261">
        <f t="shared" si="66"/>
        <v>6446.4800000000005</v>
      </c>
      <c r="H306" s="261">
        <f t="shared" si="67"/>
        <v>6446.4800000000005</v>
      </c>
      <c r="I306" s="261">
        <f t="shared" si="68"/>
        <v>6446.4800000000005</v>
      </c>
      <c r="J306" s="261">
        <f>SUM(D$2:D306)</f>
        <v>2226552.2009852435</v>
      </c>
      <c r="K306" s="261">
        <f>IF(ISNUMBER($D305),IF(OR(K305+$D306&gt;P306,K305=P306),P306,SUM($D$2:$D306)),$D306)</f>
        <v>1708000</v>
      </c>
      <c r="L306" s="261">
        <f>IF(ISNUMBER($D305),IF(OR(L305+$D306&gt;Q306,L305=Q306),Q306,SUM($D$2:$D306)),$D306)</f>
        <v>2130000</v>
      </c>
      <c r="M306" s="261">
        <f>IF(ISNUMBER($D305),IF(OR(M305+$D306&gt;R306,M305=R306),R306,SUM($D$2:$D306)),$D306)</f>
        <v>2226552.2009852435</v>
      </c>
      <c r="N306" s="261">
        <f>IF(ISNUMBER($D305),IF(OR(N305+$D306&gt;S306,N305=S306),S306,SUM($D$2:$D306)),$D306)</f>
        <v>2226552.2009852435</v>
      </c>
      <c r="O306" s="261">
        <f>IF(ISNUMBER($D305),IF(OR(O305+$D306&gt;T306,O305=T306),T306,SUM($D$2:$D306)),$D306)</f>
        <v>2226552.2009852435</v>
      </c>
      <c r="P306" s="261">
        <f>ACL!$F$2</f>
        <v>1708000</v>
      </c>
      <c r="Q306" s="261">
        <f>ACL!$F$3</f>
        <v>2130000</v>
      </c>
      <c r="R306" s="261">
        <f>ACL!$F$4</f>
        <v>2500000</v>
      </c>
      <c r="S306" s="261">
        <f>ACL!$F$5</f>
        <v>2570000</v>
      </c>
      <c r="T306" s="261">
        <f>ACL!$F$6</f>
        <v>2670000</v>
      </c>
      <c r="U306" s="264" t="str">
        <f t="shared" si="60"/>
        <v xml:space="preserve">  </v>
      </c>
      <c r="V306" s="264" t="str">
        <f t="shared" si="61"/>
        <v xml:space="preserve">  </v>
      </c>
      <c r="W306" s="264" t="str">
        <f t="shared" si="62"/>
        <v/>
      </c>
      <c r="X306" s="264" t="str">
        <f t="shared" si="63"/>
        <v/>
      </c>
      <c r="Y306" s="264" t="str">
        <f t="shared" si="64"/>
        <v/>
      </c>
      <c r="Z306" s="353">
        <f t="shared" si="69"/>
        <v>305</v>
      </c>
    </row>
    <row r="307" spans="1:26" x14ac:dyDescent="0.25">
      <c r="A307" s="262">
        <v>41580</v>
      </c>
      <c r="B307" s="263">
        <f t="shared" si="57"/>
        <v>11</v>
      </c>
      <c r="C307" s="263">
        <f t="shared" si="58"/>
        <v>1</v>
      </c>
      <c r="D307" s="261">
        <f t="shared" si="59"/>
        <v>6446.4800000000005</v>
      </c>
      <c r="E307" s="261">
        <f t="shared" si="70"/>
        <v>0</v>
      </c>
      <c r="F307" s="261">
        <f t="shared" si="65"/>
        <v>0</v>
      </c>
      <c r="G307" s="261">
        <f t="shared" si="66"/>
        <v>6446.4800000000005</v>
      </c>
      <c r="H307" s="261">
        <f t="shared" si="67"/>
        <v>6446.4800000000005</v>
      </c>
      <c r="I307" s="261">
        <f t="shared" si="68"/>
        <v>6446.4800000000005</v>
      </c>
      <c r="J307" s="261">
        <f>SUM(D$2:D307)</f>
        <v>2232998.6809852435</v>
      </c>
      <c r="K307" s="261">
        <f>IF(ISNUMBER($D306),IF(OR(K306+$D307&gt;P307,K306=P307),P307,SUM($D$2:$D307)),$D307)</f>
        <v>1708000</v>
      </c>
      <c r="L307" s="261">
        <f>IF(ISNUMBER($D306),IF(OR(L306+$D307&gt;Q307,L306=Q307),Q307,SUM($D$2:$D307)),$D307)</f>
        <v>2130000</v>
      </c>
      <c r="M307" s="261">
        <f>IF(ISNUMBER($D306),IF(OR(M306+$D307&gt;R307,M306=R307),R307,SUM($D$2:$D307)),$D307)</f>
        <v>2232998.6809852435</v>
      </c>
      <c r="N307" s="261">
        <f>IF(ISNUMBER($D306),IF(OR(N306+$D307&gt;S307,N306=S307),S307,SUM($D$2:$D307)),$D307)</f>
        <v>2232998.6809852435</v>
      </c>
      <c r="O307" s="261">
        <f>IF(ISNUMBER($D306),IF(OR(O306+$D307&gt;T307,O306=T307),T307,SUM($D$2:$D307)),$D307)</f>
        <v>2232998.6809852435</v>
      </c>
      <c r="P307" s="261">
        <f>ACL!$F$2</f>
        <v>1708000</v>
      </c>
      <c r="Q307" s="261">
        <f>ACL!$F$3</f>
        <v>2130000</v>
      </c>
      <c r="R307" s="261">
        <f>ACL!$F$4</f>
        <v>2500000</v>
      </c>
      <c r="S307" s="261">
        <f>ACL!$F$5</f>
        <v>2570000</v>
      </c>
      <c r="T307" s="261">
        <f>ACL!$F$6</f>
        <v>2670000</v>
      </c>
      <c r="U307" s="264" t="str">
        <f t="shared" si="60"/>
        <v xml:space="preserve">  </v>
      </c>
      <c r="V307" s="264" t="str">
        <f t="shared" si="61"/>
        <v xml:space="preserve">  </v>
      </c>
      <c r="W307" s="264" t="str">
        <f t="shared" si="62"/>
        <v/>
      </c>
      <c r="X307" s="264" t="str">
        <f t="shared" si="63"/>
        <v/>
      </c>
      <c r="Y307" s="264" t="str">
        <f t="shared" si="64"/>
        <v/>
      </c>
      <c r="Z307" s="353">
        <f t="shared" si="69"/>
        <v>306</v>
      </c>
    </row>
    <row r="308" spans="1:26" x14ac:dyDescent="0.25">
      <c r="A308" s="262">
        <v>41581</v>
      </c>
      <c r="B308" s="263">
        <f t="shared" si="57"/>
        <v>11</v>
      </c>
      <c r="C308" s="263">
        <f t="shared" si="58"/>
        <v>1</v>
      </c>
      <c r="D308" s="261">
        <f t="shared" si="59"/>
        <v>6446.4800000000005</v>
      </c>
      <c r="E308" s="261">
        <f t="shared" si="70"/>
        <v>0</v>
      </c>
      <c r="F308" s="261">
        <f t="shared" si="65"/>
        <v>0</v>
      </c>
      <c r="G308" s="261">
        <f t="shared" si="66"/>
        <v>6446.4800000000005</v>
      </c>
      <c r="H308" s="261">
        <f t="shared" si="67"/>
        <v>6446.4800000000005</v>
      </c>
      <c r="I308" s="261">
        <f t="shared" si="68"/>
        <v>6446.4800000000005</v>
      </c>
      <c r="J308" s="261">
        <f>SUM(D$2:D308)</f>
        <v>2239445.1609852435</v>
      </c>
      <c r="K308" s="261">
        <f>IF(ISNUMBER($D307),IF(OR(K307+$D308&gt;P308,K307=P308),P308,SUM($D$2:$D308)),$D308)</f>
        <v>1708000</v>
      </c>
      <c r="L308" s="261">
        <f>IF(ISNUMBER($D307),IF(OR(L307+$D308&gt;Q308,L307=Q308),Q308,SUM($D$2:$D308)),$D308)</f>
        <v>2130000</v>
      </c>
      <c r="M308" s="261">
        <f>IF(ISNUMBER($D307),IF(OR(M307+$D308&gt;R308,M307=R308),R308,SUM($D$2:$D308)),$D308)</f>
        <v>2239445.1609852435</v>
      </c>
      <c r="N308" s="261">
        <f>IF(ISNUMBER($D307),IF(OR(N307+$D308&gt;S308,N307=S308),S308,SUM($D$2:$D308)),$D308)</f>
        <v>2239445.1609852435</v>
      </c>
      <c r="O308" s="261">
        <f>IF(ISNUMBER($D307),IF(OR(O307+$D308&gt;T308,O307=T308),T308,SUM($D$2:$D308)),$D308)</f>
        <v>2239445.1609852435</v>
      </c>
      <c r="P308" s="261">
        <f>ACL!$F$2</f>
        <v>1708000</v>
      </c>
      <c r="Q308" s="261">
        <f>ACL!$F$3</f>
        <v>2130000</v>
      </c>
      <c r="R308" s="261">
        <f>ACL!$F$4</f>
        <v>2500000</v>
      </c>
      <c r="S308" s="261">
        <f>ACL!$F$5</f>
        <v>2570000</v>
      </c>
      <c r="T308" s="261">
        <f>ACL!$F$6</f>
        <v>2670000</v>
      </c>
      <c r="U308" s="264" t="str">
        <f t="shared" si="60"/>
        <v xml:space="preserve">  </v>
      </c>
      <c r="V308" s="264" t="str">
        <f t="shared" si="61"/>
        <v xml:space="preserve">  </v>
      </c>
      <c r="W308" s="264" t="str">
        <f t="shared" si="62"/>
        <v/>
      </c>
      <c r="X308" s="264" t="str">
        <f t="shared" si="63"/>
        <v/>
      </c>
      <c r="Y308" s="264" t="str">
        <f t="shared" si="64"/>
        <v/>
      </c>
      <c r="Z308" s="353">
        <f t="shared" si="69"/>
        <v>307</v>
      </c>
    </row>
    <row r="309" spans="1:26" x14ac:dyDescent="0.25">
      <c r="A309" s="262">
        <v>41582</v>
      </c>
      <c r="B309" s="263">
        <f t="shared" si="57"/>
        <v>11</v>
      </c>
      <c r="C309" s="263">
        <f t="shared" si="58"/>
        <v>1</v>
      </c>
      <c r="D309" s="261">
        <f t="shared" si="59"/>
        <v>6446.4800000000005</v>
      </c>
      <c r="E309" s="261">
        <f t="shared" si="70"/>
        <v>0</v>
      </c>
      <c r="F309" s="261">
        <f t="shared" si="65"/>
        <v>0</v>
      </c>
      <c r="G309" s="261">
        <f t="shared" si="66"/>
        <v>6446.4800000000005</v>
      </c>
      <c r="H309" s="261">
        <f t="shared" si="67"/>
        <v>6446.4800000000005</v>
      </c>
      <c r="I309" s="261">
        <f t="shared" si="68"/>
        <v>6446.4800000000005</v>
      </c>
      <c r="J309" s="261">
        <f>SUM(D$2:D309)</f>
        <v>2245891.6409852435</v>
      </c>
      <c r="K309" s="261">
        <f>IF(ISNUMBER($D308),IF(OR(K308+$D309&gt;P309,K308=P309),P309,SUM($D$2:$D309)),$D309)</f>
        <v>1708000</v>
      </c>
      <c r="L309" s="261">
        <f>IF(ISNUMBER($D308),IF(OR(L308+$D309&gt;Q309,L308=Q309),Q309,SUM($D$2:$D309)),$D309)</f>
        <v>2130000</v>
      </c>
      <c r="M309" s="261">
        <f>IF(ISNUMBER($D308),IF(OR(M308+$D309&gt;R309,M308=R309),R309,SUM($D$2:$D309)),$D309)</f>
        <v>2245891.6409852435</v>
      </c>
      <c r="N309" s="261">
        <f>IF(ISNUMBER($D308),IF(OR(N308+$D309&gt;S309,N308=S309),S309,SUM($D$2:$D309)),$D309)</f>
        <v>2245891.6409852435</v>
      </c>
      <c r="O309" s="261">
        <f>IF(ISNUMBER($D308),IF(OR(O308+$D309&gt;T309,O308=T309),T309,SUM($D$2:$D309)),$D309)</f>
        <v>2245891.6409852435</v>
      </c>
      <c r="P309" s="261">
        <f>ACL!$F$2</f>
        <v>1708000</v>
      </c>
      <c r="Q309" s="261">
        <f>ACL!$F$3</f>
        <v>2130000</v>
      </c>
      <c r="R309" s="261">
        <f>ACL!$F$4</f>
        <v>2500000</v>
      </c>
      <c r="S309" s="261">
        <f>ACL!$F$5</f>
        <v>2570000</v>
      </c>
      <c r="T309" s="261">
        <f>ACL!$F$6</f>
        <v>2670000</v>
      </c>
      <c r="U309" s="264" t="str">
        <f t="shared" si="60"/>
        <v xml:space="preserve">  </v>
      </c>
      <c r="V309" s="264" t="str">
        <f t="shared" si="61"/>
        <v xml:space="preserve">  </v>
      </c>
      <c r="W309" s="264" t="str">
        <f t="shared" si="62"/>
        <v/>
      </c>
      <c r="X309" s="264" t="str">
        <f t="shared" si="63"/>
        <v/>
      </c>
      <c r="Y309" s="264" t="str">
        <f t="shared" si="64"/>
        <v/>
      </c>
      <c r="Z309" s="353">
        <f t="shared" si="69"/>
        <v>308</v>
      </c>
    </row>
    <row r="310" spans="1:26" x14ac:dyDescent="0.25">
      <c r="A310" s="262">
        <v>41583</v>
      </c>
      <c r="B310" s="263">
        <f t="shared" si="57"/>
        <v>11</v>
      </c>
      <c r="C310" s="263">
        <f t="shared" si="58"/>
        <v>1</v>
      </c>
      <c r="D310" s="261">
        <f t="shared" si="59"/>
        <v>6446.4800000000005</v>
      </c>
      <c r="E310" s="261">
        <f t="shared" si="70"/>
        <v>0</v>
      </c>
      <c r="F310" s="261">
        <f t="shared" si="65"/>
        <v>0</v>
      </c>
      <c r="G310" s="261">
        <f t="shared" si="66"/>
        <v>6446.4800000000005</v>
      </c>
      <c r="H310" s="261">
        <f t="shared" si="67"/>
        <v>6446.4800000000005</v>
      </c>
      <c r="I310" s="261">
        <f t="shared" si="68"/>
        <v>6446.4800000000005</v>
      </c>
      <c r="J310" s="261">
        <f>SUM(D$2:D310)</f>
        <v>2252338.1209852435</v>
      </c>
      <c r="K310" s="261">
        <f>IF(ISNUMBER($D309),IF(OR(K309+$D310&gt;P310,K309=P310),P310,SUM($D$2:$D310)),$D310)</f>
        <v>1708000</v>
      </c>
      <c r="L310" s="261">
        <f>IF(ISNUMBER($D309),IF(OR(L309+$D310&gt;Q310,L309=Q310),Q310,SUM($D$2:$D310)),$D310)</f>
        <v>2130000</v>
      </c>
      <c r="M310" s="261">
        <f>IF(ISNUMBER($D309),IF(OR(M309+$D310&gt;R310,M309=R310),R310,SUM($D$2:$D310)),$D310)</f>
        <v>2252338.1209852435</v>
      </c>
      <c r="N310" s="261">
        <f>IF(ISNUMBER($D309),IF(OR(N309+$D310&gt;S310,N309=S310),S310,SUM($D$2:$D310)),$D310)</f>
        <v>2252338.1209852435</v>
      </c>
      <c r="O310" s="261">
        <f>IF(ISNUMBER($D309),IF(OR(O309+$D310&gt;T310,O309=T310),T310,SUM($D$2:$D310)),$D310)</f>
        <v>2252338.1209852435</v>
      </c>
      <c r="P310" s="261">
        <f>ACL!$F$2</f>
        <v>1708000</v>
      </c>
      <c r="Q310" s="261">
        <f>ACL!$F$3</f>
        <v>2130000</v>
      </c>
      <c r="R310" s="261">
        <f>ACL!$F$4</f>
        <v>2500000</v>
      </c>
      <c r="S310" s="261">
        <f>ACL!$F$5</f>
        <v>2570000</v>
      </c>
      <c r="T310" s="261">
        <f>ACL!$F$6</f>
        <v>2670000</v>
      </c>
      <c r="U310" s="264" t="str">
        <f t="shared" si="60"/>
        <v xml:space="preserve">  </v>
      </c>
      <c r="V310" s="264" t="str">
        <f t="shared" si="61"/>
        <v xml:space="preserve">  </v>
      </c>
      <c r="W310" s="264" t="str">
        <f t="shared" si="62"/>
        <v/>
      </c>
      <c r="X310" s="264" t="str">
        <f t="shared" si="63"/>
        <v/>
      </c>
      <c r="Y310" s="264" t="str">
        <f t="shared" si="64"/>
        <v/>
      </c>
      <c r="Z310" s="353">
        <f t="shared" si="69"/>
        <v>309</v>
      </c>
    </row>
    <row r="311" spans="1:26" x14ac:dyDescent="0.25">
      <c r="A311" s="262">
        <v>41584</v>
      </c>
      <c r="B311" s="263">
        <f t="shared" si="57"/>
        <v>11</v>
      </c>
      <c r="C311" s="263">
        <f t="shared" si="58"/>
        <v>1</v>
      </c>
      <c r="D311" s="261">
        <f t="shared" si="59"/>
        <v>6446.4800000000005</v>
      </c>
      <c r="E311" s="261">
        <f t="shared" si="70"/>
        <v>0</v>
      </c>
      <c r="F311" s="261">
        <f t="shared" si="65"/>
        <v>0</v>
      </c>
      <c r="G311" s="261">
        <f t="shared" si="66"/>
        <v>6446.4800000000005</v>
      </c>
      <c r="H311" s="261">
        <f t="shared" si="67"/>
        <v>6446.4800000000005</v>
      </c>
      <c r="I311" s="261">
        <f t="shared" si="68"/>
        <v>6446.4800000000005</v>
      </c>
      <c r="J311" s="261">
        <f>SUM(D$2:D311)</f>
        <v>2258784.6009852435</v>
      </c>
      <c r="K311" s="261">
        <f>IF(ISNUMBER($D310),IF(OR(K310+$D311&gt;P311,K310=P311),P311,SUM($D$2:$D311)),$D311)</f>
        <v>1708000</v>
      </c>
      <c r="L311" s="261">
        <f>IF(ISNUMBER($D310),IF(OR(L310+$D311&gt;Q311,L310=Q311),Q311,SUM($D$2:$D311)),$D311)</f>
        <v>2130000</v>
      </c>
      <c r="M311" s="261">
        <f>IF(ISNUMBER($D310),IF(OR(M310+$D311&gt;R311,M310=R311),R311,SUM($D$2:$D311)),$D311)</f>
        <v>2258784.6009852435</v>
      </c>
      <c r="N311" s="261">
        <f>IF(ISNUMBER($D310),IF(OR(N310+$D311&gt;S311,N310=S311),S311,SUM($D$2:$D311)),$D311)</f>
        <v>2258784.6009852435</v>
      </c>
      <c r="O311" s="261">
        <f>IF(ISNUMBER($D310),IF(OR(O310+$D311&gt;T311,O310=T311),T311,SUM($D$2:$D311)),$D311)</f>
        <v>2258784.6009852435</v>
      </c>
      <c r="P311" s="261">
        <f>ACL!$F$2</f>
        <v>1708000</v>
      </c>
      <c r="Q311" s="261">
        <f>ACL!$F$3</f>
        <v>2130000</v>
      </c>
      <c r="R311" s="261">
        <f>ACL!$F$4</f>
        <v>2500000</v>
      </c>
      <c r="S311" s="261">
        <f>ACL!$F$5</f>
        <v>2570000</v>
      </c>
      <c r="T311" s="261">
        <f>ACL!$F$6</f>
        <v>2670000</v>
      </c>
      <c r="U311" s="264" t="str">
        <f t="shared" si="60"/>
        <v xml:space="preserve">  </v>
      </c>
      <c r="V311" s="264" t="str">
        <f t="shared" si="61"/>
        <v xml:space="preserve">  </v>
      </c>
      <c r="W311" s="264" t="str">
        <f t="shared" si="62"/>
        <v/>
      </c>
      <c r="X311" s="264" t="str">
        <f t="shared" si="63"/>
        <v/>
      </c>
      <c r="Y311" s="264" t="str">
        <f t="shared" si="64"/>
        <v/>
      </c>
      <c r="Z311" s="353">
        <f t="shared" si="69"/>
        <v>310</v>
      </c>
    </row>
    <row r="312" spans="1:26" x14ac:dyDescent="0.25">
      <c r="A312" s="262">
        <v>41585</v>
      </c>
      <c r="B312" s="263">
        <f t="shared" si="57"/>
        <v>11</v>
      </c>
      <c r="C312" s="263">
        <f t="shared" si="58"/>
        <v>1</v>
      </c>
      <c r="D312" s="261">
        <f t="shared" si="59"/>
        <v>6446.4800000000005</v>
      </c>
      <c r="E312" s="261">
        <f t="shared" si="70"/>
        <v>0</v>
      </c>
      <c r="F312" s="261">
        <f t="shared" si="65"/>
        <v>0</v>
      </c>
      <c r="G312" s="261">
        <f t="shared" si="66"/>
        <v>6446.4800000000005</v>
      </c>
      <c r="H312" s="261">
        <f t="shared" si="67"/>
        <v>6446.4800000000005</v>
      </c>
      <c r="I312" s="261">
        <f t="shared" si="68"/>
        <v>6446.4800000000005</v>
      </c>
      <c r="J312" s="261">
        <f>SUM(D$2:D312)</f>
        <v>2265231.0809852434</v>
      </c>
      <c r="K312" s="261">
        <f>IF(ISNUMBER($D311),IF(OR(K311+$D312&gt;P312,K311=P312),P312,SUM($D$2:$D312)),$D312)</f>
        <v>1708000</v>
      </c>
      <c r="L312" s="261">
        <f>IF(ISNUMBER($D311),IF(OR(L311+$D312&gt;Q312,L311=Q312),Q312,SUM($D$2:$D312)),$D312)</f>
        <v>2130000</v>
      </c>
      <c r="M312" s="261">
        <f>IF(ISNUMBER($D311),IF(OR(M311+$D312&gt;R312,M311=R312),R312,SUM($D$2:$D312)),$D312)</f>
        <v>2265231.0809852434</v>
      </c>
      <c r="N312" s="261">
        <f>IF(ISNUMBER($D311),IF(OR(N311+$D312&gt;S312,N311=S312),S312,SUM($D$2:$D312)),$D312)</f>
        <v>2265231.0809852434</v>
      </c>
      <c r="O312" s="261">
        <f>IF(ISNUMBER($D311),IF(OR(O311+$D312&gt;T312,O311=T312),T312,SUM($D$2:$D312)),$D312)</f>
        <v>2265231.0809852434</v>
      </c>
      <c r="P312" s="261">
        <f>ACL!$F$2</f>
        <v>1708000</v>
      </c>
      <c r="Q312" s="261">
        <f>ACL!$F$3</f>
        <v>2130000</v>
      </c>
      <c r="R312" s="261">
        <f>ACL!$F$4</f>
        <v>2500000</v>
      </c>
      <c r="S312" s="261">
        <f>ACL!$F$5</f>
        <v>2570000</v>
      </c>
      <c r="T312" s="261">
        <f>ACL!$F$6</f>
        <v>2670000</v>
      </c>
      <c r="U312" s="264" t="str">
        <f t="shared" si="60"/>
        <v xml:space="preserve">  </v>
      </c>
      <c r="V312" s="264" t="str">
        <f t="shared" si="61"/>
        <v xml:space="preserve">  </v>
      </c>
      <c r="W312" s="264" t="str">
        <f t="shared" si="62"/>
        <v/>
      </c>
      <c r="X312" s="264" t="str">
        <f t="shared" si="63"/>
        <v/>
      </c>
      <c r="Y312" s="264" t="str">
        <f t="shared" si="64"/>
        <v/>
      </c>
      <c r="Z312" s="353">
        <f t="shared" si="69"/>
        <v>311</v>
      </c>
    </row>
    <row r="313" spans="1:26" x14ac:dyDescent="0.25">
      <c r="A313" s="262">
        <v>41586</v>
      </c>
      <c r="B313" s="263">
        <f t="shared" si="57"/>
        <v>11</v>
      </c>
      <c r="C313" s="263">
        <f t="shared" si="58"/>
        <v>1</v>
      </c>
      <c r="D313" s="261">
        <f t="shared" si="59"/>
        <v>6446.4800000000005</v>
      </c>
      <c r="E313" s="261">
        <f t="shared" si="70"/>
        <v>0</v>
      </c>
      <c r="F313" s="261">
        <f t="shared" si="65"/>
        <v>0</v>
      </c>
      <c r="G313" s="261">
        <f t="shared" si="66"/>
        <v>6446.4800000000005</v>
      </c>
      <c r="H313" s="261">
        <f t="shared" si="67"/>
        <v>6446.4800000000005</v>
      </c>
      <c r="I313" s="261">
        <f t="shared" si="68"/>
        <v>6446.4800000000005</v>
      </c>
      <c r="J313" s="261">
        <f>SUM(D$2:D313)</f>
        <v>2271677.5609852434</v>
      </c>
      <c r="K313" s="261">
        <f>IF(ISNUMBER($D312),IF(OR(K312+$D313&gt;P313,K312=P313),P313,SUM($D$2:$D313)),$D313)</f>
        <v>1708000</v>
      </c>
      <c r="L313" s="261">
        <f>IF(ISNUMBER($D312),IF(OR(L312+$D313&gt;Q313,L312=Q313),Q313,SUM($D$2:$D313)),$D313)</f>
        <v>2130000</v>
      </c>
      <c r="M313" s="261">
        <f>IF(ISNUMBER($D312),IF(OR(M312+$D313&gt;R313,M312=R313),R313,SUM($D$2:$D313)),$D313)</f>
        <v>2271677.5609852434</v>
      </c>
      <c r="N313" s="261">
        <f>IF(ISNUMBER($D312),IF(OR(N312+$D313&gt;S313,N312=S313),S313,SUM($D$2:$D313)),$D313)</f>
        <v>2271677.5609852434</v>
      </c>
      <c r="O313" s="261">
        <f>IF(ISNUMBER($D312),IF(OR(O312+$D313&gt;T313,O312=T313),T313,SUM($D$2:$D313)),$D313)</f>
        <v>2271677.5609852434</v>
      </c>
      <c r="P313" s="261">
        <f>ACL!$F$2</f>
        <v>1708000</v>
      </c>
      <c r="Q313" s="261">
        <f>ACL!$F$3</f>
        <v>2130000</v>
      </c>
      <c r="R313" s="261">
        <f>ACL!$F$4</f>
        <v>2500000</v>
      </c>
      <c r="S313" s="261">
        <f>ACL!$F$5</f>
        <v>2570000</v>
      </c>
      <c r="T313" s="261">
        <f>ACL!$F$6</f>
        <v>2670000</v>
      </c>
      <c r="U313" s="264" t="str">
        <f t="shared" si="60"/>
        <v xml:space="preserve">  </v>
      </c>
      <c r="V313" s="264" t="str">
        <f t="shared" si="61"/>
        <v xml:space="preserve">  </v>
      </c>
      <c r="W313" s="264" t="str">
        <f t="shared" si="62"/>
        <v/>
      </c>
      <c r="X313" s="264" t="str">
        <f t="shared" si="63"/>
        <v/>
      </c>
      <c r="Y313" s="264" t="str">
        <f t="shared" si="64"/>
        <v/>
      </c>
      <c r="Z313" s="353">
        <f t="shared" si="69"/>
        <v>312</v>
      </c>
    </row>
    <row r="314" spans="1:26" x14ac:dyDescent="0.25">
      <c r="A314" s="262">
        <v>41587</v>
      </c>
      <c r="B314" s="263">
        <f t="shared" si="57"/>
        <v>11</v>
      </c>
      <c r="C314" s="263">
        <f t="shared" si="58"/>
        <v>1</v>
      </c>
      <c r="D314" s="261">
        <f t="shared" si="59"/>
        <v>6446.4800000000005</v>
      </c>
      <c r="E314" s="261">
        <f t="shared" si="70"/>
        <v>0</v>
      </c>
      <c r="F314" s="261">
        <f t="shared" si="65"/>
        <v>0</v>
      </c>
      <c r="G314" s="261">
        <f t="shared" si="66"/>
        <v>6446.4800000000005</v>
      </c>
      <c r="H314" s="261">
        <f t="shared" si="67"/>
        <v>6446.4800000000005</v>
      </c>
      <c r="I314" s="261">
        <f t="shared" si="68"/>
        <v>6446.4800000000005</v>
      </c>
      <c r="J314" s="261">
        <f>SUM(D$2:D314)</f>
        <v>2278124.0409852434</v>
      </c>
      <c r="K314" s="261">
        <f>IF(ISNUMBER($D313),IF(OR(K313+$D314&gt;P314,K313=P314),P314,SUM($D$2:$D314)),$D314)</f>
        <v>1708000</v>
      </c>
      <c r="L314" s="261">
        <f>IF(ISNUMBER($D313),IF(OR(L313+$D314&gt;Q314,L313=Q314),Q314,SUM($D$2:$D314)),$D314)</f>
        <v>2130000</v>
      </c>
      <c r="M314" s="261">
        <f>IF(ISNUMBER($D313),IF(OR(M313+$D314&gt;R314,M313=R314),R314,SUM($D$2:$D314)),$D314)</f>
        <v>2278124.0409852434</v>
      </c>
      <c r="N314" s="261">
        <f>IF(ISNUMBER($D313),IF(OR(N313+$D314&gt;S314,N313=S314),S314,SUM($D$2:$D314)),$D314)</f>
        <v>2278124.0409852434</v>
      </c>
      <c r="O314" s="261">
        <f>IF(ISNUMBER($D313),IF(OR(O313+$D314&gt;T314,O313=T314),T314,SUM($D$2:$D314)),$D314)</f>
        <v>2278124.0409852434</v>
      </c>
      <c r="P314" s="261">
        <f>ACL!$F$2</f>
        <v>1708000</v>
      </c>
      <c r="Q314" s="261">
        <f>ACL!$F$3</f>
        <v>2130000</v>
      </c>
      <c r="R314" s="261">
        <f>ACL!$F$4</f>
        <v>2500000</v>
      </c>
      <c r="S314" s="261">
        <f>ACL!$F$5</f>
        <v>2570000</v>
      </c>
      <c r="T314" s="261">
        <f>ACL!$F$6</f>
        <v>2670000</v>
      </c>
      <c r="U314" s="264" t="str">
        <f t="shared" si="60"/>
        <v xml:space="preserve">  </v>
      </c>
      <c r="V314" s="264" t="str">
        <f t="shared" si="61"/>
        <v xml:space="preserve">  </v>
      </c>
      <c r="W314" s="264" t="str">
        <f t="shared" si="62"/>
        <v/>
      </c>
      <c r="X314" s="264" t="str">
        <f t="shared" si="63"/>
        <v/>
      </c>
      <c r="Y314" s="264" t="str">
        <f t="shared" si="64"/>
        <v/>
      </c>
      <c r="Z314" s="353">
        <f t="shared" si="69"/>
        <v>313</v>
      </c>
    </row>
    <row r="315" spans="1:26" x14ac:dyDescent="0.25">
      <c r="A315" s="262">
        <v>41588</v>
      </c>
      <c r="B315" s="263">
        <f t="shared" si="57"/>
        <v>11</v>
      </c>
      <c r="C315" s="263">
        <f t="shared" si="58"/>
        <v>1</v>
      </c>
      <c r="D315" s="261">
        <f t="shared" si="59"/>
        <v>6446.4800000000005</v>
      </c>
      <c r="E315" s="261">
        <f t="shared" si="70"/>
        <v>0</v>
      </c>
      <c r="F315" s="261">
        <f t="shared" si="65"/>
        <v>0</v>
      </c>
      <c r="G315" s="261">
        <f t="shared" si="66"/>
        <v>6446.4800000000005</v>
      </c>
      <c r="H315" s="261">
        <f t="shared" si="67"/>
        <v>6446.4800000000005</v>
      </c>
      <c r="I315" s="261">
        <f t="shared" si="68"/>
        <v>6446.4800000000005</v>
      </c>
      <c r="J315" s="261">
        <f>SUM(D$2:D315)</f>
        <v>2284570.5209852434</v>
      </c>
      <c r="K315" s="261">
        <f>IF(ISNUMBER($D314),IF(OR(K314+$D315&gt;P315,K314=P315),P315,SUM($D$2:$D315)),$D315)</f>
        <v>1708000</v>
      </c>
      <c r="L315" s="261">
        <f>IF(ISNUMBER($D314),IF(OR(L314+$D315&gt;Q315,L314=Q315),Q315,SUM($D$2:$D315)),$D315)</f>
        <v>2130000</v>
      </c>
      <c r="M315" s="261">
        <f>IF(ISNUMBER($D314),IF(OR(M314+$D315&gt;R315,M314=R315),R315,SUM($D$2:$D315)),$D315)</f>
        <v>2284570.5209852434</v>
      </c>
      <c r="N315" s="261">
        <f>IF(ISNUMBER($D314),IF(OR(N314+$D315&gt;S315,N314=S315),S315,SUM($D$2:$D315)),$D315)</f>
        <v>2284570.5209852434</v>
      </c>
      <c r="O315" s="261">
        <f>IF(ISNUMBER($D314),IF(OR(O314+$D315&gt;T315,O314=T315),T315,SUM($D$2:$D315)),$D315)</f>
        <v>2284570.5209852434</v>
      </c>
      <c r="P315" s="261">
        <f>ACL!$F$2</f>
        <v>1708000</v>
      </c>
      <c r="Q315" s="261">
        <f>ACL!$F$3</f>
        <v>2130000</v>
      </c>
      <c r="R315" s="261">
        <f>ACL!$F$4</f>
        <v>2500000</v>
      </c>
      <c r="S315" s="261">
        <f>ACL!$F$5</f>
        <v>2570000</v>
      </c>
      <c r="T315" s="261">
        <f>ACL!$F$6</f>
        <v>2670000</v>
      </c>
      <c r="U315" s="264" t="str">
        <f t="shared" si="60"/>
        <v xml:space="preserve">  </v>
      </c>
      <c r="V315" s="264" t="str">
        <f t="shared" si="61"/>
        <v xml:space="preserve">  </v>
      </c>
      <c r="W315" s="264" t="str">
        <f t="shared" si="62"/>
        <v/>
      </c>
      <c r="X315" s="264" t="str">
        <f t="shared" si="63"/>
        <v/>
      </c>
      <c r="Y315" s="264" t="str">
        <f t="shared" si="64"/>
        <v/>
      </c>
      <c r="Z315" s="353">
        <f t="shared" si="69"/>
        <v>314</v>
      </c>
    </row>
    <row r="316" spans="1:26" x14ac:dyDescent="0.25">
      <c r="A316" s="262">
        <v>41589</v>
      </c>
      <c r="B316" s="263">
        <f t="shared" si="57"/>
        <v>11</v>
      </c>
      <c r="C316" s="263">
        <f t="shared" si="58"/>
        <v>1</v>
      </c>
      <c r="D316" s="261">
        <f t="shared" si="59"/>
        <v>6446.4800000000005</v>
      </c>
      <c r="E316" s="261">
        <f t="shared" si="70"/>
        <v>0</v>
      </c>
      <c r="F316" s="261">
        <f t="shared" si="65"/>
        <v>0</v>
      </c>
      <c r="G316" s="261">
        <f t="shared" si="66"/>
        <v>6446.4800000000005</v>
      </c>
      <c r="H316" s="261">
        <f t="shared" si="67"/>
        <v>6446.4800000000005</v>
      </c>
      <c r="I316" s="261">
        <f t="shared" si="68"/>
        <v>6446.4800000000005</v>
      </c>
      <c r="J316" s="261">
        <f>SUM(D$2:D316)</f>
        <v>2291017.0009852434</v>
      </c>
      <c r="K316" s="261">
        <f>IF(ISNUMBER($D315),IF(OR(K315+$D316&gt;P316,K315=P316),P316,SUM($D$2:$D316)),$D316)</f>
        <v>1708000</v>
      </c>
      <c r="L316" s="261">
        <f>IF(ISNUMBER($D315),IF(OR(L315+$D316&gt;Q316,L315=Q316),Q316,SUM($D$2:$D316)),$D316)</f>
        <v>2130000</v>
      </c>
      <c r="M316" s="261">
        <f>IF(ISNUMBER($D315),IF(OR(M315+$D316&gt;R316,M315=R316),R316,SUM($D$2:$D316)),$D316)</f>
        <v>2291017.0009852434</v>
      </c>
      <c r="N316" s="261">
        <f>IF(ISNUMBER($D315),IF(OR(N315+$D316&gt;S316,N315=S316),S316,SUM($D$2:$D316)),$D316)</f>
        <v>2291017.0009852434</v>
      </c>
      <c r="O316" s="261">
        <f>IF(ISNUMBER($D315),IF(OR(O315+$D316&gt;T316,O315=T316),T316,SUM($D$2:$D316)),$D316)</f>
        <v>2291017.0009852434</v>
      </c>
      <c r="P316" s="261">
        <f>ACL!$F$2</f>
        <v>1708000</v>
      </c>
      <c r="Q316" s="261">
        <f>ACL!$F$3</f>
        <v>2130000</v>
      </c>
      <c r="R316" s="261">
        <f>ACL!$F$4</f>
        <v>2500000</v>
      </c>
      <c r="S316" s="261">
        <f>ACL!$F$5</f>
        <v>2570000</v>
      </c>
      <c r="T316" s="261">
        <f>ACL!$F$6</f>
        <v>2670000</v>
      </c>
      <c r="U316" s="264" t="str">
        <f t="shared" si="60"/>
        <v xml:space="preserve">  </v>
      </c>
      <c r="V316" s="264" t="str">
        <f t="shared" si="61"/>
        <v xml:space="preserve">  </v>
      </c>
      <c r="W316" s="264" t="str">
        <f t="shared" si="62"/>
        <v/>
      </c>
      <c r="X316" s="264" t="str">
        <f t="shared" si="63"/>
        <v/>
      </c>
      <c r="Y316" s="264" t="str">
        <f t="shared" si="64"/>
        <v/>
      </c>
      <c r="Z316" s="353">
        <f t="shared" si="69"/>
        <v>315</v>
      </c>
    </row>
    <row r="317" spans="1:26" x14ac:dyDescent="0.25">
      <c r="A317" s="262">
        <v>41590</v>
      </c>
      <c r="B317" s="263">
        <f t="shared" si="57"/>
        <v>11</v>
      </c>
      <c r="C317" s="263">
        <f t="shared" si="58"/>
        <v>1</v>
      </c>
      <c r="D317" s="261">
        <f t="shared" si="59"/>
        <v>6446.4800000000005</v>
      </c>
      <c r="E317" s="261">
        <f t="shared" si="70"/>
        <v>0</v>
      </c>
      <c r="F317" s="261">
        <f t="shared" si="65"/>
        <v>0</v>
      </c>
      <c r="G317" s="261">
        <f t="shared" si="66"/>
        <v>6446.4800000000005</v>
      </c>
      <c r="H317" s="261">
        <f t="shared" si="67"/>
        <v>6446.4800000000005</v>
      </c>
      <c r="I317" s="261">
        <f t="shared" si="68"/>
        <v>6446.4800000000005</v>
      </c>
      <c r="J317" s="261">
        <f>SUM(D$2:D317)</f>
        <v>2297463.4809852433</v>
      </c>
      <c r="K317" s="261">
        <f>IF(ISNUMBER($D316),IF(OR(K316+$D317&gt;P317,K316=P317),P317,SUM($D$2:$D317)),$D317)</f>
        <v>1708000</v>
      </c>
      <c r="L317" s="261">
        <f>IF(ISNUMBER($D316),IF(OR(L316+$D317&gt;Q317,L316=Q317),Q317,SUM($D$2:$D317)),$D317)</f>
        <v>2130000</v>
      </c>
      <c r="M317" s="261">
        <f>IF(ISNUMBER($D316),IF(OR(M316+$D317&gt;R317,M316=R317),R317,SUM($D$2:$D317)),$D317)</f>
        <v>2297463.4809852433</v>
      </c>
      <c r="N317" s="261">
        <f>IF(ISNUMBER($D316),IF(OR(N316+$D317&gt;S317,N316=S317),S317,SUM($D$2:$D317)),$D317)</f>
        <v>2297463.4809852433</v>
      </c>
      <c r="O317" s="261">
        <f>IF(ISNUMBER($D316),IF(OR(O316+$D317&gt;T317,O316=T317),T317,SUM($D$2:$D317)),$D317)</f>
        <v>2297463.4809852433</v>
      </c>
      <c r="P317" s="261">
        <f>ACL!$F$2</f>
        <v>1708000</v>
      </c>
      <c r="Q317" s="261">
        <f>ACL!$F$3</f>
        <v>2130000</v>
      </c>
      <c r="R317" s="261">
        <f>ACL!$F$4</f>
        <v>2500000</v>
      </c>
      <c r="S317" s="261">
        <f>ACL!$F$5</f>
        <v>2570000</v>
      </c>
      <c r="T317" s="261">
        <f>ACL!$F$6</f>
        <v>2670000</v>
      </c>
      <c r="U317" s="264" t="str">
        <f t="shared" si="60"/>
        <v xml:space="preserve">  </v>
      </c>
      <c r="V317" s="264" t="str">
        <f t="shared" si="61"/>
        <v xml:space="preserve">  </v>
      </c>
      <c r="W317" s="264" t="str">
        <f t="shared" si="62"/>
        <v/>
      </c>
      <c r="X317" s="264" t="str">
        <f t="shared" si="63"/>
        <v/>
      </c>
      <c r="Y317" s="264" t="str">
        <f t="shared" si="64"/>
        <v/>
      </c>
      <c r="Z317" s="353">
        <f t="shared" si="69"/>
        <v>316</v>
      </c>
    </row>
    <row r="318" spans="1:26" x14ac:dyDescent="0.25">
      <c r="A318" s="262">
        <v>41591</v>
      </c>
      <c r="B318" s="263">
        <f t="shared" si="57"/>
        <v>11</v>
      </c>
      <c r="C318" s="263">
        <f t="shared" si="58"/>
        <v>1</v>
      </c>
      <c r="D318" s="261">
        <f t="shared" si="59"/>
        <v>6446.4800000000005</v>
      </c>
      <c r="E318" s="261">
        <f t="shared" si="70"/>
        <v>0</v>
      </c>
      <c r="F318" s="261">
        <f t="shared" si="65"/>
        <v>0</v>
      </c>
      <c r="G318" s="261">
        <f t="shared" si="66"/>
        <v>6446.4800000000005</v>
      </c>
      <c r="H318" s="261">
        <f t="shared" si="67"/>
        <v>6446.4800000000005</v>
      </c>
      <c r="I318" s="261">
        <f t="shared" si="68"/>
        <v>6446.4800000000005</v>
      </c>
      <c r="J318" s="261">
        <f>SUM(D$2:D318)</f>
        <v>2303909.9609852433</v>
      </c>
      <c r="K318" s="261">
        <f>IF(ISNUMBER($D317),IF(OR(K317+$D318&gt;P318,K317=P318),P318,SUM($D$2:$D318)),$D318)</f>
        <v>1708000</v>
      </c>
      <c r="L318" s="261">
        <f>IF(ISNUMBER($D317),IF(OR(L317+$D318&gt;Q318,L317=Q318),Q318,SUM($D$2:$D318)),$D318)</f>
        <v>2130000</v>
      </c>
      <c r="M318" s="261">
        <f>IF(ISNUMBER($D317),IF(OR(M317+$D318&gt;R318,M317=R318),R318,SUM($D$2:$D318)),$D318)</f>
        <v>2303909.9609852433</v>
      </c>
      <c r="N318" s="261">
        <f>IF(ISNUMBER($D317),IF(OR(N317+$D318&gt;S318,N317=S318),S318,SUM($D$2:$D318)),$D318)</f>
        <v>2303909.9609852433</v>
      </c>
      <c r="O318" s="261">
        <f>IF(ISNUMBER($D317),IF(OR(O317+$D318&gt;T318,O317=T318),T318,SUM($D$2:$D318)),$D318)</f>
        <v>2303909.9609852433</v>
      </c>
      <c r="P318" s="261">
        <f>ACL!$F$2</f>
        <v>1708000</v>
      </c>
      <c r="Q318" s="261">
        <f>ACL!$F$3</f>
        <v>2130000</v>
      </c>
      <c r="R318" s="261">
        <f>ACL!$F$4</f>
        <v>2500000</v>
      </c>
      <c r="S318" s="261">
        <f>ACL!$F$5</f>
        <v>2570000</v>
      </c>
      <c r="T318" s="261">
        <f>ACL!$F$6</f>
        <v>2670000</v>
      </c>
      <c r="U318" s="264" t="str">
        <f t="shared" si="60"/>
        <v xml:space="preserve">  </v>
      </c>
      <c r="V318" s="264" t="str">
        <f t="shared" si="61"/>
        <v xml:space="preserve">  </v>
      </c>
      <c r="W318" s="264" t="str">
        <f t="shared" si="62"/>
        <v/>
      </c>
      <c r="X318" s="264" t="str">
        <f t="shared" si="63"/>
        <v/>
      </c>
      <c r="Y318" s="264" t="str">
        <f t="shared" si="64"/>
        <v/>
      </c>
      <c r="Z318" s="353">
        <f t="shared" si="69"/>
        <v>317</v>
      </c>
    </row>
    <row r="319" spans="1:26" x14ac:dyDescent="0.25">
      <c r="A319" s="262">
        <v>41592</v>
      </c>
      <c r="B319" s="263">
        <f t="shared" si="57"/>
        <v>11</v>
      </c>
      <c r="C319" s="263">
        <f t="shared" si="58"/>
        <v>1</v>
      </c>
      <c r="D319" s="261">
        <f t="shared" si="59"/>
        <v>6446.4800000000005</v>
      </c>
      <c r="E319" s="261">
        <f t="shared" si="70"/>
        <v>0</v>
      </c>
      <c r="F319" s="261">
        <f t="shared" si="65"/>
        <v>0</v>
      </c>
      <c r="G319" s="261">
        <f t="shared" si="66"/>
        <v>6446.4800000000005</v>
      </c>
      <c r="H319" s="261">
        <f t="shared" si="67"/>
        <v>6446.4800000000005</v>
      </c>
      <c r="I319" s="261">
        <f t="shared" si="68"/>
        <v>6446.4800000000005</v>
      </c>
      <c r="J319" s="261">
        <f>SUM(D$2:D319)</f>
        <v>2310356.4409852433</v>
      </c>
      <c r="K319" s="261">
        <f>IF(ISNUMBER($D318),IF(OR(K318+$D319&gt;P319,K318=P319),P319,SUM($D$2:$D319)),$D319)</f>
        <v>1708000</v>
      </c>
      <c r="L319" s="261">
        <f>IF(ISNUMBER($D318),IF(OR(L318+$D319&gt;Q319,L318=Q319),Q319,SUM($D$2:$D319)),$D319)</f>
        <v>2130000</v>
      </c>
      <c r="M319" s="261">
        <f>IF(ISNUMBER($D318),IF(OR(M318+$D319&gt;R319,M318=R319),R319,SUM($D$2:$D319)),$D319)</f>
        <v>2310356.4409852433</v>
      </c>
      <c r="N319" s="261">
        <f>IF(ISNUMBER($D318),IF(OR(N318+$D319&gt;S319,N318=S319),S319,SUM($D$2:$D319)),$D319)</f>
        <v>2310356.4409852433</v>
      </c>
      <c r="O319" s="261">
        <f>IF(ISNUMBER($D318),IF(OR(O318+$D319&gt;T319,O318=T319),T319,SUM($D$2:$D319)),$D319)</f>
        <v>2310356.4409852433</v>
      </c>
      <c r="P319" s="261">
        <f>ACL!$F$2</f>
        <v>1708000</v>
      </c>
      <c r="Q319" s="261">
        <f>ACL!$F$3</f>
        <v>2130000</v>
      </c>
      <c r="R319" s="261">
        <f>ACL!$F$4</f>
        <v>2500000</v>
      </c>
      <c r="S319" s="261">
        <f>ACL!$F$5</f>
        <v>2570000</v>
      </c>
      <c r="T319" s="261">
        <f>ACL!$F$6</f>
        <v>2670000</v>
      </c>
      <c r="U319" s="264" t="str">
        <f t="shared" si="60"/>
        <v xml:space="preserve">  </v>
      </c>
      <c r="V319" s="264" t="str">
        <f t="shared" si="61"/>
        <v xml:space="preserve">  </v>
      </c>
      <c r="W319" s="264" t="str">
        <f t="shared" si="62"/>
        <v/>
      </c>
      <c r="X319" s="264" t="str">
        <f t="shared" si="63"/>
        <v/>
      </c>
      <c r="Y319" s="264" t="str">
        <f t="shared" si="64"/>
        <v/>
      </c>
      <c r="Z319" s="353">
        <f t="shared" si="69"/>
        <v>318</v>
      </c>
    </row>
    <row r="320" spans="1:26" x14ac:dyDescent="0.25">
      <c r="A320" s="262">
        <v>41593</v>
      </c>
      <c r="B320" s="263">
        <f t="shared" si="57"/>
        <v>11</v>
      </c>
      <c r="C320" s="263">
        <f t="shared" si="58"/>
        <v>1</v>
      </c>
      <c r="D320" s="261">
        <f t="shared" si="59"/>
        <v>6446.4800000000005</v>
      </c>
      <c r="E320" s="261">
        <f t="shared" si="70"/>
        <v>0</v>
      </c>
      <c r="F320" s="261">
        <f t="shared" si="65"/>
        <v>0</v>
      </c>
      <c r="G320" s="261">
        <f t="shared" si="66"/>
        <v>6446.4800000000005</v>
      </c>
      <c r="H320" s="261">
        <f t="shared" si="67"/>
        <v>6446.4800000000005</v>
      </c>
      <c r="I320" s="261">
        <f t="shared" si="68"/>
        <v>6446.4800000000005</v>
      </c>
      <c r="J320" s="261">
        <f>SUM(D$2:D320)</f>
        <v>2316802.9209852433</v>
      </c>
      <c r="K320" s="261">
        <f>IF(ISNUMBER($D319),IF(OR(K319+$D320&gt;P320,K319=P320),P320,SUM($D$2:$D320)),$D320)</f>
        <v>1708000</v>
      </c>
      <c r="L320" s="261">
        <f>IF(ISNUMBER($D319),IF(OR(L319+$D320&gt;Q320,L319=Q320),Q320,SUM($D$2:$D320)),$D320)</f>
        <v>2130000</v>
      </c>
      <c r="M320" s="261">
        <f>IF(ISNUMBER($D319),IF(OR(M319+$D320&gt;R320,M319=R320),R320,SUM($D$2:$D320)),$D320)</f>
        <v>2316802.9209852433</v>
      </c>
      <c r="N320" s="261">
        <f>IF(ISNUMBER($D319),IF(OR(N319+$D320&gt;S320,N319=S320),S320,SUM($D$2:$D320)),$D320)</f>
        <v>2316802.9209852433</v>
      </c>
      <c r="O320" s="261">
        <f>IF(ISNUMBER($D319),IF(OR(O319+$D320&gt;T320,O319=T320),T320,SUM($D$2:$D320)),$D320)</f>
        <v>2316802.9209852433</v>
      </c>
      <c r="P320" s="261">
        <f>ACL!$F$2</f>
        <v>1708000</v>
      </c>
      <c r="Q320" s="261">
        <f>ACL!$F$3</f>
        <v>2130000</v>
      </c>
      <c r="R320" s="261">
        <f>ACL!$F$4</f>
        <v>2500000</v>
      </c>
      <c r="S320" s="261">
        <f>ACL!$F$5</f>
        <v>2570000</v>
      </c>
      <c r="T320" s="261">
        <f>ACL!$F$6</f>
        <v>2670000</v>
      </c>
      <c r="U320" s="264" t="str">
        <f t="shared" si="60"/>
        <v xml:space="preserve">  </v>
      </c>
      <c r="V320" s="264" t="str">
        <f t="shared" si="61"/>
        <v xml:space="preserve">  </v>
      </c>
      <c r="W320" s="264" t="str">
        <f t="shared" si="62"/>
        <v/>
      </c>
      <c r="X320" s="264" t="str">
        <f t="shared" si="63"/>
        <v/>
      </c>
      <c r="Y320" s="264" t="str">
        <f t="shared" si="64"/>
        <v/>
      </c>
      <c r="Z320" s="353">
        <f t="shared" si="69"/>
        <v>319</v>
      </c>
    </row>
    <row r="321" spans="1:26" x14ac:dyDescent="0.25">
      <c r="A321" s="262">
        <v>41594</v>
      </c>
      <c r="B321" s="263">
        <f t="shared" si="57"/>
        <v>11</v>
      </c>
      <c r="C321" s="263">
        <f t="shared" si="58"/>
        <v>1</v>
      </c>
      <c r="D321" s="261">
        <f t="shared" si="59"/>
        <v>6446.4800000000005</v>
      </c>
      <c r="E321" s="261">
        <f t="shared" si="70"/>
        <v>0</v>
      </c>
      <c r="F321" s="261">
        <f t="shared" si="65"/>
        <v>0</v>
      </c>
      <c r="G321" s="261">
        <f t="shared" si="66"/>
        <v>6446.4800000000005</v>
      </c>
      <c r="H321" s="261">
        <f t="shared" si="67"/>
        <v>6446.4800000000005</v>
      </c>
      <c r="I321" s="261">
        <f t="shared" si="68"/>
        <v>6446.4800000000005</v>
      </c>
      <c r="J321" s="261">
        <f>SUM(D$2:D321)</f>
        <v>2323249.4009852433</v>
      </c>
      <c r="K321" s="261">
        <f>IF(ISNUMBER($D320),IF(OR(K320+$D321&gt;P321,K320=P321),P321,SUM($D$2:$D321)),$D321)</f>
        <v>1708000</v>
      </c>
      <c r="L321" s="261">
        <f>IF(ISNUMBER($D320),IF(OR(L320+$D321&gt;Q321,L320=Q321),Q321,SUM($D$2:$D321)),$D321)</f>
        <v>2130000</v>
      </c>
      <c r="M321" s="261">
        <f>IF(ISNUMBER($D320),IF(OR(M320+$D321&gt;R321,M320=R321),R321,SUM($D$2:$D321)),$D321)</f>
        <v>2323249.4009852433</v>
      </c>
      <c r="N321" s="261">
        <f>IF(ISNUMBER($D320),IF(OR(N320+$D321&gt;S321,N320=S321),S321,SUM($D$2:$D321)),$D321)</f>
        <v>2323249.4009852433</v>
      </c>
      <c r="O321" s="261">
        <f>IF(ISNUMBER($D320),IF(OR(O320+$D321&gt;T321,O320=T321),T321,SUM($D$2:$D321)),$D321)</f>
        <v>2323249.4009852433</v>
      </c>
      <c r="P321" s="261">
        <f>ACL!$F$2</f>
        <v>1708000</v>
      </c>
      <c r="Q321" s="261">
        <f>ACL!$F$3</f>
        <v>2130000</v>
      </c>
      <c r="R321" s="261">
        <f>ACL!$F$4</f>
        <v>2500000</v>
      </c>
      <c r="S321" s="261">
        <f>ACL!$F$5</f>
        <v>2570000</v>
      </c>
      <c r="T321" s="261">
        <f>ACL!$F$6</f>
        <v>2670000</v>
      </c>
      <c r="U321" s="264" t="str">
        <f t="shared" si="60"/>
        <v xml:space="preserve">  </v>
      </c>
      <c r="V321" s="264" t="str">
        <f t="shared" si="61"/>
        <v xml:space="preserve">  </v>
      </c>
      <c r="W321" s="264" t="str">
        <f t="shared" si="62"/>
        <v/>
      </c>
      <c r="X321" s="264" t="str">
        <f t="shared" si="63"/>
        <v/>
      </c>
      <c r="Y321" s="264" t="str">
        <f t="shared" si="64"/>
        <v/>
      </c>
      <c r="Z321" s="353">
        <f t="shared" si="69"/>
        <v>320</v>
      </c>
    </row>
    <row r="322" spans="1:26" x14ac:dyDescent="0.25">
      <c r="A322" s="262">
        <v>41595</v>
      </c>
      <c r="B322" s="263">
        <f t="shared" ref="B322:B366" si="71">MONTH(A322)</f>
        <v>11</v>
      </c>
      <c r="C322" s="263">
        <f t="shared" ref="C322:C366" si="72">IF(VLOOKUP($B322,$AB$2:$AC$15,2,FALSE)=0,1,IF(VLOOKUP($B322,$AB$2:$AC$15,2,FALSE)=VLOOKUP($B322,$AB$2:$AD$15,3,FALSE),0,IF(AND((VLOOKUP(($B322-1), $AB$2:$AC$15,2,FALSE)&gt;=1),VLOOKUP($B322, $AB$2:$AC$15,2,FALSE)&gt;=DAY(A322)),0,IF(AND((VLOOKUP(($B322+1), $AB$2:$AC$15,2,FALSE)&gt;=1),DAY(A322)&gt;(VLOOKUP($B322, $AB$2:$AD$15,3,FALSE)-VLOOKUP($B322, $AB$2:$AC$15,2,FALSE)),VLOOKUP(($B322-1), $AB$2:$AC$15,2,FALSE)=0),0,IF(AND(VLOOKUP(($B322-1), $AB$2:$AC$15,2,FALSE)=0,VLOOKUP(($B322+1), $AB$2:$AC$15,2,FALSE)=0,VLOOKUP($B322, $AB$2:$AC$15,2,FALSE)&gt;=DAY(A322)),0,1)))))</f>
        <v>1</v>
      </c>
      <c r="D322" s="261">
        <f t="shared" ref="D322:D366" si="73">IF(C322=0,0,VLOOKUP(B322,$AB$3:$AE$14,4,FALSE))</f>
        <v>6446.4800000000005</v>
      </c>
      <c r="E322" s="261">
        <f t="shared" si="70"/>
        <v>0</v>
      </c>
      <c r="F322" s="261">
        <f t="shared" si="65"/>
        <v>0</v>
      </c>
      <c r="G322" s="261">
        <f t="shared" si="66"/>
        <v>6446.4800000000005</v>
      </c>
      <c r="H322" s="261">
        <f t="shared" si="67"/>
        <v>6446.4800000000005</v>
      </c>
      <c r="I322" s="261">
        <f t="shared" si="68"/>
        <v>6446.4800000000005</v>
      </c>
      <c r="J322" s="261">
        <f>SUM(D$2:D322)</f>
        <v>2329695.8809852432</v>
      </c>
      <c r="K322" s="261">
        <f>IF(ISNUMBER($D321),IF(OR(K321+$D322&gt;P322,K321=P322),P322,SUM($D$2:$D322)),$D322)</f>
        <v>1708000</v>
      </c>
      <c r="L322" s="261">
        <f>IF(ISNUMBER($D321),IF(OR(L321+$D322&gt;Q322,L321=Q322),Q322,SUM($D$2:$D322)),$D322)</f>
        <v>2130000</v>
      </c>
      <c r="M322" s="261">
        <f>IF(ISNUMBER($D321),IF(OR(M321+$D322&gt;R322,M321=R322),R322,SUM($D$2:$D322)),$D322)</f>
        <v>2329695.8809852432</v>
      </c>
      <c r="N322" s="261">
        <f>IF(ISNUMBER($D321),IF(OR(N321+$D322&gt;S322,N321=S322),S322,SUM($D$2:$D322)),$D322)</f>
        <v>2329695.8809852432</v>
      </c>
      <c r="O322" s="261">
        <f>IF(ISNUMBER($D321),IF(OR(O321+$D322&gt;T322,O321=T322),T322,SUM($D$2:$D322)),$D322)</f>
        <v>2329695.8809852432</v>
      </c>
      <c r="P322" s="261">
        <f>ACL!$F$2</f>
        <v>1708000</v>
      </c>
      <c r="Q322" s="261">
        <f>ACL!$F$3</f>
        <v>2130000</v>
      </c>
      <c r="R322" s="261">
        <f>ACL!$F$4</f>
        <v>2500000</v>
      </c>
      <c r="S322" s="261">
        <f>ACL!$F$5</f>
        <v>2570000</v>
      </c>
      <c r="T322" s="261">
        <f>ACL!$F$6</f>
        <v>2670000</v>
      </c>
      <c r="U322" s="264" t="str">
        <f t="shared" ref="U322:U366" si="74">IF(ISNUMBER(U321),"  ",IF(U321="  ","  ",IF($J322&gt;P322,$A322,"")))</f>
        <v xml:space="preserve">  </v>
      </c>
      <c r="V322" s="264" t="str">
        <f t="shared" ref="V322:V366" si="75">IF(ISNUMBER(V321),"  ",IF(V321="  ","  ",IF($J322&gt;Q322,$A322,"")))</f>
        <v xml:space="preserve">  </v>
      </c>
      <c r="W322" s="264" t="str">
        <f t="shared" ref="W322:W366" si="76">IF(ISNUMBER(W321),"  ",IF(W321="  ","  ",IF($J322&gt;R322,$A322,"")))</f>
        <v/>
      </c>
      <c r="X322" s="264" t="str">
        <f t="shared" ref="X322:X366" si="77">IF(ISNUMBER(X321),"  ",IF(X321="  ","  ",IF($J322&gt;S322,$A322,"")))</f>
        <v/>
      </c>
      <c r="Y322" s="264" t="str">
        <f t="shared" ref="Y322:Y366" si="78">IF(ISNUMBER(Y321),"  ",IF(Y321="  ","  ",IF($J322&gt;T322,$A322,"")))</f>
        <v/>
      </c>
      <c r="Z322" s="353">
        <f t="shared" si="69"/>
        <v>321</v>
      </c>
    </row>
    <row r="323" spans="1:26" x14ac:dyDescent="0.25">
      <c r="A323" s="262">
        <v>41596</v>
      </c>
      <c r="B323" s="263">
        <f t="shared" si="71"/>
        <v>11</v>
      </c>
      <c r="C323" s="263">
        <f t="shared" si="72"/>
        <v>1</v>
      </c>
      <c r="D323" s="261">
        <f t="shared" si="73"/>
        <v>6446.4800000000005</v>
      </c>
      <c r="E323" s="261">
        <f t="shared" si="70"/>
        <v>0</v>
      </c>
      <c r="F323" s="261">
        <f t="shared" si="65"/>
        <v>0</v>
      </c>
      <c r="G323" s="261">
        <f t="shared" si="66"/>
        <v>6446.4800000000005</v>
      </c>
      <c r="H323" s="261">
        <f t="shared" si="67"/>
        <v>6446.4800000000005</v>
      </c>
      <c r="I323" s="261">
        <f t="shared" si="68"/>
        <v>6446.4800000000005</v>
      </c>
      <c r="J323" s="261">
        <f>SUM(D$2:D323)</f>
        <v>2336142.3609852432</v>
      </c>
      <c r="K323" s="261">
        <f>IF(ISNUMBER($D322),IF(OR(K322+$D323&gt;P323,K322=P323),P323,SUM($D$2:$D323)),$D323)</f>
        <v>1708000</v>
      </c>
      <c r="L323" s="261">
        <f>IF(ISNUMBER($D322),IF(OR(L322+$D323&gt;Q323,L322=Q323),Q323,SUM($D$2:$D323)),$D323)</f>
        <v>2130000</v>
      </c>
      <c r="M323" s="261">
        <f>IF(ISNUMBER($D322),IF(OR(M322+$D323&gt;R323,M322=R323),R323,SUM($D$2:$D323)),$D323)</f>
        <v>2336142.3609852432</v>
      </c>
      <c r="N323" s="261">
        <f>IF(ISNUMBER($D322),IF(OR(N322+$D323&gt;S323,N322=S323),S323,SUM($D$2:$D323)),$D323)</f>
        <v>2336142.3609852432</v>
      </c>
      <c r="O323" s="261">
        <f>IF(ISNUMBER($D322),IF(OR(O322+$D323&gt;T323,O322=T323),T323,SUM($D$2:$D323)),$D323)</f>
        <v>2336142.3609852432</v>
      </c>
      <c r="P323" s="261">
        <f>ACL!$F$2</f>
        <v>1708000</v>
      </c>
      <c r="Q323" s="261">
        <f>ACL!$F$3</f>
        <v>2130000</v>
      </c>
      <c r="R323" s="261">
        <f>ACL!$F$4</f>
        <v>2500000</v>
      </c>
      <c r="S323" s="261">
        <f>ACL!$F$5</f>
        <v>2570000</v>
      </c>
      <c r="T323" s="261">
        <f>ACL!$F$6</f>
        <v>2670000</v>
      </c>
      <c r="U323" s="264" t="str">
        <f t="shared" si="74"/>
        <v xml:space="preserve">  </v>
      </c>
      <c r="V323" s="264" t="str">
        <f t="shared" si="75"/>
        <v xml:space="preserve">  </v>
      </c>
      <c r="W323" s="264" t="str">
        <f t="shared" si="76"/>
        <v/>
      </c>
      <c r="X323" s="264" t="str">
        <f t="shared" si="77"/>
        <v/>
      </c>
      <c r="Y323" s="264" t="str">
        <f t="shared" si="78"/>
        <v/>
      </c>
      <c r="Z323" s="353">
        <f t="shared" si="69"/>
        <v>322</v>
      </c>
    </row>
    <row r="324" spans="1:26" x14ac:dyDescent="0.25">
      <c r="A324" s="262">
        <v>41597</v>
      </c>
      <c r="B324" s="263">
        <f t="shared" si="71"/>
        <v>11</v>
      </c>
      <c r="C324" s="263">
        <f t="shared" si="72"/>
        <v>1</v>
      </c>
      <c r="D324" s="261">
        <f t="shared" si="73"/>
        <v>6446.4800000000005</v>
      </c>
      <c r="E324" s="261">
        <f t="shared" si="70"/>
        <v>0</v>
      </c>
      <c r="F324" s="261">
        <f t="shared" ref="F324:F366" si="79">IF(OR(OR($C324=0,V323="  "),L323+$D324&gt;Q323),0,$D324)</f>
        <v>0</v>
      </c>
      <c r="G324" s="261">
        <f t="shared" ref="G324:G366" si="80">IF(OR(OR($C324=0,W323="  "),M323+$D324&gt;R323),0,$D324)</f>
        <v>6446.4800000000005</v>
      </c>
      <c r="H324" s="261">
        <f t="shared" ref="H324:H366" si="81">IF(OR(OR($C324=0,X323="  "),N323+$D324&gt;S323),0,$D324)</f>
        <v>6446.4800000000005</v>
      </c>
      <c r="I324" s="261">
        <f t="shared" ref="I324:I366" si="82">IF(OR(OR($C324=0,Y323="  "),O323+$D324&gt;T323),0,$D324)</f>
        <v>6446.4800000000005</v>
      </c>
      <c r="J324" s="261">
        <f>SUM(D$2:D324)</f>
        <v>2342588.8409852432</v>
      </c>
      <c r="K324" s="261">
        <f>IF(ISNUMBER($D323),IF(OR(K323+$D324&gt;P324,K323=P324),P324,SUM($D$2:$D324)),$D324)</f>
        <v>1708000</v>
      </c>
      <c r="L324" s="261">
        <f>IF(ISNUMBER($D323),IF(OR(L323+$D324&gt;Q324,L323=Q324),Q324,SUM($D$2:$D324)),$D324)</f>
        <v>2130000</v>
      </c>
      <c r="M324" s="261">
        <f>IF(ISNUMBER($D323),IF(OR(M323+$D324&gt;R324,M323=R324),R324,SUM($D$2:$D324)),$D324)</f>
        <v>2342588.8409852432</v>
      </c>
      <c r="N324" s="261">
        <f>IF(ISNUMBER($D323),IF(OR(N323+$D324&gt;S324,N323=S324),S324,SUM($D$2:$D324)),$D324)</f>
        <v>2342588.8409852432</v>
      </c>
      <c r="O324" s="261">
        <f>IF(ISNUMBER($D323),IF(OR(O323+$D324&gt;T324,O323=T324),T324,SUM($D$2:$D324)),$D324)</f>
        <v>2342588.8409852432</v>
      </c>
      <c r="P324" s="261">
        <f>ACL!$F$2</f>
        <v>1708000</v>
      </c>
      <c r="Q324" s="261">
        <f>ACL!$F$3</f>
        <v>2130000</v>
      </c>
      <c r="R324" s="261">
        <f>ACL!$F$4</f>
        <v>2500000</v>
      </c>
      <c r="S324" s="261">
        <f>ACL!$F$5</f>
        <v>2570000</v>
      </c>
      <c r="T324" s="261">
        <f>ACL!$F$6</f>
        <v>2670000</v>
      </c>
      <c r="U324" s="264" t="str">
        <f t="shared" si="74"/>
        <v xml:space="preserve">  </v>
      </c>
      <c r="V324" s="264" t="str">
        <f t="shared" si="75"/>
        <v xml:space="preserve">  </v>
      </c>
      <c r="W324" s="264" t="str">
        <f t="shared" si="76"/>
        <v/>
      </c>
      <c r="X324" s="264" t="str">
        <f t="shared" si="77"/>
        <v/>
      </c>
      <c r="Y324" s="264" t="str">
        <f t="shared" si="78"/>
        <v/>
      </c>
      <c r="Z324" s="353">
        <f t="shared" ref="Z324:Z366" si="83">SUM(Z323,C324)</f>
        <v>323</v>
      </c>
    </row>
    <row r="325" spans="1:26" x14ac:dyDescent="0.25">
      <c r="A325" s="262">
        <v>41598</v>
      </c>
      <c r="B325" s="263">
        <f t="shared" si="71"/>
        <v>11</v>
      </c>
      <c r="C325" s="263">
        <f t="shared" si="72"/>
        <v>1</v>
      </c>
      <c r="D325" s="261">
        <f t="shared" si="73"/>
        <v>6446.4800000000005</v>
      </c>
      <c r="E325" s="261">
        <f t="shared" ref="E325:E366" si="84">IF(OR(OR($C325=0,U324="  "),K324+$D325&gt;P324),0,$D325)</f>
        <v>0</v>
      </c>
      <c r="F325" s="261">
        <f t="shared" si="79"/>
        <v>0</v>
      </c>
      <c r="G325" s="261">
        <f t="shared" si="80"/>
        <v>6446.4800000000005</v>
      </c>
      <c r="H325" s="261">
        <f t="shared" si="81"/>
        <v>6446.4800000000005</v>
      </c>
      <c r="I325" s="261">
        <f t="shared" si="82"/>
        <v>6446.4800000000005</v>
      </c>
      <c r="J325" s="261">
        <f>SUM(D$2:D325)</f>
        <v>2349035.3209852432</v>
      </c>
      <c r="K325" s="261">
        <f>IF(ISNUMBER($D324),IF(OR(K324+$D325&gt;P325,K324=P325),P325,SUM($D$2:$D325)),$D325)</f>
        <v>1708000</v>
      </c>
      <c r="L325" s="261">
        <f>IF(ISNUMBER($D324),IF(OR(L324+$D325&gt;Q325,L324=Q325),Q325,SUM($D$2:$D325)),$D325)</f>
        <v>2130000</v>
      </c>
      <c r="M325" s="261">
        <f>IF(ISNUMBER($D324),IF(OR(M324+$D325&gt;R325,M324=R325),R325,SUM($D$2:$D325)),$D325)</f>
        <v>2349035.3209852432</v>
      </c>
      <c r="N325" s="261">
        <f>IF(ISNUMBER($D324),IF(OR(N324+$D325&gt;S325,N324=S325),S325,SUM($D$2:$D325)),$D325)</f>
        <v>2349035.3209852432</v>
      </c>
      <c r="O325" s="261">
        <f>IF(ISNUMBER($D324),IF(OR(O324+$D325&gt;T325,O324=T325),T325,SUM($D$2:$D325)),$D325)</f>
        <v>2349035.3209852432</v>
      </c>
      <c r="P325" s="261">
        <f>ACL!$F$2</f>
        <v>1708000</v>
      </c>
      <c r="Q325" s="261">
        <f>ACL!$F$3</f>
        <v>2130000</v>
      </c>
      <c r="R325" s="261">
        <f>ACL!$F$4</f>
        <v>2500000</v>
      </c>
      <c r="S325" s="261">
        <f>ACL!$F$5</f>
        <v>2570000</v>
      </c>
      <c r="T325" s="261">
        <f>ACL!$F$6</f>
        <v>2670000</v>
      </c>
      <c r="U325" s="264" t="str">
        <f t="shared" si="74"/>
        <v xml:space="preserve">  </v>
      </c>
      <c r="V325" s="264" t="str">
        <f t="shared" si="75"/>
        <v xml:space="preserve">  </v>
      </c>
      <c r="W325" s="264" t="str">
        <f t="shared" si="76"/>
        <v/>
      </c>
      <c r="X325" s="264" t="str">
        <f t="shared" si="77"/>
        <v/>
      </c>
      <c r="Y325" s="264" t="str">
        <f t="shared" si="78"/>
        <v/>
      </c>
      <c r="Z325" s="353">
        <f t="shared" si="83"/>
        <v>324</v>
      </c>
    </row>
    <row r="326" spans="1:26" x14ac:dyDescent="0.25">
      <c r="A326" s="262">
        <v>41599</v>
      </c>
      <c r="B326" s="263">
        <f t="shared" si="71"/>
        <v>11</v>
      </c>
      <c r="C326" s="263">
        <f t="shared" si="72"/>
        <v>1</v>
      </c>
      <c r="D326" s="261">
        <f t="shared" si="73"/>
        <v>6446.4800000000005</v>
      </c>
      <c r="E326" s="261">
        <f t="shared" si="84"/>
        <v>0</v>
      </c>
      <c r="F326" s="261">
        <f t="shared" si="79"/>
        <v>0</v>
      </c>
      <c r="G326" s="261">
        <f t="shared" si="80"/>
        <v>6446.4800000000005</v>
      </c>
      <c r="H326" s="261">
        <f t="shared" si="81"/>
        <v>6446.4800000000005</v>
      </c>
      <c r="I326" s="261">
        <f t="shared" si="82"/>
        <v>6446.4800000000005</v>
      </c>
      <c r="J326" s="261">
        <f>SUM(D$2:D326)</f>
        <v>2355481.8009852432</v>
      </c>
      <c r="K326" s="261">
        <f>IF(ISNUMBER($D325),IF(OR(K325+$D326&gt;P326,K325=P326),P326,SUM($D$2:$D326)),$D326)</f>
        <v>1708000</v>
      </c>
      <c r="L326" s="261">
        <f>IF(ISNUMBER($D325),IF(OR(L325+$D326&gt;Q326,L325=Q326),Q326,SUM($D$2:$D326)),$D326)</f>
        <v>2130000</v>
      </c>
      <c r="M326" s="261">
        <f>IF(ISNUMBER($D325),IF(OR(M325+$D326&gt;R326,M325=R326),R326,SUM($D$2:$D326)),$D326)</f>
        <v>2355481.8009852432</v>
      </c>
      <c r="N326" s="261">
        <f>IF(ISNUMBER($D325),IF(OR(N325+$D326&gt;S326,N325=S326),S326,SUM($D$2:$D326)),$D326)</f>
        <v>2355481.8009852432</v>
      </c>
      <c r="O326" s="261">
        <f>IF(ISNUMBER($D325),IF(OR(O325+$D326&gt;T326,O325=T326),T326,SUM($D$2:$D326)),$D326)</f>
        <v>2355481.8009852432</v>
      </c>
      <c r="P326" s="261">
        <f>ACL!$F$2</f>
        <v>1708000</v>
      </c>
      <c r="Q326" s="261">
        <f>ACL!$F$3</f>
        <v>2130000</v>
      </c>
      <c r="R326" s="261">
        <f>ACL!$F$4</f>
        <v>2500000</v>
      </c>
      <c r="S326" s="261">
        <f>ACL!$F$5</f>
        <v>2570000</v>
      </c>
      <c r="T326" s="261">
        <f>ACL!$F$6</f>
        <v>2670000</v>
      </c>
      <c r="U326" s="264" t="str">
        <f t="shared" si="74"/>
        <v xml:space="preserve">  </v>
      </c>
      <c r="V326" s="264" t="str">
        <f t="shared" si="75"/>
        <v xml:space="preserve">  </v>
      </c>
      <c r="W326" s="264" t="str">
        <f t="shared" si="76"/>
        <v/>
      </c>
      <c r="X326" s="264" t="str">
        <f t="shared" si="77"/>
        <v/>
      </c>
      <c r="Y326" s="264" t="str">
        <f t="shared" si="78"/>
        <v/>
      </c>
      <c r="Z326" s="353">
        <f t="shared" si="83"/>
        <v>325</v>
      </c>
    </row>
    <row r="327" spans="1:26" x14ac:dyDescent="0.25">
      <c r="A327" s="262">
        <v>41600</v>
      </c>
      <c r="B327" s="263">
        <f t="shared" si="71"/>
        <v>11</v>
      </c>
      <c r="C327" s="263">
        <f t="shared" si="72"/>
        <v>1</v>
      </c>
      <c r="D327" s="261">
        <f t="shared" si="73"/>
        <v>6446.4800000000005</v>
      </c>
      <c r="E327" s="261">
        <f t="shared" si="84"/>
        <v>0</v>
      </c>
      <c r="F327" s="261">
        <f t="shared" si="79"/>
        <v>0</v>
      </c>
      <c r="G327" s="261">
        <f t="shared" si="80"/>
        <v>6446.4800000000005</v>
      </c>
      <c r="H327" s="261">
        <f t="shared" si="81"/>
        <v>6446.4800000000005</v>
      </c>
      <c r="I327" s="261">
        <f t="shared" si="82"/>
        <v>6446.4800000000005</v>
      </c>
      <c r="J327" s="261">
        <f>SUM(D$2:D327)</f>
        <v>2361928.2809852432</v>
      </c>
      <c r="K327" s="261">
        <f>IF(ISNUMBER($D326),IF(OR(K326+$D327&gt;P327,K326=P327),P327,SUM($D$2:$D327)),$D327)</f>
        <v>1708000</v>
      </c>
      <c r="L327" s="261">
        <f>IF(ISNUMBER($D326),IF(OR(L326+$D327&gt;Q327,L326=Q327),Q327,SUM($D$2:$D327)),$D327)</f>
        <v>2130000</v>
      </c>
      <c r="M327" s="261">
        <f>IF(ISNUMBER($D326),IF(OR(M326+$D327&gt;R327,M326=R327),R327,SUM($D$2:$D327)),$D327)</f>
        <v>2361928.2809852432</v>
      </c>
      <c r="N327" s="261">
        <f>IF(ISNUMBER($D326),IF(OR(N326+$D327&gt;S327,N326=S327),S327,SUM($D$2:$D327)),$D327)</f>
        <v>2361928.2809852432</v>
      </c>
      <c r="O327" s="261">
        <f>IF(ISNUMBER($D326),IF(OR(O326+$D327&gt;T327,O326=T327),T327,SUM($D$2:$D327)),$D327)</f>
        <v>2361928.2809852432</v>
      </c>
      <c r="P327" s="261">
        <f>ACL!$F$2</f>
        <v>1708000</v>
      </c>
      <c r="Q327" s="261">
        <f>ACL!$F$3</f>
        <v>2130000</v>
      </c>
      <c r="R327" s="261">
        <f>ACL!$F$4</f>
        <v>2500000</v>
      </c>
      <c r="S327" s="261">
        <f>ACL!$F$5</f>
        <v>2570000</v>
      </c>
      <c r="T327" s="261">
        <f>ACL!$F$6</f>
        <v>2670000</v>
      </c>
      <c r="U327" s="264" t="str">
        <f t="shared" si="74"/>
        <v xml:space="preserve">  </v>
      </c>
      <c r="V327" s="264" t="str">
        <f t="shared" si="75"/>
        <v xml:space="preserve">  </v>
      </c>
      <c r="W327" s="264" t="str">
        <f t="shared" si="76"/>
        <v/>
      </c>
      <c r="X327" s="264" t="str">
        <f t="shared" si="77"/>
        <v/>
      </c>
      <c r="Y327" s="264" t="str">
        <f t="shared" si="78"/>
        <v/>
      </c>
      <c r="Z327" s="353">
        <f t="shared" si="83"/>
        <v>326</v>
      </c>
    </row>
    <row r="328" spans="1:26" x14ac:dyDescent="0.25">
      <c r="A328" s="262">
        <v>41601</v>
      </c>
      <c r="B328" s="263">
        <f t="shared" si="71"/>
        <v>11</v>
      </c>
      <c r="C328" s="263">
        <f t="shared" si="72"/>
        <v>1</v>
      </c>
      <c r="D328" s="261">
        <f t="shared" si="73"/>
        <v>6446.4800000000005</v>
      </c>
      <c r="E328" s="261">
        <f t="shared" si="84"/>
        <v>0</v>
      </c>
      <c r="F328" s="261">
        <f t="shared" si="79"/>
        <v>0</v>
      </c>
      <c r="G328" s="261">
        <f t="shared" si="80"/>
        <v>6446.4800000000005</v>
      </c>
      <c r="H328" s="261">
        <f t="shared" si="81"/>
        <v>6446.4800000000005</v>
      </c>
      <c r="I328" s="261">
        <f t="shared" si="82"/>
        <v>6446.4800000000005</v>
      </c>
      <c r="J328" s="261">
        <f>SUM(D$2:D328)</f>
        <v>2368374.7609852431</v>
      </c>
      <c r="K328" s="261">
        <f>IF(ISNUMBER($D327),IF(OR(K327+$D328&gt;P328,K327=P328),P328,SUM($D$2:$D328)),$D328)</f>
        <v>1708000</v>
      </c>
      <c r="L328" s="261">
        <f>IF(ISNUMBER($D327),IF(OR(L327+$D328&gt;Q328,L327=Q328),Q328,SUM($D$2:$D328)),$D328)</f>
        <v>2130000</v>
      </c>
      <c r="M328" s="261">
        <f>IF(ISNUMBER($D327),IF(OR(M327+$D328&gt;R328,M327=R328),R328,SUM($D$2:$D328)),$D328)</f>
        <v>2368374.7609852431</v>
      </c>
      <c r="N328" s="261">
        <f>IF(ISNUMBER($D327),IF(OR(N327+$D328&gt;S328,N327=S328),S328,SUM($D$2:$D328)),$D328)</f>
        <v>2368374.7609852431</v>
      </c>
      <c r="O328" s="261">
        <f>IF(ISNUMBER($D327),IF(OR(O327+$D328&gt;T328,O327=T328),T328,SUM($D$2:$D328)),$D328)</f>
        <v>2368374.7609852431</v>
      </c>
      <c r="P328" s="261">
        <f>ACL!$F$2</f>
        <v>1708000</v>
      </c>
      <c r="Q328" s="261">
        <f>ACL!$F$3</f>
        <v>2130000</v>
      </c>
      <c r="R328" s="261">
        <f>ACL!$F$4</f>
        <v>2500000</v>
      </c>
      <c r="S328" s="261">
        <f>ACL!$F$5</f>
        <v>2570000</v>
      </c>
      <c r="T328" s="261">
        <f>ACL!$F$6</f>
        <v>2670000</v>
      </c>
      <c r="U328" s="264" t="str">
        <f t="shared" si="74"/>
        <v xml:space="preserve">  </v>
      </c>
      <c r="V328" s="264" t="str">
        <f t="shared" si="75"/>
        <v xml:space="preserve">  </v>
      </c>
      <c r="W328" s="264" t="str">
        <f t="shared" si="76"/>
        <v/>
      </c>
      <c r="X328" s="264" t="str">
        <f t="shared" si="77"/>
        <v/>
      </c>
      <c r="Y328" s="264" t="str">
        <f t="shared" si="78"/>
        <v/>
      </c>
      <c r="Z328" s="353">
        <f t="shared" si="83"/>
        <v>327</v>
      </c>
    </row>
    <row r="329" spans="1:26" x14ac:dyDescent="0.25">
      <c r="A329" s="262">
        <v>41602</v>
      </c>
      <c r="B329" s="263">
        <f t="shared" si="71"/>
        <v>11</v>
      </c>
      <c r="C329" s="263">
        <f t="shared" si="72"/>
        <v>1</v>
      </c>
      <c r="D329" s="261">
        <f t="shared" si="73"/>
        <v>6446.4800000000005</v>
      </c>
      <c r="E329" s="261">
        <f t="shared" si="84"/>
        <v>0</v>
      </c>
      <c r="F329" s="261">
        <f t="shared" si="79"/>
        <v>0</v>
      </c>
      <c r="G329" s="261">
        <f t="shared" si="80"/>
        <v>6446.4800000000005</v>
      </c>
      <c r="H329" s="261">
        <f t="shared" si="81"/>
        <v>6446.4800000000005</v>
      </c>
      <c r="I329" s="261">
        <f t="shared" si="82"/>
        <v>6446.4800000000005</v>
      </c>
      <c r="J329" s="261">
        <f>SUM(D$2:D329)</f>
        <v>2374821.2409852431</v>
      </c>
      <c r="K329" s="261">
        <f>IF(ISNUMBER($D328),IF(OR(K328+$D329&gt;P329,K328=P329),P329,SUM($D$2:$D329)),$D329)</f>
        <v>1708000</v>
      </c>
      <c r="L329" s="261">
        <f>IF(ISNUMBER($D328),IF(OR(L328+$D329&gt;Q329,L328=Q329),Q329,SUM($D$2:$D329)),$D329)</f>
        <v>2130000</v>
      </c>
      <c r="M329" s="261">
        <f>IF(ISNUMBER($D328),IF(OR(M328+$D329&gt;R329,M328=R329),R329,SUM($D$2:$D329)),$D329)</f>
        <v>2374821.2409852431</v>
      </c>
      <c r="N329" s="261">
        <f>IF(ISNUMBER($D328),IF(OR(N328+$D329&gt;S329,N328=S329),S329,SUM($D$2:$D329)),$D329)</f>
        <v>2374821.2409852431</v>
      </c>
      <c r="O329" s="261">
        <f>IF(ISNUMBER($D328),IF(OR(O328+$D329&gt;T329,O328=T329),T329,SUM($D$2:$D329)),$D329)</f>
        <v>2374821.2409852431</v>
      </c>
      <c r="P329" s="261">
        <f>ACL!$F$2</f>
        <v>1708000</v>
      </c>
      <c r="Q329" s="261">
        <f>ACL!$F$3</f>
        <v>2130000</v>
      </c>
      <c r="R329" s="261">
        <f>ACL!$F$4</f>
        <v>2500000</v>
      </c>
      <c r="S329" s="261">
        <f>ACL!$F$5</f>
        <v>2570000</v>
      </c>
      <c r="T329" s="261">
        <f>ACL!$F$6</f>
        <v>2670000</v>
      </c>
      <c r="U329" s="264" t="str">
        <f t="shared" si="74"/>
        <v xml:space="preserve">  </v>
      </c>
      <c r="V329" s="264" t="str">
        <f t="shared" si="75"/>
        <v xml:space="preserve">  </v>
      </c>
      <c r="W329" s="264" t="str">
        <f t="shared" si="76"/>
        <v/>
      </c>
      <c r="X329" s="264" t="str">
        <f t="shared" si="77"/>
        <v/>
      </c>
      <c r="Y329" s="264" t="str">
        <f t="shared" si="78"/>
        <v/>
      </c>
      <c r="Z329" s="353">
        <f t="shared" si="83"/>
        <v>328</v>
      </c>
    </row>
    <row r="330" spans="1:26" x14ac:dyDescent="0.25">
      <c r="A330" s="262">
        <v>41603</v>
      </c>
      <c r="B330" s="263">
        <f t="shared" si="71"/>
        <v>11</v>
      </c>
      <c r="C330" s="263">
        <f t="shared" si="72"/>
        <v>1</v>
      </c>
      <c r="D330" s="261">
        <f t="shared" si="73"/>
        <v>6446.4800000000005</v>
      </c>
      <c r="E330" s="261">
        <f t="shared" si="84"/>
        <v>0</v>
      </c>
      <c r="F330" s="261">
        <f t="shared" si="79"/>
        <v>0</v>
      </c>
      <c r="G330" s="261">
        <f t="shared" si="80"/>
        <v>6446.4800000000005</v>
      </c>
      <c r="H330" s="261">
        <f t="shared" si="81"/>
        <v>6446.4800000000005</v>
      </c>
      <c r="I330" s="261">
        <f t="shared" si="82"/>
        <v>6446.4800000000005</v>
      </c>
      <c r="J330" s="261">
        <f>SUM(D$2:D330)</f>
        <v>2381267.7209852431</v>
      </c>
      <c r="K330" s="261">
        <f>IF(ISNUMBER($D329),IF(OR(K329+$D330&gt;P330,K329=P330),P330,SUM($D$2:$D330)),$D330)</f>
        <v>1708000</v>
      </c>
      <c r="L330" s="261">
        <f>IF(ISNUMBER($D329),IF(OR(L329+$D330&gt;Q330,L329=Q330),Q330,SUM($D$2:$D330)),$D330)</f>
        <v>2130000</v>
      </c>
      <c r="M330" s="261">
        <f>IF(ISNUMBER($D329),IF(OR(M329+$D330&gt;R330,M329=R330),R330,SUM($D$2:$D330)),$D330)</f>
        <v>2381267.7209852431</v>
      </c>
      <c r="N330" s="261">
        <f>IF(ISNUMBER($D329),IF(OR(N329+$D330&gt;S330,N329=S330),S330,SUM($D$2:$D330)),$D330)</f>
        <v>2381267.7209852431</v>
      </c>
      <c r="O330" s="261">
        <f>IF(ISNUMBER($D329),IF(OR(O329+$D330&gt;T330,O329=T330),T330,SUM($D$2:$D330)),$D330)</f>
        <v>2381267.7209852431</v>
      </c>
      <c r="P330" s="261">
        <f>ACL!$F$2</f>
        <v>1708000</v>
      </c>
      <c r="Q330" s="261">
        <f>ACL!$F$3</f>
        <v>2130000</v>
      </c>
      <c r="R330" s="261">
        <f>ACL!$F$4</f>
        <v>2500000</v>
      </c>
      <c r="S330" s="261">
        <f>ACL!$F$5</f>
        <v>2570000</v>
      </c>
      <c r="T330" s="261">
        <f>ACL!$F$6</f>
        <v>2670000</v>
      </c>
      <c r="U330" s="264" t="str">
        <f t="shared" si="74"/>
        <v xml:space="preserve">  </v>
      </c>
      <c r="V330" s="264" t="str">
        <f t="shared" si="75"/>
        <v xml:space="preserve">  </v>
      </c>
      <c r="W330" s="264" t="str">
        <f t="shared" si="76"/>
        <v/>
      </c>
      <c r="X330" s="264" t="str">
        <f t="shared" si="77"/>
        <v/>
      </c>
      <c r="Y330" s="264" t="str">
        <f t="shared" si="78"/>
        <v/>
      </c>
      <c r="Z330" s="353">
        <f t="shared" si="83"/>
        <v>329</v>
      </c>
    </row>
    <row r="331" spans="1:26" x14ac:dyDescent="0.25">
      <c r="A331" s="262">
        <v>41604</v>
      </c>
      <c r="B331" s="263">
        <f t="shared" si="71"/>
        <v>11</v>
      </c>
      <c r="C331" s="263">
        <f t="shared" si="72"/>
        <v>1</v>
      </c>
      <c r="D331" s="261">
        <f t="shared" si="73"/>
        <v>6446.4800000000005</v>
      </c>
      <c r="E331" s="261">
        <f t="shared" si="84"/>
        <v>0</v>
      </c>
      <c r="F331" s="261">
        <f t="shared" si="79"/>
        <v>0</v>
      </c>
      <c r="G331" s="261">
        <f t="shared" si="80"/>
        <v>6446.4800000000005</v>
      </c>
      <c r="H331" s="261">
        <f t="shared" si="81"/>
        <v>6446.4800000000005</v>
      </c>
      <c r="I331" s="261">
        <f t="shared" si="82"/>
        <v>6446.4800000000005</v>
      </c>
      <c r="J331" s="261">
        <f>SUM(D$2:D331)</f>
        <v>2387714.2009852431</v>
      </c>
      <c r="K331" s="261">
        <f>IF(ISNUMBER($D330),IF(OR(K330+$D331&gt;P331,K330=P331),P331,SUM($D$2:$D331)),$D331)</f>
        <v>1708000</v>
      </c>
      <c r="L331" s="261">
        <f>IF(ISNUMBER($D330),IF(OR(L330+$D331&gt;Q331,L330=Q331),Q331,SUM($D$2:$D331)),$D331)</f>
        <v>2130000</v>
      </c>
      <c r="M331" s="261">
        <f>IF(ISNUMBER($D330),IF(OR(M330+$D331&gt;R331,M330=R331),R331,SUM($D$2:$D331)),$D331)</f>
        <v>2387714.2009852431</v>
      </c>
      <c r="N331" s="261">
        <f>IF(ISNUMBER($D330),IF(OR(N330+$D331&gt;S331,N330=S331),S331,SUM($D$2:$D331)),$D331)</f>
        <v>2387714.2009852431</v>
      </c>
      <c r="O331" s="261">
        <f>IF(ISNUMBER($D330),IF(OR(O330+$D331&gt;T331,O330=T331),T331,SUM($D$2:$D331)),$D331)</f>
        <v>2387714.2009852431</v>
      </c>
      <c r="P331" s="261">
        <f>ACL!$F$2</f>
        <v>1708000</v>
      </c>
      <c r="Q331" s="261">
        <f>ACL!$F$3</f>
        <v>2130000</v>
      </c>
      <c r="R331" s="261">
        <f>ACL!$F$4</f>
        <v>2500000</v>
      </c>
      <c r="S331" s="261">
        <f>ACL!$F$5</f>
        <v>2570000</v>
      </c>
      <c r="T331" s="261">
        <f>ACL!$F$6</f>
        <v>2670000</v>
      </c>
      <c r="U331" s="264" t="str">
        <f t="shared" si="74"/>
        <v xml:space="preserve">  </v>
      </c>
      <c r="V331" s="264" t="str">
        <f t="shared" si="75"/>
        <v xml:space="preserve">  </v>
      </c>
      <c r="W331" s="264" t="str">
        <f t="shared" si="76"/>
        <v/>
      </c>
      <c r="X331" s="264" t="str">
        <f t="shared" si="77"/>
        <v/>
      </c>
      <c r="Y331" s="264" t="str">
        <f t="shared" si="78"/>
        <v/>
      </c>
      <c r="Z331" s="353">
        <f t="shared" si="83"/>
        <v>330</v>
      </c>
    </row>
    <row r="332" spans="1:26" x14ac:dyDescent="0.25">
      <c r="A332" s="262">
        <v>41605</v>
      </c>
      <c r="B332" s="263">
        <f t="shared" si="71"/>
        <v>11</v>
      </c>
      <c r="C332" s="263">
        <f t="shared" si="72"/>
        <v>1</v>
      </c>
      <c r="D332" s="261">
        <f t="shared" si="73"/>
        <v>6446.4800000000005</v>
      </c>
      <c r="E332" s="261">
        <f t="shared" si="84"/>
        <v>0</v>
      </c>
      <c r="F332" s="261">
        <f t="shared" si="79"/>
        <v>0</v>
      </c>
      <c r="G332" s="261">
        <f t="shared" si="80"/>
        <v>6446.4800000000005</v>
      </c>
      <c r="H332" s="261">
        <f t="shared" si="81"/>
        <v>6446.4800000000005</v>
      </c>
      <c r="I332" s="261">
        <f t="shared" si="82"/>
        <v>6446.4800000000005</v>
      </c>
      <c r="J332" s="261">
        <f>SUM(D$2:D332)</f>
        <v>2394160.6809852431</v>
      </c>
      <c r="K332" s="261">
        <f>IF(ISNUMBER($D331),IF(OR(K331+$D332&gt;P332,K331=P332),P332,SUM($D$2:$D332)),$D332)</f>
        <v>1708000</v>
      </c>
      <c r="L332" s="261">
        <f>IF(ISNUMBER($D331),IF(OR(L331+$D332&gt;Q332,L331=Q332),Q332,SUM($D$2:$D332)),$D332)</f>
        <v>2130000</v>
      </c>
      <c r="M332" s="261">
        <f>IF(ISNUMBER($D331),IF(OR(M331+$D332&gt;R332,M331=R332),R332,SUM($D$2:$D332)),$D332)</f>
        <v>2394160.6809852431</v>
      </c>
      <c r="N332" s="261">
        <f>IF(ISNUMBER($D331),IF(OR(N331+$D332&gt;S332,N331=S332),S332,SUM($D$2:$D332)),$D332)</f>
        <v>2394160.6809852431</v>
      </c>
      <c r="O332" s="261">
        <f>IF(ISNUMBER($D331),IF(OR(O331+$D332&gt;T332,O331=T332),T332,SUM($D$2:$D332)),$D332)</f>
        <v>2394160.6809852431</v>
      </c>
      <c r="P332" s="261">
        <f>ACL!$F$2</f>
        <v>1708000</v>
      </c>
      <c r="Q332" s="261">
        <f>ACL!$F$3</f>
        <v>2130000</v>
      </c>
      <c r="R332" s="261">
        <f>ACL!$F$4</f>
        <v>2500000</v>
      </c>
      <c r="S332" s="261">
        <f>ACL!$F$5</f>
        <v>2570000</v>
      </c>
      <c r="T332" s="261">
        <f>ACL!$F$6</f>
        <v>2670000</v>
      </c>
      <c r="U332" s="264" t="str">
        <f t="shared" si="74"/>
        <v xml:space="preserve">  </v>
      </c>
      <c r="V332" s="264" t="str">
        <f t="shared" si="75"/>
        <v xml:space="preserve">  </v>
      </c>
      <c r="W332" s="264" t="str">
        <f t="shared" si="76"/>
        <v/>
      </c>
      <c r="X332" s="264" t="str">
        <f t="shared" si="77"/>
        <v/>
      </c>
      <c r="Y332" s="264" t="str">
        <f t="shared" si="78"/>
        <v/>
      </c>
      <c r="Z332" s="353">
        <f t="shared" si="83"/>
        <v>331</v>
      </c>
    </row>
    <row r="333" spans="1:26" x14ac:dyDescent="0.25">
      <c r="A333" s="262">
        <v>41606</v>
      </c>
      <c r="B333" s="263">
        <f t="shared" si="71"/>
        <v>11</v>
      </c>
      <c r="C333" s="263">
        <f t="shared" si="72"/>
        <v>1</v>
      </c>
      <c r="D333" s="261">
        <f t="shared" si="73"/>
        <v>6446.4800000000005</v>
      </c>
      <c r="E333" s="261">
        <f t="shared" si="84"/>
        <v>0</v>
      </c>
      <c r="F333" s="261">
        <f t="shared" si="79"/>
        <v>0</v>
      </c>
      <c r="G333" s="261">
        <f t="shared" si="80"/>
        <v>6446.4800000000005</v>
      </c>
      <c r="H333" s="261">
        <f t="shared" si="81"/>
        <v>6446.4800000000005</v>
      </c>
      <c r="I333" s="261">
        <f t="shared" si="82"/>
        <v>6446.4800000000005</v>
      </c>
      <c r="J333" s="261">
        <f>SUM(D$2:D333)</f>
        <v>2400607.160985243</v>
      </c>
      <c r="K333" s="261">
        <f>IF(ISNUMBER($D332),IF(OR(K332+$D333&gt;P333,K332=P333),P333,SUM($D$2:$D333)),$D333)</f>
        <v>1708000</v>
      </c>
      <c r="L333" s="261">
        <f>IF(ISNUMBER($D332),IF(OR(L332+$D333&gt;Q333,L332=Q333),Q333,SUM($D$2:$D333)),$D333)</f>
        <v>2130000</v>
      </c>
      <c r="M333" s="261">
        <f>IF(ISNUMBER($D332),IF(OR(M332+$D333&gt;R333,M332=R333),R333,SUM($D$2:$D333)),$D333)</f>
        <v>2400607.160985243</v>
      </c>
      <c r="N333" s="261">
        <f>IF(ISNUMBER($D332),IF(OR(N332+$D333&gt;S333,N332=S333),S333,SUM($D$2:$D333)),$D333)</f>
        <v>2400607.160985243</v>
      </c>
      <c r="O333" s="261">
        <f>IF(ISNUMBER($D332),IF(OR(O332+$D333&gt;T333,O332=T333),T333,SUM($D$2:$D333)),$D333)</f>
        <v>2400607.160985243</v>
      </c>
      <c r="P333" s="261">
        <f>ACL!$F$2</f>
        <v>1708000</v>
      </c>
      <c r="Q333" s="261">
        <f>ACL!$F$3</f>
        <v>2130000</v>
      </c>
      <c r="R333" s="261">
        <f>ACL!$F$4</f>
        <v>2500000</v>
      </c>
      <c r="S333" s="261">
        <f>ACL!$F$5</f>
        <v>2570000</v>
      </c>
      <c r="T333" s="261">
        <f>ACL!$F$6</f>
        <v>2670000</v>
      </c>
      <c r="U333" s="264" t="str">
        <f t="shared" si="74"/>
        <v xml:space="preserve">  </v>
      </c>
      <c r="V333" s="264" t="str">
        <f t="shared" si="75"/>
        <v xml:space="preserve">  </v>
      </c>
      <c r="W333" s="264" t="str">
        <f t="shared" si="76"/>
        <v/>
      </c>
      <c r="X333" s="264" t="str">
        <f t="shared" si="77"/>
        <v/>
      </c>
      <c r="Y333" s="264" t="str">
        <f t="shared" si="78"/>
        <v/>
      </c>
      <c r="Z333" s="353">
        <f t="shared" si="83"/>
        <v>332</v>
      </c>
    </row>
    <row r="334" spans="1:26" x14ac:dyDescent="0.25">
      <c r="A334" s="262">
        <v>41607</v>
      </c>
      <c r="B334" s="263">
        <f t="shared" si="71"/>
        <v>11</v>
      </c>
      <c r="C334" s="263">
        <f t="shared" si="72"/>
        <v>1</v>
      </c>
      <c r="D334" s="261">
        <f t="shared" si="73"/>
        <v>6446.4800000000005</v>
      </c>
      <c r="E334" s="261">
        <f t="shared" si="84"/>
        <v>0</v>
      </c>
      <c r="F334" s="261">
        <f t="shared" si="79"/>
        <v>0</v>
      </c>
      <c r="G334" s="261">
        <f t="shared" si="80"/>
        <v>6446.4800000000005</v>
      </c>
      <c r="H334" s="261">
        <f t="shared" si="81"/>
        <v>6446.4800000000005</v>
      </c>
      <c r="I334" s="261">
        <f t="shared" si="82"/>
        <v>6446.4800000000005</v>
      </c>
      <c r="J334" s="261">
        <f>SUM(D$2:D334)</f>
        <v>2407053.640985243</v>
      </c>
      <c r="K334" s="261">
        <f>IF(ISNUMBER($D333),IF(OR(K333+$D334&gt;P334,K333=P334),P334,SUM($D$2:$D334)),$D334)</f>
        <v>1708000</v>
      </c>
      <c r="L334" s="261">
        <f>IF(ISNUMBER($D333),IF(OR(L333+$D334&gt;Q334,L333=Q334),Q334,SUM($D$2:$D334)),$D334)</f>
        <v>2130000</v>
      </c>
      <c r="M334" s="261">
        <f>IF(ISNUMBER($D333),IF(OR(M333+$D334&gt;R334,M333=R334),R334,SUM($D$2:$D334)),$D334)</f>
        <v>2407053.640985243</v>
      </c>
      <c r="N334" s="261">
        <f>IF(ISNUMBER($D333),IF(OR(N333+$D334&gt;S334,N333=S334),S334,SUM($D$2:$D334)),$D334)</f>
        <v>2407053.640985243</v>
      </c>
      <c r="O334" s="261">
        <f>IF(ISNUMBER($D333),IF(OR(O333+$D334&gt;T334,O333=T334),T334,SUM($D$2:$D334)),$D334)</f>
        <v>2407053.640985243</v>
      </c>
      <c r="P334" s="261">
        <f>ACL!$F$2</f>
        <v>1708000</v>
      </c>
      <c r="Q334" s="261">
        <f>ACL!$F$3</f>
        <v>2130000</v>
      </c>
      <c r="R334" s="261">
        <f>ACL!$F$4</f>
        <v>2500000</v>
      </c>
      <c r="S334" s="261">
        <f>ACL!$F$5</f>
        <v>2570000</v>
      </c>
      <c r="T334" s="261">
        <f>ACL!$F$6</f>
        <v>2670000</v>
      </c>
      <c r="U334" s="264" t="str">
        <f t="shared" si="74"/>
        <v xml:space="preserve">  </v>
      </c>
      <c r="V334" s="264" t="str">
        <f t="shared" si="75"/>
        <v xml:space="preserve">  </v>
      </c>
      <c r="W334" s="264" t="str">
        <f t="shared" si="76"/>
        <v/>
      </c>
      <c r="X334" s="264" t="str">
        <f t="shared" si="77"/>
        <v/>
      </c>
      <c r="Y334" s="264" t="str">
        <f t="shared" si="78"/>
        <v/>
      </c>
      <c r="Z334" s="353">
        <f t="shared" si="83"/>
        <v>333</v>
      </c>
    </row>
    <row r="335" spans="1:26" x14ac:dyDescent="0.25">
      <c r="A335" s="262">
        <v>41608</v>
      </c>
      <c r="B335" s="263">
        <f t="shared" si="71"/>
        <v>11</v>
      </c>
      <c r="C335" s="263">
        <f t="shared" si="72"/>
        <v>1</v>
      </c>
      <c r="D335" s="261">
        <f t="shared" si="73"/>
        <v>6446.4800000000005</v>
      </c>
      <c r="E335" s="261">
        <f t="shared" si="84"/>
        <v>0</v>
      </c>
      <c r="F335" s="261">
        <f t="shared" si="79"/>
        <v>0</v>
      </c>
      <c r="G335" s="261">
        <f t="shared" si="80"/>
        <v>6446.4800000000005</v>
      </c>
      <c r="H335" s="261">
        <f t="shared" si="81"/>
        <v>6446.4800000000005</v>
      </c>
      <c r="I335" s="261">
        <f t="shared" si="82"/>
        <v>6446.4800000000005</v>
      </c>
      <c r="J335" s="261">
        <f>SUM(D$2:D335)</f>
        <v>2413500.120985243</v>
      </c>
      <c r="K335" s="261">
        <f>IF(ISNUMBER($D334),IF(OR(K334+$D335&gt;P335,K334=P335),P335,SUM($D$2:$D335)),$D335)</f>
        <v>1708000</v>
      </c>
      <c r="L335" s="261">
        <f>IF(ISNUMBER($D334),IF(OR(L334+$D335&gt;Q335,L334=Q335),Q335,SUM($D$2:$D335)),$D335)</f>
        <v>2130000</v>
      </c>
      <c r="M335" s="261">
        <f>IF(ISNUMBER($D334),IF(OR(M334+$D335&gt;R335,M334=R335),R335,SUM($D$2:$D335)),$D335)</f>
        <v>2413500.120985243</v>
      </c>
      <c r="N335" s="261">
        <f>IF(ISNUMBER($D334),IF(OR(N334+$D335&gt;S335,N334=S335),S335,SUM($D$2:$D335)),$D335)</f>
        <v>2413500.120985243</v>
      </c>
      <c r="O335" s="261">
        <f>IF(ISNUMBER($D334),IF(OR(O334+$D335&gt;T335,O334=T335),T335,SUM($D$2:$D335)),$D335)</f>
        <v>2413500.120985243</v>
      </c>
      <c r="P335" s="261">
        <f>ACL!$F$2</f>
        <v>1708000</v>
      </c>
      <c r="Q335" s="261">
        <f>ACL!$F$3</f>
        <v>2130000</v>
      </c>
      <c r="R335" s="261">
        <f>ACL!$F$4</f>
        <v>2500000</v>
      </c>
      <c r="S335" s="261">
        <f>ACL!$F$5</f>
        <v>2570000</v>
      </c>
      <c r="T335" s="261">
        <f>ACL!$F$6</f>
        <v>2670000</v>
      </c>
      <c r="U335" s="264" t="str">
        <f t="shared" si="74"/>
        <v xml:space="preserve">  </v>
      </c>
      <c r="V335" s="264" t="str">
        <f t="shared" si="75"/>
        <v xml:space="preserve">  </v>
      </c>
      <c r="W335" s="264" t="str">
        <f t="shared" si="76"/>
        <v/>
      </c>
      <c r="X335" s="264" t="str">
        <f t="shared" si="77"/>
        <v/>
      </c>
      <c r="Y335" s="264" t="str">
        <f t="shared" si="78"/>
        <v/>
      </c>
      <c r="Z335" s="353">
        <f t="shared" si="83"/>
        <v>334</v>
      </c>
    </row>
    <row r="336" spans="1:26" x14ac:dyDescent="0.25">
      <c r="A336" s="262">
        <v>41609</v>
      </c>
      <c r="B336" s="263">
        <f t="shared" si="71"/>
        <v>12</v>
      </c>
      <c r="C336" s="263">
        <f t="shared" si="72"/>
        <v>1</v>
      </c>
      <c r="D336" s="261">
        <f t="shared" si="73"/>
        <v>6446.4800000000005</v>
      </c>
      <c r="E336" s="261">
        <f t="shared" si="84"/>
        <v>0</v>
      </c>
      <c r="F336" s="261">
        <f t="shared" si="79"/>
        <v>0</v>
      </c>
      <c r="G336" s="261">
        <f t="shared" si="80"/>
        <v>6446.4800000000005</v>
      </c>
      <c r="H336" s="261">
        <f t="shared" si="81"/>
        <v>6446.4800000000005</v>
      </c>
      <c r="I336" s="261">
        <f t="shared" si="82"/>
        <v>6446.4800000000005</v>
      </c>
      <c r="J336" s="261">
        <f>SUM(D$2:D336)</f>
        <v>2419946.600985243</v>
      </c>
      <c r="K336" s="261">
        <f>IF(ISNUMBER($D335),IF(OR(K335+$D336&gt;P336,K335=P336),P336,SUM($D$2:$D336)),$D336)</f>
        <v>1708000</v>
      </c>
      <c r="L336" s="261">
        <f>IF(ISNUMBER($D335),IF(OR(L335+$D336&gt;Q336,L335=Q336),Q336,SUM($D$2:$D336)),$D336)</f>
        <v>2130000</v>
      </c>
      <c r="M336" s="261">
        <f>IF(ISNUMBER($D335),IF(OR(M335+$D336&gt;R336,M335=R336),R336,SUM($D$2:$D336)),$D336)</f>
        <v>2419946.600985243</v>
      </c>
      <c r="N336" s="261">
        <f>IF(ISNUMBER($D335),IF(OR(N335+$D336&gt;S336,N335=S336),S336,SUM($D$2:$D336)),$D336)</f>
        <v>2419946.600985243</v>
      </c>
      <c r="O336" s="261">
        <f>IF(ISNUMBER($D335),IF(OR(O335+$D336&gt;T336,O335=T336),T336,SUM($D$2:$D336)),$D336)</f>
        <v>2419946.600985243</v>
      </c>
      <c r="P336" s="261">
        <f>ACL!$F$2</f>
        <v>1708000</v>
      </c>
      <c r="Q336" s="261">
        <f>ACL!$F$3</f>
        <v>2130000</v>
      </c>
      <c r="R336" s="261">
        <f>ACL!$F$4</f>
        <v>2500000</v>
      </c>
      <c r="S336" s="261">
        <f>ACL!$F$5</f>
        <v>2570000</v>
      </c>
      <c r="T336" s="261">
        <f>ACL!$F$6</f>
        <v>2670000</v>
      </c>
      <c r="U336" s="264" t="str">
        <f t="shared" si="74"/>
        <v xml:space="preserve">  </v>
      </c>
      <c r="V336" s="264" t="str">
        <f t="shared" si="75"/>
        <v xml:space="preserve">  </v>
      </c>
      <c r="W336" s="264" t="str">
        <f t="shared" si="76"/>
        <v/>
      </c>
      <c r="X336" s="264" t="str">
        <f t="shared" si="77"/>
        <v/>
      </c>
      <c r="Y336" s="264" t="str">
        <f t="shared" si="78"/>
        <v/>
      </c>
      <c r="Z336" s="353">
        <f t="shared" si="83"/>
        <v>335</v>
      </c>
    </row>
    <row r="337" spans="1:26" x14ac:dyDescent="0.25">
      <c r="A337" s="262">
        <v>41610</v>
      </c>
      <c r="B337" s="263">
        <f t="shared" si="71"/>
        <v>12</v>
      </c>
      <c r="C337" s="263">
        <f t="shared" si="72"/>
        <v>1</v>
      </c>
      <c r="D337" s="261">
        <f t="shared" si="73"/>
        <v>6446.4800000000005</v>
      </c>
      <c r="E337" s="261">
        <f t="shared" si="84"/>
        <v>0</v>
      </c>
      <c r="F337" s="261">
        <f t="shared" si="79"/>
        <v>0</v>
      </c>
      <c r="G337" s="261">
        <f t="shared" si="80"/>
        <v>6446.4800000000005</v>
      </c>
      <c r="H337" s="261">
        <f t="shared" si="81"/>
        <v>6446.4800000000005</v>
      </c>
      <c r="I337" s="261">
        <f t="shared" si="82"/>
        <v>6446.4800000000005</v>
      </c>
      <c r="J337" s="261">
        <f>SUM(D$2:D337)</f>
        <v>2426393.080985243</v>
      </c>
      <c r="K337" s="261">
        <f>IF(ISNUMBER($D336),IF(OR(K336+$D337&gt;P337,K336=P337),P337,SUM($D$2:$D337)),$D337)</f>
        <v>1708000</v>
      </c>
      <c r="L337" s="261">
        <f>IF(ISNUMBER($D336),IF(OR(L336+$D337&gt;Q337,L336=Q337),Q337,SUM($D$2:$D337)),$D337)</f>
        <v>2130000</v>
      </c>
      <c r="M337" s="261">
        <f>IF(ISNUMBER($D336),IF(OR(M336+$D337&gt;R337,M336=R337),R337,SUM($D$2:$D337)),$D337)</f>
        <v>2426393.080985243</v>
      </c>
      <c r="N337" s="261">
        <f>IF(ISNUMBER($D336),IF(OR(N336+$D337&gt;S337,N336=S337),S337,SUM($D$2:$D337)),$D337)</f>
        <v>2426393.080985243</v>
      </c>
      <c r="O337" s="261">
        <f>IF(ISNUMBER($D336),IF(OR(O336+$D337&gt;T337,O336=T337),T337,SUM($D$2:$D337)),$D337)</f>
        <v>2426393.080985243</v>
      </c>
      <c r="P337" s="261">
        <f>ACL!$F$2</f>
        <v>1708000</v>
      </c>
      <c r="Q337" s="261">
        <f>ACL!$F$3</f>
        <v>2130000</v>
      </c>
      <c r="R337" s="261">
        <f>ACL!$F$4</f>
        <v>2500000</v>
      </c>
      <c r="S337" s="261">
        <f>ACL!$F$5</f>
        <v>2570000</v>
      </c>
      <c r="T337" s="261">
        <f>ACL!$F$6</f>
        <v>2670000</v>
      </c>
      <c r="U337" s="264" t="str">
        <f t="shared" si="74"/>
        <v xml:space="preserve">  </v>
      </c>
      <c r="V337" s="264" t="str">
        <f t="shared" si="75"/>
        <v xml:space="preserve">  </v>
      </c>
      <c r="W337" s="264" t="str">
        <f t="shared" si="76"/>
        <v/>
      </c>
      <c r="X337" s="264" t="str">
        <f t="shared" si="77"/>
        <v/>
      </c>
      <c r="Y337" s="264" t="str">
        <f t="shared" si="78"/>
        <v/>
      </c>
      <c r="Z337" s="353">
        <f t="shared" si="83"/>
        <v>336</v>
      </c>
    </row>
    <row r="338" spans="1:26" x14ac:dyDescent="0.25">
      <c r="A338" s="262">
        <v>41611</v>
      </c>
      <c r="B338" s="263">
        <f t="shared" si="71"/>
        <v>12</v>
      </c>
      <c r="C338" s="263">
        <f t="shared" si="72"/>
        <v>1</v>
      </c>
      <c r="D338" s="261">
        <f t="shared" si="73"/>
        <v>6446.4800000000005</v>
      </c>
      <c r="E338" s="261">
        <f t="shared" si="84"/>
        <v>0</v>
      </c>
      <c r="F338" s="261">
        <f t="shared" si="79"/>
        <v>0</v>
      </c>
      <c r="G338" s="261">
        <f t="shared" si="80"/>
        <v>6446.4800000000005</v>
      </c>
      <c r="H338" s="261">
        <f t="shared" si="81"/>
        <v>6446.4800000000005</v>
      </c>
      <c r="I338" s="261">
        <f t="shared" si="82"/>
        <v>6446.4800000000005</v>
      </c>
      <c r="J338" s="261">
        <f>SUM(D$2:D338)</f>
        <v>2432839.5609852429</v>
      </c>
      <c r="K338" s="261">
        <f>IF(ISNUMBER($D337),IF(OR(K337+$D338&gt;P338,K337=P338),P338,SUM($D$2:$D338)),$D338)</f>
        <v>1708000</v>
      </c>
      <c r="L338" s="261">
        <f>IF(ISNUMBER($D337),IF(OR(L337+$D338&gt;Q338,L337=Q338),Q338,SUM($D$2:$D338)),$D338)</f>
        <v>2130000</v>
      </c>
      <c r="M338" s="261">
        <f>IF(ISNUMBER($D337),IF(OR(M337+$D338&gt;R338,M337=R338),R338,SUM($D$2:$D338)),$D338)</f>
        <v>2432839.5609852429</v>
      </c>
      <c r="N338" s="261">
        <f>IF(ISNUMBER($D337),IF(OR(N337+$D338&gt;S338,N337=S338),S338,SUM($D$2:$D338)),$D338)</f>
        <v>2432839.5609852429</v>
      </c>
      <c r="O338" s="261">
        <f>IF(ISNUMBER($D337),IF(OR(O337+$D338&gt;T338,O337=T338),T338,SUM($D$2:$D338)),$D338)</f>
        <v>2432839.5609852429</v>
      </c>
      <c r="P338" s="261">
        <f>ACL!$F$2</f>
        <v>1708000</v>
      </c>
      <c r="Q338" s="261">
        <f>ACL!$F$3</f>
        <v>2130000</v>
      </c>
      <c r="R338" s="261">
        <f>ACL!$F$4</f>
        <v>2500000</v>
      </c>
      <c r="S338" s="261">
        <f>ACL!$F$5</f>
        <v>2570000</v>
      </c>
      <c r="T338" s="261">
        <f>ACL!$F$6</f>
        <v>2670000</v>
      </c>
      <c r="U338" s="264" t="str">
        <f t="shared" si="74"/>
        <v xml:space="preserve">  </v>
      </c>
      <c r="V338" s="264" t="str">
        <f t="shared" si="75"/>
        <v xml:space="preserve">  </v>
      </c>
      <c r="W338" s="264" t="str">
        <f t="shared" si="76"/>
        <v/>
      </c>
      <c r="X338" s="264" t="str">
        <f t="shared" si="77"/>
        <v/>
      </c>
      <c r="Y338" s="264" t="str">
        <f t="shared" si="78"/>
        <v/>
      </c>
      <c r="Z338" s="353">
        <f t="shared" si="83"/>
        <v>337</v>
      </c>
    </row>
    <row r="339" spans="1:26" x14ac:dyDescent="0.25">
      <c r="A339" s="262">
        <v>41612</v>
      </c>
      <c r="B339" s="263">
        <f t="shared" si="71"/>
        <v>12</v>
      </c>
      <c r="C339" s="263">
        <f t="shared" si="72"/>
        <v>1</v>
      </c>
      <c r="D339" s="261">
        <f t="shared" si="73"/>
        <v>6446.4800000000005</v>
      </c>
      <c r="E339" s="261">
        <f t="shared" si="84"/>
        <v>0</v>
      </c>
      <c r="F339" s="261">
        <f t="shared" si="79"/>
        <v>0</v>
      </c>
      <c r="G339" s="261">
        <f t="shared" si="80"/>
        <v>6446.4800000000005</v>
      </c>
      <c r="H339" s="261">
        <f t="shared" si="81"/>
        <v>6446.4800000000005</v>
      </c>
      <c r="I339" s="261">
        <f t="shared" si="82"/>
        <v>6446.4800000000005</v>
      </c>
      <c r="J339" s="261">
        <f>SUM(D$2:D339)</f>
        <v>2439286.0409852429</v>
      </c>
      <c r="K339" s="261">
        <f>IF(ISNUMBER($D338),IF(OR(K338+$D339&gt;P339,K338=P339),P339,SUM($D$2:$D339)),$D339)</f>
        <v>1708000</v>
      </c>
      <c r="L339" s="261">
        <f>IF(ISNUMBER($D338),IF(OR(L338+$D339&gt;Q339,L338=Q339),Q339,SUM($D$2:$D339)),$D339)</f>
        <v>2130000</v>
      </c>
      <c r="M339" s="261">
        <f>IF(ISNUMBER($D338),IF(OR(M338+$D339&gt;R339,M338=R339),R339,SUM($D$2:$D339)),$D339)</f>
        <v>2439286.0409852429</v>
      </c>
      <c r="N339" s="261">
        <f>IF(ISNUMBER($D338),IF(OR(N338+$D339&gt;S339,N338=S339),S339,SUM($D$2:$D339)),$D339)</f>
        <v>2439286.0409852429</v>
      </c>
      <c r="O339" s="261">
        <f>IF(ISNUMBER($D338),IF(OR(O338+$D339&gt;T339,O338=T339),T339,SUM($D$2:$D339)),$D339)</f>
        <v>2439286.0409852429</v>
      </c>
      <c r="P339" s="261">
        <f>ACL!$F$2</f>
        <v>1708000</v>
      </c>
      <c r="Q339" s="261">
        <f>ACL!$F$3</f>
        <v>2130000</v>
      </c>
      <c r="R339" s="261">
        <f>ACL!$F$4</f>
        <v>2500000</v>
      </c>
      <c r="S339" s="261">
        <f>ACL!$F$5</f>
        <v>2570000</v>
      </c>
      <c r="T339" s="261">
        <f>ACL!$F$6</f>
        <v>2670000</v>
      </c>
      <c r="U339" s="264" t="str">
        <f t="shared" si="74"/>
        <v xml:space="preserve">  </v>
      </c>
      <c r="V339" s="264" t="str">
        <f t="shared" si="75"/>
        <v xml:space="preserve">  </v>
      </c>
      <c r="W339" s="264" t="str">
        <f t="shared" si="76"/>
        <v/>
      </c>
      <c r="X339" s="264" t="str">
        <f t="shared" si="77"/>
        <v/>
      </c>
      <c r="Y339" s="264" t="str">
        <f t="shared" si="78"/>
        <v/>
      </c>
      <c r="Z339" s="353">
        <f t="shared" si="83"/>
        <v>338</v>
      </c>
    </row>
    <row r="340" spans="1:26" x14ac:dyDescent="0.25">
      <c r="A340" s="262">
        <v>41613</v>
      </c>
      <c r="B340" s="263">
        <f t="shared" si="71"/>
        <v>12</v>
      </c>
      <c r="C340" s="263">
        <f t="shared" si="72"/>
        <v>1</v>
      </c>
      <c r="D340" s="261">
        <f t="shared" si="73"/>
        <v>6446.4800000000005</v>
      </c>
      <c r="E340" s="261">
        <f t="shared" si="84"/>
        <v>0</v>
      </c>
      <c r="F340" s="261">
        <f t="shared" si="79"/>
        <v>0</v>
      </c>
      <c r="G340" s="261">
        <f t="shared" si="80"/>
        <v>6446.4800000000005</v>
      </c>
      <c r="H340" s="261">
        <f t="shared" si="81"/>
        <v>6446.4800000000005</v>
      </c>
      <c r="I340" s="261">
        <f t="shared" si="82"/>
        <v>6446.4800000000005</v>
      </c>
      <c r="J340" s="261">
        <f>SUM(D$2:D340)</f>
        <v>2445732.5209852429</v>
      </c>
      <c r="K340" s="261">
        <f>IF(ISNUMBER($D339),IF(OR(K339+$D340&gt;P340,K339=P340),P340,SUM($D$2:$D340)),$D340)</f>
        <v>1708000</v>
      </c>
      <c r="L340" s="261">
        <f>IF(ISNUMBER($D339),IF(OR(L339+$D340&gt;Q340,L339=Q340),Q340,SUM($D$2:$D340)),$D340)</f>
        <v>2130000</v>
      </c>
      <c r="M340" s="261">
        <f>IF(ISNUMBER($D339),IF(OR(M339+$D340&gt;R340,M339=R340),R340,SUM($D$2:$D340)),$D340)</f>
        <v>2445732.5209852429</v>
      </c>
      <c r="N340" s="261">
        <f>IF(ISNUMBER($D339),IF(OR(N339+$D340&gt;S340,N339=S340),S340,SUM($D$2:$D340)),$D340)</f>
        <v>2445732.5209852429</v>
      </c>
      <c r="O340" s="261">
        <f>IF(ISNUMBER($D339),IF(OR(O339+$D340&gt;T340,O339=T340),T340,SUM($D$2:$D340)),$D340)</f>
        <v>2445732.5209852429</v>
      </c>
      <c r="P340" s="261">
        <f>ACL!$F$2</f>
        <v>1708000</v>
      </c>
      <c r="Q340" s="261">
        <f>ACL!$F$3</f>
        <v>2130000</v>
      </c>
      <c r="R340" s="261">
        <f>ACL!$F$4</f>
        <v>2500000</v>
      </c>
      <c r="S340" s="261">
        <f>ACL!$F$5</f>
        <v>2570000</v>
      </c>
      <c r="T340" s="261">
        <f>ACL!$F$6</f>
        <v>2670000</v>
      </c>
      <c r="U340" s="264" t="str">
        <f t="shared" si="74"/>
        <v xml:space="preserve">  </v>
      </c>
      <c r="V340" s="264" t="str">
        <f t="shared" si="75"/>
        <v xml:space="preserve">  </v>
      </c>
      <c r="W340" s="264" t="str">
        <f t="shared" si="76"/>
        <v/>
      </c>
      <c r="X340" s="264" t="str">
        <f t="shared" si="77"/>
        <v/>
      </c>
      <c r="Y340" s="264" t="str">
        <f t="shared" si="78"/>
        <v/>
      </c>
      <c r="Z340" s="353">
        <f t="shared" si="83"/>
        <v>339</v>
      </c>
    </row>
    <row r="341" spans="1:26" x14ac:dyDescent="0.25">
      <c r="A341" s="262">
        <v>41614</v>
      </c>
      <c r="B341" s="263">
        <f t="shared" si="71"/>
        <v>12</v>
      </c>
      <c r="C341" s="263">
        <f t="shared" si="72"/>
        <v>1</v>
      </c>
      <c r="D341" s="261">
        <f t="shared" si="73"/>
        <v>6446.4800000000005</v>
      </c>
      <c r="E341" s="261">
        <f t="shared" si="84"/>
        <v>0</v>
      </c>
      <c r="F341" s="261">
        <f t="shared" si="79"/>
        <v>0</v>
      </c>
      <c r="G341" s="261">
        <f t="shared" si="80"/>
        <v>6446.4800000000005</v>
      </c>
      <c r="H341" s="261">
        <f t="shared" si="81"/>
        <v>6446.4800000000005</v>
      </c>
      <c r="I341" s="261">
        <f t="shared" si="82"/>
        <v>6446.4800000000005</v>
      </c>
      <c r="J341" s="261">
        <f>SUM(D$2:D341)</f>
        <v>2452179.0009852429</v>
      </c>
      <c r="K341" s="261">
        <f>IF(ISNUMBER($D340),IF(OR(K340+$D341&gt;P341,K340=P341),P341,SUM($D$2:$D341)),$D341)</f>
        <v>1708000</v>
      </c>
      <c r="L341" s="261">
        <f>IF(ISNUMBER($D340),IF(OR(L340+$D341&gt;Q341,L340=Q341),Q341,SUM($D$2:$D341)),$D341)</f>
        <v>2130000</v>
      </c>
      <c r="M341" s="261">
        <f>IF(ISNUMBER($D340),IF(OR(M340+$D341&gt;R341,M340=R341),R341,SUM($D$2:$D341)),$D341)</f>
        <v>2452179.0009852429</v>
      </c>
      <c r="N341" s="261">
        <f>IF(ISNUMBER($D340),IF(OR(N340+$D341&gt;S341,N340=S341),S341,SUM($D$2:$D341)),$D341)</f>
        <v>2452179.0009852429</v>
      </c>
      <c r="O341" s="261">
        <f>IF(ISNUMBER($D340),IF(OR(O340+$D341&gt;T341,O340=T341),T341,SUM($D$2:$D341)),$D341)</f>
        <v>2452179.0009852429</v>
      </c>
      <c r="P341" s="261">
        <f>ACL!$F$2</f>
        <v>1708000</v>
      </c>
      <c r="Q341" s="261">
        <f>ACL!$F$3</f>
        <v>2130000</v>
      </c>
      <c r="R341" s="261">
        <f>ACL!$F$4</f>
        <v>2500000</v>
      </c>
      <c r="S341" s="261">
        <f>ACL!$F$5</f>
        <v>2570000</v>
      </c>
      <c r="T341" s="261">
        <f>ACL!$F$6</f>
        <v>2670000</v>
      </c>
      <c r="U341" s="264" t="str">
        <f t="shared" si="74"/>
        <v xml:space="preserve">  </v>
      </c>
      <c r="V341" s="264" t="str">
        <f t="shared" si="75"/>
        <v xml:space="preserve">  </v>
      </c>
      <c r="W341" s="264" t="str">
        <f t="shared" si="76"/>
        <v/>
      </c>
      <c r="X341" s="264" t="str">
        <f t="shared" si="77"/>
        <v/>
      </c>
      <c r="Y341" s="264" t="str">
        <f t="shared" si="78"/>
        <v/>
      </c>
      <c r="Z341" s="353">
        <f t="shared" si="83"/>
        <v>340</v>
      </c>
    </row>
    <row r="342" spans="1:26" x14ac:dyDescent="0.25">
      <c r="A342" s="262">
        <v>41615</v>
      </c>
      <c r="B342" s="263">
        <f t="shared" si="71"/>
        <v>12</v>
      </c>
      <c r="C342" s="263">
        <f t="shared" si="72"/>
        <v>1</v>
      </c>
      <c r="D342" s="261">
        <f t="shared" si="73"/>
        <v>6446.4800000000005</v>
      </c>
      <c r="E342" s="261">
        <f t="shared" si="84"/>
        <v>0</v>
      </c>
      <c r="F342" s="261">
        <f t="shared" si="79"/>
        <v>0</v>
      </c>
      <c r="G342" s="261">
        <f t="shared" si="80"/>
        <v>6446.4800000000005</v>
      </c>
      <c r="H342" s="261">
        <f t="shared" si="81"/>
        <v>6446.4800000000005</v>
      </c>
      <c r="I342" s="261">
        <f t="shared" si="82"/>
        <v>6446.4800000000005</v>
      </c>
      <c r="J342" s="261">
        <f>SUM(D$2:D342)</f>
        <v>2458625.4809852429</v>
      </c>
      <c r="K342" s="261">
        <f>IF(ISNUMBER($D341),IF(OR(K341+$D342&gt;P342,K341=P342),P342,SUM($D$2:$D342)),$D342)</f>
        <v>1708000</v>
      </c>
      <c r="L342" s="261">
        <f>IF(ISNUMBER($D341),IF(OR(L341+$D342&gt;Q342,L341=Q342),Q342,SUM($D$2:$D342)),$D342)</f>
        <v>2130000</v>
      </c>
      <c r="M342" s="261">
        <f>IF(ISNUMBER($D341),IF(OR(M341+$D342&gt;R342,M341=R342),R342,SUM($D$2:$D342)),$D342)</f>
        <v>2458625.4809852429</v>
      </c>
      <c r="N342" s="261">
        <f>IF(ISNUMBER($D341),IF(OR(N341+$D342&gt;S342,N341=S342),S342,SUM($D$2:$D342)),$D342)</f>
        <v>2458625.4809852429</v>
      </c>
      <c r="O342" s="261">
        <f>IF(ISNUMBER($D341),IF(OR(O341+$D342&gt;T342,O341=T342),T342,SUM($D$2:$D342)),$D342)</f>
        <v>2458625.4809852429</v>
      </c>
      <c r="P342" s="261">
        <f>ACL!$F$2</f>
        <v>1708000</v>
      </c>
      <c r="Q342" s="261">
        <f>ACL!$F$3</f>
        <v>2130000</v>
      </c>
      <c r="R342" s="261">
        <f>ACL!$F$4</f>
        <v>2500000</v>
      </c>
      <c r="S342" s="261">
        <f>ACL!$F$5</f>
        <v>2570000</v>
      </c>
      <c r="T342" s="261">
        <f>ACL!$F$6</f>
        <v>2670000</v>
      </c>
      <c r="U342" s="264" t="str">
        <f t="shared" si="74"/>
        <v xml:space="preserve">  </v>
      </c>
      <c r="V342" s="264" t="str">
        <f t="shared" si="75"/>
        <v xml:space="preserve">  </v>
      </c>
      <c r="W342" s="264" t="str">
        <f t="shared" si="76"/>
        <v/>
      </c>
      <c r="X342" s="264" t="str">
        <f t="shared" si="77"/>
        <v/>
      </c>
      <c r="Y342" s="264" t="str">
        <f t="shared" si="78"/>
        <v/>
      </c>
      <c r="Z342" s="353">
        <f t="shared" si="83"/>
        <v>341</v>
      </c>
    </row>
    <row r="343" spans="1:26" x14ac:dyDescent="0.25">
      <c r="A343" s="262">
        <v>41616</v>
      </c>
      <c r="B343" s="263">
        <f t="shared" si="71"/>
        <v>12</v>
      </c>
      <c r="C343" s="263">
        <f t="shared" si="72"/>
        <v>1</v>
      </c>
      <c r="D343" s="261">
        <f t="shared" si="73"/>
        <v>6446.4800000000005</v>
      </c>
      <c r="E343" s="261">
        <f t="shared" si="84"/>
        <v>0</v>
      </c>
      <c r="F343" s="261">
        <f t="shared" si="79"/>
        <v>0</v>
      </c>
      <c r="G343" s="261">
        <f t="shared" si="80"/>
        <v>6446.4800000000005</v>
      </c>
      <c r="H343" s="261">
        <f t="shared" si="81"/>
        <v>6446.4800000000005</v>
      </c>
      <c r="I343" s="261">
        <f t="shared" si="82"/>
        <v>6446.4800000000005</v>
      </c>
      <c r="J343" s="261">
        <f>SUM(D$2:D343)</f>
        <v>2465071.9609852429</v>
      </c>
      <c r="K343" s="261">
        <f>IF(ISNUMBER($D342),IF(OR(K342+$D343&gt;P343,K342=P343),P343,SUM($D$2:$D343)),$D343)</f>
        <v>1708000</v>
      </c>
      <c r="L343" s="261">
        <f>IF(ISNUMBER($D342),IF(OR(L342+$D343&gt;Q343,L342=Q343),Q343,SUM($D$2:$D343)),$D343)</f>
        <v>2130000</v>
      </c>
      <c r="M343" s="261">
        <f>IF(ISNUMBER($D342),IF(OR(M342+$D343&gt;R343,M342=R343),R343,SUM($D$2:$D343)),$D343)</f>
        <v>2465071.9609852429</v>
      </c>
      <c r="N343" s="261">
        <f>IF(ISNUMBER($D342),IF(OR(N342+$D343&gt;S343,N342=S343),S343,SUM($D$2:$D343)),$D343)</f>
        <v>2465071.9609852429</v>
      </c>
      <c r="O343" s="261">
        <f>IF(ISNUMBER($D342),IF(OR(O342+$D343&gt;T343,O342=T343),T343,SUM($D$2:$D343)),$D343)</f>
        <v>2465071.9609852429</v>
      </c>
      <c r="P343" s="261">
        <f>ACL!$F$2</f>
        <v>1708000</v>
      </c>
      <c r="Q343" s="261">
        <f>ACL!$F$3</f>
        <v>2130000</v>
      </c>
      <c r="R343" s="261">
        <f>ACL!$F$4</f>
        <v>2500000</v>
      </c>
      <c r="S343" s="261">
        <f>ACL!$F$5</f>
        <v>2570000</v>
      </c>
      <c r="T343" s="261">
        <f>ACL!$F$6</f>
        <v>2670000</v>
      </c>
      <c r="U343" s="264" t="str">
        <f t="shared" si="74"/>
        <v xml:space="preserve">  </v>
      </c>
      <c r="V343" s="264" t="str">
        <f t="shared" si="75"/>
        <v xml:space="preserve">  </v>
      </c>
      <c r="W343" s="264" t="str">
        <f t="shared" si="76"/>
        <v/>
      </c>
      <c r="X343" s="264" t="str">
        <f t="shared" si="77"/>
        <v/>
      </c>
      <c r="Y343" s="264" t="str">
        <f t="shared" si="78"/>
        <v/>
      </c>
      <c r="Z343" s="353">
        <f t="shared" si="83"/>
        <v>342</v>
      </c>
    </row>
    <row r="344" spans="1:26" x14ac:dyDescent="0.25">
      <c r="A344" s="262">
        <v>41617</v>
      </c>
      <c r="B344" s="263">
        <f t="shared" si="71"/>
        <v>12</v>
      </c>
      <c r="C344" s="263">
        <f t="shared" si="72"/>
        <v>1</v>
      </c>
      <c r="D344" s="261">
        <f t="shared" si="73"/>
        <v>6446.4800000000005</v>
      </c>
      <c r="E344" s="261">
        <f t="shared" si="84"/>
        <v>0</v>
      </c>
      <c r="F344" s="261">
        <f t="shared" si="79"/>
        <v>0</v>
      </c>
      <c r="G344" s="261">
        <f t="shared" si="80"/>
        <v>6446.4800000000005</v>
      </c>
      <c r="H344" s="261">
        <f t="shared" si="81"/>
        <v>6446.4800000000005</v>
      </c>
      <c r="I344" s="261">
        <f t="shared" si="82"/>
        <v>6446.4800000000005</v>
      </c>
      <c r="J344" s="261">
        <f>SUM(D$2:D344)</f>
        <v>2471518.4409852428</v>
      </c>
      <c r="K344" s="261">
        <f>IF(ISNUMBER($D343),IF(OR(K343+$D344&gt;P344,K343=P344),P344,SUM($D$2:$D344)),$D344)</f>
        <v>1708000</v>
      </c>
      <c r="L344" s="261">
        <f>IF(ISNUMBER($D343),IF(OR(L343+$D344&gt;Q344,L343=Q344),Q344,SUM($D$2:$D344)),$D344)</f>
        <v>2130000</v>
      </c>
      <c r="M344" s="261">
        <f>IF(ISNUMBER($D343),IF(OR(M343+$D344&gt;R344,M343=R344),R344,SUM($D$2:$D344)),$D344)</f>
        <v>2471518.4409852428</v>
      </c>
      <c r="N344" s="261">
        <f>IF(ISNUMBER($D343),IF(OR(N343+$D344&gt;S344,N343=S344),S344,SUM($D$2:$D344)),$D344)</f>
        <v>2471518.4409852428</v>
      </c>
      <c r="O344" s="261">
        <f>IF(ISNUMBER($D343),IF(OR(O343+$D344&gt;T344,O343=T344),T344,SUM($D$2:$D344)),$D344)</f>
        <v>2471518.4409852428</v>
      </c>
      <c r="P344" s="261">
        <f>ACL!$F$2</f>
        <v>1708000</v>
      </c>
      <c r="Q344" s="261">
        <f>ACL!$F$3</f>
        <v>2130000</v>
      </c>
      <c r="R344" s="261">
        <f>ACL!$F$4</f>
        <v>2500000</v>
      </c>
      <c r="S344" s="261">
        <f>ACL!$F$5</f>
        <v>2570000</v>
      </c>
      <c r="T344" s="261">
        <f>ACL!$F$6</f>
        <v>2670000</v>
      </c>
      <c r="U344" s="264" t="str">
        <f t="shared" si="74"/>
        <v xml:space="preserve">  </v>
      </c>
      <c r="V344" s="264" t="str">
        <f t="shared" si="75"/>
        <v xml:space="preserve">  </v>
      </c>
      <c r="W344" s="264" t="str">
        <f t="shared" si="76"/>
        <v/>
      </c>
      <c r="X344" s="264" t="str">
        <f t="shared" si="77"/>
        <v/>
      </c>
      <c r="Y344" s="264" t="str">
        <f t="shared" si="78"/>
        <v/>
      </c>
      <c r="Z344" s="353">
        <f t="shared" si="83"/>
        <v>343</v>
      </c>
    </row>
    <row r="345" spans="1:26" x14ac:dyDescent="0.25">
      <c r="A345" s="262">
        <v>41618</v>
      </c>
      <c r="B345" s="263">
        <f t="shared" si="71"/>
        <v>12</v>
      </c>
      <c r="C345" s="263">
        <f t="shared" si="72"/>
        <v>1</v>
      </c>
      <c r="D345" s="261">
        <f t="shared" si="73"/>
        <v>6446.4800000000005</v>
      </c>
      <c r="E345" s="261">
        <f t="shared" si="84"/>
        <v>0</v>
      </c>
      <c r="F345" s="261">
        <f t="shared" si="79"/>
        <v>0</v>
      </c>
      <c r="G345" s="261">
        <f t="shared" si="80"/>
        <v>6446.4800000000005</v>
      </c>
      <c r="H345" s="261">
        <f t="shared" si="81"/>
        <v>6446.4800000000005</v>
      </c>
      <c r="I345" s="261">
        <f t="shared" si="82"/>
        <v>6446.4800000000005</v>
      </c>
      <c r="J345" s="261">
        <f>SUM(D$2:D345)</f>
        <v>2477964.9209852428</v>
      </c>
      <c r="K345" s="261">
        <f>IF(ISNUMBER($D344),IF(OR(K344+$D345&gt;P345,K344=P345),P345,SUM($D$2:$D345)),$D345)</f>
        <v>1708000</v>
      </c>
      <c r="L345" s="261">
        <f>IF(ISNUMBER($D344),IF(OR(L344+$D345&gt;Q345,L344=Q345),Q345,SUM($D$2:$D345)),$D345)</f>
        <v>2130000</v>
      </c>
      <c r="M345" s="261">
        <f>IF(ISNUMBER($D344),IF(OR(M344+$D345&gt;R345,M344=R345),R345,SUM($D$2:$D345)),$D345)</f>
        <v>2477964.9209852428</v>
      </c>
      <c r="N345" s="261">
        <f>IF(ISNUMBER($D344),IF(OR(N344+$D345&gt;S345,N344=S345),S345,SUM($D$2:$D345)),$D345)</f>
        <v>2477964.9209852428</v>
      </c>
      <c r="O345" s="261">
        <f>IF(ISNUMBER($D344),IF(OR(O344+$D345&gt;T345,O344=T345),T345,SUM($D$2:$D345)),$D345)</f>
        <v>2477964.9209852428</v>
      </c>
      <c r="P345" s="261">
        <f>ACL!$F$2</f>
        <v>1708000</v>
      </c>
      <c r="Q345" s="261">
        <f>ACL!$F$3</f>
        <v>2130000</v>
      </c>
      <c r="R345" s="261">
        <f>ACL!$F$4</f>
        <v>2500000</v>
      </c>
      <c r="S345" s="261">
        <f>ACL!$F$5</f>
        <v>2570000</v>
      </c>
      <c r="T345" s="261">
        <f>ACL!$F$6</f>
        <v>2670000</v>
      </c>
      <c r="U345" s="264" t="str">
        <f t="shared" si="74"/>
        <v xml:space="preserve">  </v>
      </c>
      <c r="V345" s="264" t="str">
        <f t="shared" si="75"/>
        <v xml:space="preserve">  </v>
      </c>
      <c r="W345" s="264" t="str">
        <f t="shared" si="76"/>
        <v/>
      </c>
      <c r="X345" s="264" t="str">
        <f t="shared" si="77"/>
        <v/>
      </c>
      <c r="Y345" s="264" t="str">
        <f t="shared" si="78"/>
        <v/>
      </c>
      <c r="Z345" s="353">
        <f t="shared" si="83"/>
        <v>344</v>
      </c>
    </row>
    <row r="346" spans="1:26" x14ac:dyDescent="0.25">
      <c r="A346" s="262">
        <v>41619</v>
      </c>
      <c r="B346" s="263">
        <f t="shared" si="71"/>
        <v>12</v>
      </c>
      <c r="C346" s="263">
        <f t="shared" si="72"/>
        <v>1</v>
      </c>
      <c r="D346" s="261">
        <f t="shared" si="73"/>
        <v>6446.4800000000005</v>
      </c>
      <c r="E346" s="261">
        <f t="shared" si="84"/>
        <v>0</v>
      </c>
      <c r="F346" s="261">
        <f t="shared" si="79"/>
        <v>0</v>
      </c>
      <c r="G346" s="261">
        <f t="shared" si="80"/>
        <v>6446.4800000000005</v>
      </c>
      <c r="H346" s="261">
        <f t="shared" si="81"/>
        <v>6446.4800000000005</v>
      </c>
      <c r="I346" s="261">
        <f t="shared" si="82"/>
        <v>6446.4800000000005</v>
      </c>
      <c r="J346" s="261">
        <f>SUM(D$2:D346)</f>
        <v>2484411.4009852428</v>
      </c>
      <c r="K346" s="261">
        <f>IF(ISNUMBER($D345),IF(OR(K345+$D346&gt;P346,K345=P346),P346,SUM($D$2:$D346)),$D346)</f>
        <v>1708000</v>
      </c>
      <c r="L346" s="261">
        <f>IF(ISNUMBER($D345),IF(OR(L345+$D346&gt;Q346,L345=Q346),Q346,SUM($D$2:$D346)),$D346)</f>
        <v>2130000</v>
      </c>
      <c r="M346" s="261">
        <f>IF(ISNUMBER($D345),IF(OR(M345+$D346&gt;R346,M345=R346),R346,SUM($D$2:$D346)),$D346)</f>
        <v>2484411.4009852428</v>
      </c>
      <c r="N346" s="261">
        <f>IF(ISNUMBER($D345),IF(OR(N345+$D346&gt;S346,N345=S346),S346,SUM($D$2:$D346)),$D346)</f>
        <v>2484411.4009852428</v>
      </c>
      <c r="O346" s="261">
        <f>IF(ISNUMBER($D345),IF(OR(O345+$D346&gt;T346,O345=T346),T346,SUM($D$2:$D346)),$D346)</f>
        <v>2484411.4009852428</v>
      </c>
      <c r="P346" s="261">
        <f>ACL!$F$2</f>
        <v>1708000</v>
      </c>
      <c r="Q346" s="261">
        <f>ACL!$F$3</f>
        <v>2130000</v>
      </c>
      <c r="R346" s="261">
        <f>ACL!$F$4</f>
        <v>2500000</v>
      </c>
      <c r="S346" s="261">
        <f>ACL!$F$5</f>
        <v>2570000</v>
      </c>
      <c r="T346" s="261">
        <f>ACL!$F$6</f>
        <v>2670000</v>
      </c>
      <c r="U346" s="264" t="str">
        <f t="shared" si="74"/>
        <v xml:space="preserve">  </v>
      </c>
      <c r="V346" s="264" t="str">
        <f t="shared" si="75"/>
        <v xml:space="preserve">  </v>
      </c>
      <c r="W346" s="264" t="str">
        <f t="shared" si="76"/>
        <v/>
      </c>
      <c r="X346" s="264" t="str">
        <f t="shared" si="77"/>
        <v/>
      </c>
      <c r="Y346" s="264" t="str">
        <f t="shared" si="78"/>
        <v/>
      </c>
      <c r="Z346" s="353">
        <f t="shared" si="83"/>
        <v>345</v>
      </c>
    </row>
    <row r="347" spans="1:26" x14ac:dyDescent="0.25">
      <c r="A347" s="262">
        <v>41620</v>
      </c>
      <c r="B347" s="263">
        <f t="shared" si="71"/>
        <v>12</v>
      </c>
      <c r="C347" s="263">
        <f t="shared" si="72"/>
        <v>1</v>
      </c>
      <c r="D347" s="261">
        <f t="shared" si="73"/>
        <v>6446.4800000000005</v>
      </c>
      <c r="E347" s="261">
        <f t="shared" si="84"/>
        <v>0</v>
      </c>
      <c r="F347" s="261">
        <f t="shared" si="79"/>
        <v>0</v>
      </c>
      <c r="G347" s="261">
        <f t="shared" si="80"/>
        <v>6446.4800000000005</v>
      </c>
      <c r="H347" s="261">
        <f t="shared" si="81"/>
        <v>6446.4800000000005</v>
      </c>
      <c r="I347" s="261">
        <f t="shared" si="82"/>
        <v>6446.4800000000005</v>
      </c>
      <c r="J347" s="261">
        <f>SUM(D$2:D347)</f>
        <v>2490857.8809852428</v>
      </c>
      <c r="K347" s="261">
        <f>IF(ISNUMBER($D346),IF(OR(K346+$D347&gt;P347,K346=P347),P347,SUM($D$2:$D347)),$D347)</f>
        <v>1708000</v>
      </c>
      <c r="L347" s="261">
        <f>IF(ISNUMBER($D346),IF(OR(L346+$D347&gt;Q347,L346=Q347),Q347,SUM($D$2:$D347)),$D347)</f>
        <v>2130000</v>
      </c>
      <c r="M347" s="261">
        <f>IF(ISNUMBER($D346),IF(OR(M346+$D347&gt;R347,M346=R347),R347,SUM($D$2:$D347)),$D347)</f>
        <v>2490857.8809852428</v>
      </c>
      <c r="N347" s="261">
        <f>IF(ISNUMBER($D346),IF(OR(N346+$D347&gt;S347,N346=S347),S347,SUM($D$2:$D347)),$D347)</f>
        <v>2490857.8809852428</v>
      </c>
      <c r="O347" s="261">
        <f>IF(ISNUMBER($D346),IF(OR(O346+$D347&gt;T347,O346=T347),T347,SUM($D$2:$D347)),$D347)</f>
        <v>2490857.8809852428</v>
      </c>
      <c r="P347" s="261">
        <f>ACL!$F$2</f>
        <v>1708000</v>
      </c>
      <c r="Q347" s="261">
        <f>ACL!$F$3</f>
        <v>2130000</v>
      </c>
      <c r="R347" s="261">
        <f>ACL!$F$4</f>
        <v>2500000</v>
      </c>
      <c r="S347" s="261">
        <f>ACL!$F$5</f>
        <v>2570000</v>
      </c>
      <c r="T347" s="261">
        <f>ACL!$F$6</f>
        <v>2670000</v>
      </c>
      <c r="U347" s="264" t="str">
        <f t="shared" si="74"/>
        <v xml:space="preserve">  </v>
      </c>
      <c r="V347" s="264" t="str">
        <f t="shared" si="75"/>
        <v xml:space="preserve">  </v>
      </c>
      <c r="W347" s="264" t="str">
        <f t="shared" si="76"/>
        <v/>
      </c>
      <c r="X347" s="264" t="str">
        <f t="shared" si="77"/>
        <v/>
      </c>
      <c r="Y347" s="264" t="str">
        <f t="shared" si="78"/>
        <v/>
      </c>
      <c r="Z347" s="353">
        <f t="shared" si="83"/>
        <v>346</v>
      </c>
    </row>
    <row r="348" spans="1:26" x14ac:dyDescent="0.25">
      <c r="A348" s="262">
        <v>41621</v>
      </c>
      <c r="B348" s="263">
        <f t="shared" si="71"/>
        <v>12</v>
      </c>
      <c r="C348" s="263">
        <f t="shared" si="72"/>
        <v>1</v>
      </c>
      <c r="D348" s="261">
        <f t="shared" si="73"/>
        <v>6446.4800000000005</v>
      </c>
      <c r="E348" s="261">
        <f t="shared" si="84"/>
        <v>0</v>
      </c>
      <c r="F348" s="261">
        <f t="shared" si="79"/>
        <v>0</v>
      </c>
      <c r="G348" s="261">
        <f t="shared" si="80"/>
        <v>6446.4800000000005</v>
      </c>
      <c r="H348" s="261">
        <f t="shared" si="81"/>
        <v>6446.4800000000005</v>
      </c>
      <c r="I348" s="261">
        <f t="shared" si="82"/>
        <v>6446.4800000000005</v>
      </c>
      <c r="J348" s="261">
        <f>SUM(D$2:D348)</f>
        <v>2497304.3609852428</v>
      </c>
      <c r="K348" s="261">
        <f>IF(ISNUMBER($D347),IF(OR(K347+$D348&gt;P348,K347=P348),P348,SUM($D$2:$D348)),$D348)</f>
        <v>1708000</v>
      </c>
      <c r="L348" s="261">
        <f>IF(ISNUMBER($D347),IF(OR(L347+$D348&gt;Q348,L347=Q348),Q348,SUM($D$2:$D348)),$D348)</f>
        <v>2130000</v>
      </c>
      <c r="M348" s="261">
        <f>IF(ISNUMBER($D347),IF(OR(M347+$D348&gt;R348,M347=R348),R348,SUM($D$2:$D348)),$D348)</f>
        <v>2497304.3609852428</v>
      </c>
      <c r="N348" s="261">
        <f>IF(ISNUMBER($D347),IF(OR(N347+$D348&gt;S348,N347=S348),S348,SUM($D$2:$D348)),$D348)</f>
        <v>2497304.3609852428</v>
      </c>
      <c r="O348" s="261">
        <f>IF(ISNUMBER($D347),IF(OR(O347+$D348&gt;T348,O347=T348),T348,SUM($D$2:$D348)),$D348)</f>
        <v>2497304.3609852428</v>
      </c>
      <c r="P348" s="261">
        <f>ACL!$F$2</f>
        <v>1708000</v>
      </c>
      <c r="Q348" s="261">
        <f>ACL!$F$3</f>
        <v>2130000</v>
      </c>
      <c r="R348" s="261">
        <f>ACL!$F$4</f>
        <v>2500000</v>
      </c>
      <c r="S348" s="261">
        <f>ACL!$F$5</f>
        <v>2570000</v>
      </c>
      <c r="T348" s="261">
        <f>ACL!$F$6</f>
        <v>2670000</v>
      </c>
      <c r="U348" s="264" t="str">
        <f t="shared" si="74"/>
        <v xml:space="preserve">  </v>
      </c>
      <c r="V348" s="264" t="str">
        <f t="shared" si="75"/>
        <v xml:space="preserve">  </v>
      </c>
      <c r="W348" s="264" t="str">
        <f t="shared" si="76"/>
        <v/>
      </c>
      <c r="X348" s="264" t="str">
        <f t="shared" si="77"/>
        <v/>
      </c>
      <c r="Y348" s="264" t="str">
        <f t="shared" si="78"/>
        <v/>
      </c>
      <c r="Z348" s="353">
        <f t="shared" si="83"/>
        <v>347</v>
      </c>
    </row>
    <row r="349" spans="1:26" x14ac:dyDescent="0.25">
      <c r="A349" s="262">
        <v>41622</v>
      </c>
      <c r="B349" s="263">
        <f t="shared" si="71"/>
        <v>12</v>
      </c>
      <c r="C349" s="263">
        <f t="shared" si="72"/>
        <v>1</v>
      </c>
      <c r="D349" s="261">
        <f t="shared" si="73"/>
        <v>6446.4800000000005</v>
      </c>
      <c r="E349" s="261">
        <f t="shared" si="84"/>
        <v>0</v>
      </c>
      <c r="F349" s="261">
        <f t="shared" si="79"/>
        <v>0</v>
      </c>
      <c r="G349" s="261">
        <f t="shared" si="80"/>
        <v>0</v>
      </c>
      <c r="H349" s="261">
        <f t="shared" si="81"/>
        <v>6446.4800000000005</v>
      </c>
      <c r="I349" s="261">
        <f t="shared" si="82"/>
        <v>6446.4800000000005</v>
      </c>
      <c r="J349" s="261">
        <f>SUM(D$2:D349)</f>
        <v>2503750.8409852427</v>
      </c>
      <c r="K349" s="261">
        <f>IF(ISNUMBER($D348),IF(OR(K348+$D349&gt;P349,K348=P349),P349,SUM($D$2:$D349)),$D349)</f>
        <v>1708000</v>
      </c>
      <c r="L349" s="261">
        <f>IF(ISNUMBER($D348),IF(OR(L348+$D349&gt;Q349,L348=Q349),Q349,SUM($D$2:$D349)),$D349)</f>
        <v>2130000</v>
      </c>
      <c r="M349" s="261">
        <f>IF(ISNUMBER($D348),IF(OR(M348+$D349&gt;R349,M348=R349),R349,SUM($D$2:$D349)),$D349)</f>
        <v>2500000</v>
      </c>
      <c r="N349" s="261">
        <f>IF(ISNUMBER($D348),IF(OR(N348+$D349&gt;S349,N348=S349),S349,SUM($D$2:$D349)),$D349)</f>
        <v>2503750.8409852427</v>
      </c>
      <c r="O349" s="261">
        <f>IF(ISNUMBER($D348),IF(OR(O348+$D349&gt;T349,O348=T349),T349,SUM($D$2:$D349)),$D349)</f>
        <v>2503750.8409852427</v>
      </c>
      <c r="P349" s="261">
        <f>ACL!$F$2</f>
        <v>1708000</v>
      </c>
      <c r="Q349" s="261">
        <f>ACL!$F$3</f>
        <v>2130000</v>
      </c>
      <c r="R349" s="261">
        <f>ACL!$F$4</f>
        <v>2500000</v>
      </c>
      <c r="S349" s="261">
        <f>ACL!$F$5</f>
        <v>2570000</v>
      </c>
      <c r="T349" s="261">
        <f>ACL!$F$6</f>
        <v>2670000</v>
      </c>
      <c r="U349" s="264" t="str">
        <f t="shared" si="74"/>
        <v xml:space="preserve">  </v>
      </c>
      <c r="V349" s="264" t="str">
        <f t="shared" si="75"/>
        <v xml:space="preserve">  </v>
      </c>
      <c r="W349" s="264">
        <f t="shared" si="76"/>
        <v>41622</v>
      </c>
      <c r="X349" s="264" t="str">
        <f t="shared" si="77"/>
        <v/>
      </c>
      <c r="Y349" s="264" t="str">
        <f t="shared" si="78"/>
        <v/>
      </c>
      <c r="Z349" s="353">
        <f t="shared" si="83"/>
        <v>348</v>
      </c>
    </row>
    <row r="350" spans="1:26" x14ac:dyDescent="0.25">
      <c r="A350" s="262">
        <v>41623</v>
      </c>
      <c r="B350" s="263">
        <f t="shared" si="71"/>
        <v>12</v>
      </c>
      <c r="C350" s="263">
        <f t="shared" si="72"/>
        <v>1</v>
      </c>
      <c r="D350" s="261">
        <f t="shared" si="73"/>
        <v>6446.4800000000005</v>
      </c>
      <c r="E350" s="261">
        <f t="shared" si="84"/>
        <v>0</v>
      </c>
      <c r="F350" s="261">
        <f t="shared" si="79"/>
        <v>0</v>
      </c>
      <c r="G350" s="261">
        <f t="shared" si="80"/>
        <v>0</v>
      </c>
      <c r="H350" s="261">
        <f t="shared" si="81"/>
        <v>6446.4800000000005</v>
      </c>
      <c r="I350" s="261">
        <f t="shared" si="82"/>
        <v>6446.4800000000005</v>
      </c>
      <c r="J350" s="261">
        <f>SUM(D$2:D350)</f>
        <v>2510197.3209852427</v>
      </c>
      <c r="K350" s="261">
        <f>IF(ISNUMBER($D349),IF(OR(K349+$D350&gt;P350,K349=P350),P350,SUM($D$2:$D350)),$D350)</f>
        <v>1708000</v>
      </c>
      <c r="L350" s="261">
        <f>IF(ISNUMBER($D349),IF(OR(L349+$D350&gt;Q350,L349=Q350),Q350,SUM($D$2:$D350)),$D350)</f>
        <v>2130000</v>
      </c>
      <c r="M350" s="261">
        <f>IF(ISNUMBER($D349),IF(OR(M349+$D350&gt;R350,M349=R350),R350,SUM($D$2:$D350)),$D350)</f>
        <v>2500000</v>
      </c>
      <c r="N350" s="261">
        <f>IF(ISNUMBER($D349),IF(OR(N349+$D350&gt;S350,N349=S350),S350,SUM($D$2:$D350)),$D350)</f>
        <v>2510197.3209852427</v>
      </c>
      <c r="O350" s="261">
        <f>IF(ISNUMBER($D349),IF(OR(O349+$D350&gt;T350,O349=T350),T350,SUM($D$2:$D350)),$D350)</f>
        <v>2510197.3209852427</v>
      </c>
      <c r="P350" s="261">
        <f>ACL!$F$2</f>
        <v>1708000</v>
      </c>
      <c r="Q350" s="261">
        <f>ACL!$F$3</f>
        <v>2130000</v>
      </c>
      <c r="R350" s="261">
        <f>ACL!$F$4</f>
        <v>2500000</v>
      </c>
      <c r="S350" s="261">
        <f>ACL!$F$5</f>
        <v>2570000</v>
      </c>
      <c r="T350" s="261">
        <f>ACL!$F$6</f>
        <v>2670000</v>
      </c>
      <c r="U350" s="264" t="str">
        <f t="shared" si="74"/>
        <v xml:space="preserve">  </v>
      </c>
      <c r="V350" s="264" t="str">
        <f t="shared" si="75"/>
        <v xml:space="preserve">  </v>
      </c>
      <c r="W350" s="264" t="str">
        <f t="shared" si="76"/>
        <v xml:space="preserve">  </v>
      </c>
      <c r="X350" s="264" t="str">
        <f t="shared" si="77"/>
        <v/>
      </c>
      <c r="Y350" s="264" t="str">
        <f t="shared" si="78"/>
        <v/>
      </c>
      <c r="Z350" s="353">
        <f t="shared" si="83"/>
        <v>349</v>
      </c>
    </row>
    <row r="351" spans="1:26" x14ac:dyDescent="0.25">
      <c r="A351" s="262">
        <v>41624</v>
      </c>
      <c r="B351" s="263">
        <f t="shared" si="71"/>
        <v>12</v>
      </c>
      <c r="C351" s="263">
        <f t="shared" si="72"/>
        <v>1</v>
      </c>
      <c r="D351" s="261">
        <f t="shared" si="73"/>
        <v>6446.4800000000005</v>
      </c>
      <c r="E351" s="261">
        <f t="shared" si="84"/>
        <v>0</v>
      </c>
      <c r="F351" s="261">
        <f t="shared" si="79"/>
        <v>0</v>
      </c>
      <c r="G351" s="261">
        <f t="shared" si="80"/>
        <v>0</v>
      </c>
      <c r="H351" s="261">
        <f t="shared" si="81"/>
        <v>6446.4800000000005</v>
      </c>
      <c r="I351" s="261">
        <f t="shared" si="82"/>
        <v>6446.4800000000005</v>
      </c>
      <c r="J351" s="261">
        <f>SUM(D$2:D351)</f>
        <v>2516643.8009852427</v>
      </c>
      <c r="K351" s="261">
        <f>IF(ISNUMBER($D350),IF(OR(K350+$D351&gt;P351,K350=P351),P351,SUM($D$2:$D351)),$D351)</f>
        <v>1708000</v>
      </c>
      <c r="L351" s="261">
        <f>IF(ISNUMBER($D350),IF(OR(L350+$D351&gt;Q351,L350=Q351),Q351,SUM($D$2:$D351)),$D351)</f>
        <v>2130000</v>
      </c>
      <c r="M351" s="261">
        <f>IF(ISNUMBER($D350),IF(OR(M350+$D351&gt;R351,M350=R351),R351,SUM($D$2:$D351)),$D351)</f>
        <v>2500000</v>
      </c>
      <c r="N351" s="261">
        <f>IF(ISNUMBER($D350),IF(OR(N350+$D351&gt;S351,N350=S351),S351,SUM($D$2:$D351)),$D351)</f>
        <v>2516643.8009852427</v>
      </c>
      <c r="O351" s="261">
        <f>IF(ISNUMBER($D350),IF(OR(O350+$D351&gt;T351,O350=T351),T351,SUM($D$2:$D351)),$D351)</f>
        <v>2516643.8009852427</v>
      </c>
      <c r="P351" s="261">
        <f>ACL!$F$2</f>
        <v>1708000</v>
      </c>
      <c r="Q351" s="261">
        <f>ACL!$F$3</f>
        <v>2130000</v>
      </c>
      <c r="R351" s="261">
        <f>ACL!$F$4</f>
        <v>2500000</v>
      </c>
      <c r="S351" s="261">
        <f>ACL!$F$5</f>
        <v>2570000</v>
      </c>
      <c r="T351" s="261">
        <f>ACL!$F$6</f>
        <v>2670000</v>
      </c>
      <c r="U351" s="264" t="str">
        <f t="shared" si="74"/>
        <v xml:space="preserve">  </v>
      </c>
      <c r="V351" s="264" t="str">
        <f t="shared" si="75"/>
        <v xml:space="preserve">  </v>
      </c>
      <c r="W351" s="264" t="str">
        <f t="shared" si="76"/>
        <v xml:space="preserve">  </v>
      </c>
      <c r="X351" s="264" t="str">
        <f t="shared" si="77"/>
        <v/>
      </c>
      <c r="Y351" s="264" t="str">
        <f t="shared" si="78"/>
        <v/>
      </c>
      <c r="Z351" s="353">
        <f t="shared" si="83"/>
        <v>350</v>
      </c>
    </row>
    <row r="352" spans="1:26" x14ac:dyDescent="0.25">
      <c r="A352" s="262">
        <v>41625</v>
      </c>
      <c r="B352" s="263">
        <f t="shared" si="71"/>
        <v>12</v>
      </c>
      <c r="C352" s="263">
        <f t="shared" si="72"/>
        <v>1</v>
      </c>
      <c r="D352" s="261">
        <f t="shared" si="73"/>
        <v>6446.4800000000005</v>
      </c>
      <c r="E352" s="261">
        <f t="shared" si="84"/>
        <v>0</v>
      </c>
      <c r="F352" s="261">
        <f t="shared" si="79"/>
        <v>0</v>
      </c>
      <c r="G352" s="261">
        <f t="shared" si="80"/>
        <v>0</v>
      </c>
      <c r="H352" s="261">
        <f t="shared" si="81"/>
        <v>6446.4800000000005</v>
      </c>
      <c r="I352" s="261">
        <f t="shared" si="82"/>
        <v>6446.4800000000005</v>
      </c>
      <c r="J352" s="261">
        <f>SUM(D$2:D352)</f>
        <v>2523090.2809852427</v>
      </c>
      <c r="K352" s="261">
        <f>IF(ISNUMBER($D351),IF(OR(K351+$D352&gt;P352,K351=P352),P352,SUM($D$2:$D352)),$D352)</f>
        <v>1708000</v>
      </c>
      <c r="L352" s="261">
        <f>IF(ISNUMBER($D351),IF(OR(L351+$D352&gt;Q352,L351=Q352),Q352,SUM($D$2:$D352)),$D352)</f>
        <v>2130000</v>
      </c>
      <c r="M352" s="261">
        <f>IF(ISNUMBER($D351),IF(OR(M351+$D352&gt;R352,M351=R352),R352,SUM($D$2:$D352)),$D352)</f>
        <v>2500000</v>
      </c>
      <c r="N352" s="261">
        <f>IF(ISNUMBER($D351),IF(OR(N351+$D352&gt;S352,N351=S352),S352,SUM($D$2:$D352)),$D352)</f>
        <v>2523090.2809852427</v>
      </c>
      <c r="O352" s="261">
        <f>IF(ISNUMBER($D351),IF(OR(O351+$D352&gt;T352,O351=T352),T352,SUM($D$2:$D352)),$D352)</f>
        <v>2523090.2809852427</v>
      </c>
      <c r="P352" s="261">
        <f>ACL!$F$2</f>
        <v>1708000</v>
      </c>
      <c r="Q352" s="261">
        <f>ACL!$F$3</f>
        <v>2130000</v>
      </c>
      <c r="R352" s="261">
        <f>ACL!$F$4</f>
        <v>2500000</v>
      </c>
      <c r="S352" s="261">
        <f>ACL!$F$5</f>
        <v>2570000</v>
      </c>
      <c r="T352" s="261">
        <f>ACL!$F$6</f>
        <v>2670000</v>
      </c>
      <c r="U352" s="264" t="str">
        <f t="shared" si="74"/>
        <v xml:space="preserve">  </v>
      </c>
      <c r="V352" s="264" t="str">
        <f t="shared" si="75"/>
        <v xml:space="preserve">  </v>
      </c>
      <c r="W352" s="264" t="str">
        <f t="shared" si="76"/>
        <v xml:space="preserve">  </v>
      </c>
      <c r="X352" s="264" t="str">
        <f t="shared" si="77"/>
        <v/>
      </c>
      <c r="Y352" s="264" t="str">
        <f t="shared" si="78"/>
        <v/>
      </c>
      <c r="Z352" s="353">
        <f t="shared" si="83"/>
        <v>351</v>
      </c>
    </row>
    <row r="353" spans="1:26" x14ac:dyDescent="0.25">
      <c r="A353" s="262">
        <v>41626</v>
      </c>
      <c r="B353" s="263">
        <f t="shared" si="71"/>
        <v>12</v>
      </c>
      <c r="C353" s="263">
        <f t="shared" si="72"/>
        <v>1</v>
      </c>
      <c r="D353" s="261">
        <f t="shared" si="73"/>
        <v>6446.4800000000005</v>
      </c>
      <c r="E353" s="261">
        <f t="shared" si="84"/>
        <v>0</v>
      </c>
      <c r="F353" s="261">
        <f t="shared" si="79"/>
        <v>0</v>
      </c>
      <c r="G353" s="261">
        <f t="shared" si="80"/>
        <v>0</v>
      </c>
      <c r="H353" s="261">
        <f t="shared" si="81"/>
        <v>6446.4800000000005</v>
      </c>
      <c r="I353" s="261">
        <f t="shared" si="82"/>
        <v>6446.4800000000005</v>
      </c>
      <c r="J353" s="261">
        <f>SUM(D$2:D353)</f>
        <v>2529536.7609852427</v>
      </c>
      <c r="K353" s="261">
        <f>IF(ISNUMBER($D352),IF(OR(K352+$D353&gt;P353,K352=P353),P353,SUM($D$2:$D353)),$D353)</f>
        <v>1708000</v>
      </c>
      <c r="L353" s="261">
        <f>IF(ISNUMBER($D352),IF(OR(L352+$D353&gt;Q353,L352=Q353),Q353,SUM($D$2:$D353)),$D353)</f>
        <v>2130000</v>
      </c>
      <c r="M353" s="261">
        <f>IF(ISNUMBER($D352),IF(OR(M352+$D353&gt;R353,M352=R353),R353,SUM($D$2:$D353)),$D353)</f>
        <v>2500000</v>
      </c>
      <c r="N353" s="261">
        <f>IF(ISNUMBER($D352),IF(OR(N352+$D353&gt;S353,N352=S353),S353,SUM($D$2:$D353)),$D353)</f>
        <v>2529536.7609852427</v>
      </c>
      <c r="O353" s="261">
        <f>IF(ISNUMBER($D352),IF(OR(O352+$D353&gt;T353,O352=T353),T353,SUM($D$2:$D353)),$D353)</f>
        <v>2529536.7609852427</v>
      </c>
      <c r="P353" s="261">
        <f>ACL!$F$2</f>
        <v>1708000</v>
      </c>
      <c r="Q353" s="261">
        <f>ACL!$F$3</f>
        <v>2130000</v>
      </c>
      <c r="R353" s="261">
        <f>ACL!$F$4</f>
        <v>2500000</v>
      </c>
      <c r="S353" s="261">
        <f>ACL!$F$5</f>
        <v>2570000</v>
      </c>
      <c r="T353" s="261">
        <f>ACL!$F$6</f>
        <v>2670000</v>
      </c>
      <c r="U353" s="264" t="str">
        <f t="shared" si="74"/>
        <v xml:space="preserve">  </v>
      </c>
      <c r="V353" s="264" t="str">
        <f t="shared" si="75"/>
        <v xml:space="preserve">  </v>
      </c>
      <c r="W353" s="264" t="str">
        <f t="shared" si="76"/>
        <v xml:space="preserve">  </v>
      </c>
      <c r="X353" s="264" t="str">
        <f t="shared" si="77"/>
        <v/>
      </c>
      <c r="Y353" s="264" t="str">
        <f t="shared" si="78"/>
        <v/>
      </c>
      <c r="Z353" s="353">
        <f t="shared" si="83"/>
        <v>352</v>
      </c>
    </row>
    <row r="354" spans="1:26" x14ac:dyDescent="0.25">
      <c r="A354" s="262">
        <v>41627</v>
      </c>
      <c r="B354" s="263">
        <f t="shared" si="71"/>
        <v>12</v>
      </c>
      <c r="C354" s="263">
        <f t="shared" si="72"/>
        <v>1</v>
      </c>
      <c r="D354" s="261">
        <f t="shared" si="73"/>
        <v>6446.4800000000005</v>
      </c>
      <c r="E354" s="261">
        <f t="shared" si="84"/>
        <v>0</v>
      </c>
      <c r="F354" s="261">
        <f t="shared" si="79"/>
        <v>0</v>
      </c>
      <c r="G354" s="261">
        <f t="shared" si="80"/>
        <v>0</v>
      </c>
      <c r="H354" s="261">
        <f t="shared" si="81"/>
        <v>6446.4800000000005</v>
      </c>
      <c r="I354" s="261">
        <f t="shared" si="82"/>
        <v>6446.4800000000005</v>
      </c>
      <c r="J354" s="261">
        <f>SUM(D$2:D354)</f>
        <v>2535983.2409852426</v>
      </c>
      <c r="K354" s="261">
        <f>IF(ISNUMBER($D353),IF(OR(K353+$D354&gt;P354,K353=P354),P354,SUM($D$2:$D354)),$D354)</f>
        <v>1708000</v>
      </c>
      <c r="L354" s="261">
        <f>IF(ISNUMBER($D353),IF(OR(L353+$D354&gt;Q354,L353=Q354),Q354,SUM($D$2:$D354)),$D354)</f>
        <v>2130000</v>
      </c>
      <c r="M354" s="261">
        <f>IF(ISNUMBER($D353),IF(OR(M353+$D354&gt;R354,M353=R354),R354,SUM($D$2:$D354)),$D354)</f>
        <v>2500000</v>
      </c>
      <c r="N354" s="261">
        <f>IF(ISNUMBER($D353),IF(OR(N353+$D354&gt;S354,N353=S354),S354,SUM($D$2:$D354)),$D354)</f>
        <v>2535983.2409852426</v>
      </c>
      <c r="O354" s="261">
        <f>IF(ISNUMBER($D353),IF(OR(O353+$D354&gt;T354,O353=T354),T354,SUM($D$2:$D354)),$D354)</f>
        <v>2535983.2409852426</v>
      </c>
      <c r="P354" s="261">
        <f>ACL!$F$2</f>
        <v>1708000</v>
      </c>
      <c r="Q354" s="261">
        <f>ACL!$F$3</f>
        <v>2130000</v>
      </c>
      <c r="R354" s="261">
        <f>ACL!$F$4</f>
        <v>2500000</v>
      </c>
      <c r="S354" s="261">
        <f>ACL!$F$5</f>
        <v>2570000</v>
      </c>
      <c r="T354" s="261">
        <f>ACL!$F$6</f>
        <v>2670000</v>
      </c>
      <c r="U354" s="264" t="str">
        <f t="shared" si="74"/>
        <v xml:space="preserve">  </v>
      </c>
      <c r="V354" s="264" t="str">
        <f t="shared" si="75"/>
        <v xml:space="preserve">  </v>
      </c>
      <c r="W354" s="264" t="str">
        <f t="shared" si="76"/>
        <v xml:space="preserve">  </v>
      </c>
      <c r="X354" s="264" t="str">
        <f t="shared" si="77"/>
        <v/>
      </c>
      <c r="Y354" s="264" t="str">
        <f t="shared" si="78"/>
        <v/>
      </c>
      <c r="Z354" s="353">
        <f t="shared" si="83"/>
        <v>353</v>
      </c>
    </row>
    <row r="355" spans="1:26" x14ac:dyDescent="0.25">
      <c r="A355" s="262">
        <v>41628</v>
      </c>
      <c r="B355" s="263">
        <f t="shared" si="71"/>
        <v>12</v>
      </c>
      <c r="C355" s="263">
        <f t="shared" si="72"/>
        <v>1</v>
      </c>
      <c r="D355" s="261">
        <f t="shared" si="73"/>
        <v>6446.4800000000005</v>
      </c>
      <c r="E355" s="261">
        <f t="shared" si="84"/>
        <v>0</v>
      </c>
      <c r="F355" s="261">
        <f t="shared" si="79"/>
        <v>0</v>
      </c>
      <c r="G355" s="261">
        <f t="shared" si="80"/>
        <v>0</v>
      </c>
      <c r="H355" s="261">
        <f t="shared" si="81"/>
        <v>6446.4800000000005</v>
      </c>
      <c r="I355" s="261">
        <f t="shared" si="82"/>
        <v>6446.4800000000005</v>
      </c>
      <c r="J355" s="261">
        <f>SUM(D$2:D355)</f>
        <v>2542429.7209852426</v>
      </c>
      <c r="K355" s="261">
        <f>IF(ISNUMBER($D354),IF(OR(K354+$D355&gt;P355,K354=P355),P355,SUM($D$2:$D355)),$D355)</f>
        <v>1708000</v>
      </c>
      <c r="L355" s="261">
        <f>IF(ISNUMBER($D354),IF(OR(L354+$D355&gt;Q355,L354=Q355),Q355,SUM($D$2:$D355)),$D355)</f>
        <v>2130000</v>
      </c>
      <c r="M355" s="261">
        <f>IF(ISNUMBER($D354),IF(OR(M354+$D355&gt;R355,M354=R355),R355,SUM($D$2:$D355)),$D355)</f>
        <v>2500000</v>
      </c>
      <c r="N355" s="261">
        <f>IF(ISNUMBER($D354),IF(OR(N354+$D355&gt;S355,N354=S355),S355,SUM($D$2:$D355)),$D355)</f>
        <v>2542429.7209852426</v>
      </c>
      <c r="O355" s="261">
        <f>IF(ISNUMBER($D354),IF(OR(O354+$D355&gt;T355,O354=T355),T355,SUM($D$2:$D355)),$D355)</f>
        <v>2542429.7209852426</v>
      </c>
      <c r="P355" s="261">
        <f>ACL!$F$2</f>
        <v>1708000</v>
      </c>
      <c r="Q355" s="261">
        <f>ACL!$F$3</f>
        <v>2130000</v>
      </c>
      <c r="R355" s="261">
        <f>ACL!$F$4</f>
        <v>2500000</v>
      </c>
      <c r="S355" s="261">
        <f>ACL!$F$5</f>
        <v>2570000</v>
      </c>
      <c r="T355" s="261">
        <f>ACL!$F$6</f>
        <v>2670000</v>
      </c>
      <c r="U355" s="264" t="str">
        <f t="shared" si="74"/>
        <v xml:space="preserve">  </v>
      </c>
      <c r="V355" s="264" t="str">
        <f t="shared" si="75"/>
        <v xml:space="preserve">  </v>
      </c>
      <c r="W355" s="264" t="str">
        <f t="shared" si="76"/>
        <v xml:space="preserve">  </v>
      </c>
      <c r="X355" s="264" t="str">
        <f t="shared" si="77"/>
        <v/>
      </c>
      <c r="Y355" s="264" t="str">
        <f t="shared" si="78"/>
        <v/>
      </c>
      <c r="Z355" s="353">
        <f t="shared" si="83"/>
        <v>354</v>
      </c>
    </row>
    <row r="356" spans="1:26" x14ac:dyDescent="0.25">
      <c r="A356" s="262">
        <v>41629</v>
      </c>
      <c r="B356" s="263">
        <f t="shared" si="71"/>
        <v>12</v>
      </c>
      <c r="C356" s="263">
        <f t="shared" si="72"/>
        <v>1</v>
      </c>
      <c r="D356" s="261">
        <f t="shared" si="73"/>
        <v>6446.4800000000005</v>
      </c>
      <c r="E356" s="261">
        <f t="shared" si="84"/>
        <v>0</v>
      </c>
      <c r="F356" s="261">
        <f t="shared" si="79"/>
        <v>0</v>
      </c>
      <c r="G356" s="261">
        <f t="shared" si="80"/>
        <v>0</v>
      </c>
      <c r="H356" s="261">
        <f t="shared" si="81"/>
        <v>6446.4800000000005</v>
      </c>
      <c r="I356" s="261">
        <f t="shared" si="82"/>
        <v>6446.4800000000005</v>
      </c>
      <c r="J356" s="261">
        <f>SUM(D$2:D356)</f>
        <v>2548876.2009852426</v>
      </c>
      <c r="K356" s="261">
        <f>IF(ISNUMBER($D355),IF(OR(K355+$D356&gt;P356,K355=P356),P356,SUM($D$2:$D356)),$D356)</f>
        <v>1708000</v>
      </c>
      <c r="L356" s="261">
        <f>IF(ISNUMBER($D355),IF(OR(L355+$D356&gt;Q356,L355=Q356),Q356,SUM($D$2:$D356)),$D356)</f>
        <v>2130000</v>
      </c>
      <c r="M356" s="261">
        <f>IF(ISNUMBER($D355),IF(OR(M355+$D356&gt;R356,M355=R356),R356,SUM($D$2:$D356)),$D356)</f>
        <v>2500000</v>
      </c>
      <c r="N356" s="261">
        <f>IF(ISNUMBER($D355),IF(OR(N355+$D356&gt;S356,N355=S356),S356,SUM($D$2:$D356)),$D356)</f>
        <v>2548876.2009852426</v>
      </c>
      <c r="O356" s="261">
        <f>IF(ISNUMBER($D355),IF(OR(O355+$D356&gt;T356,O355=T356),T356,SUM($D$2:$D356)),$D356)</f>
        <v>2548876.2009852426</v>
      </c>
      <c r="P356" s="261">
        <f>ACL!$F$2</f>
        <v>1708000</v>
      </c>
      <c r="Q356" s="261">
        <f>ACL!$F$3</f>
        <v>2130000</v>
      </c>
      <c r="R356" s="261">
        <f>ACL!$F$4</f>
        <v>2500000</v>
      </c>
      <c r="S356" s="261">
        <f>ACL!$F$5</f>
        <v>2570000</v>
      </c>
      <c r="T356" s="261">
        <f>ACL!$F$6</f>
        <v>2670000</v>
      </c>
      <c r="U356" s="264" t="str">
        <f t="shared" si="74"/>
        <v xml:space="preserve">  </v>
      </c>
      <c r="V356" s="264" t="str">
        <f t="shared" si="75"/>
        <v xml:space="preserve">  </v>
      </c>
      <c r="W356" s="264" t="str">
        <f t="shared" si="76"/>
        <v xml:space="preserve">  </v>
      </c>
      <c r="X356" s="264" t="str">
        <f t="shared" si="77"/>
        <v/>
      </c>
      <c r="Y356" s="264" t="str">
        <f t="shared" si="78"/>
        <v/>
      </c>
      <c r="Z356" s="353">
        <f t="shared" si="83"/>
        <v>355</v>
      </c>
    </row>
    <row r="357" spans="1:26" x14ac:dyDescent="0.25">
      <c r="A357" s="262">
        <v>41630</v>
      </c>
      <c r="B357" s="263">
        <f t="shared" si="71"/>
        <v>12</v>
      </c>
      <c r="C357" s="263">
        <f t="shared" si="72"/>
        <v>1</v>
      </c>
      <c r="D357" s="261">
        <f t="shared" si="73"/>
        <v>6446.4800000000005</v>
      </c>
      <c r="E357" s="261">
        <f t="shared" si="84"/>
        <v>0</v>
      </c>
      <c r="F357" s="261">
        <f t="shared" si="79"/>
        <v>0</v>
      </c>
      <c r="G357" s="261">
        <f t="shared" si="80"/>
        <v>0</v>
      </c>
      <c r="H357" s="261">
        <f t="shared" si="81"/>
        <v>6446.4800000000005</v>
      </c>
      <c r="I357" s="261">
        <f t="shared" si="82"/>
        <v>6446.4800000000005</v>
      </c>
      <c r="J357" s="261">
        <f>SUM(D$2:D357)</f>
        <v>2555322.6809852426</v>
      </c>
      <c r="K357" s="261">
        <f>IF(ISNUMBER($D356),IF(OR(K356+$D357&gt;P357,K356=P357),P357,SUM($D$2:$D357)),$D357)</f>
        <v>1708000</v>
      </c>
      <c r="L357" s="261">
        <f>IF(ISNUMBER($D356),IF(OR(L356+$D357&gt;Q357,L356=Q357),Q357,SUM($D$2:$D357)),$D357)</f>
        <v>2130000</v>
      </c>
      <c r="M357" s="261">
        <f>IF(ISNUMBER($D356),IF(OR(M356+$D357&gt;R357,M356=R357),R357,SUM($D$2:$D357)),$D357)</f>
        <v>2500000</v>
      </c>
      <c r="N357" s="261">
        <f>IF(ISNUMBER($D356),IF(OR(N356+$D357&gt;S357,N356=S357),S357,SUM($D$2:$D357)),$D357)</f>
        <v>2555322.6809852426</v>
      </c>
      <c r="O357" s="261">
        <f>IF(ISNUMBER($D356),IF(OR(O356+$D357&gt;T357,O356=T357),T357,SUM($D$2:$D357)),$D357)</f>
        <v>2555322.6809852426</v>
      </c>
      <c r="P357" s="261">
        <f>ACL!$F$2</f>
        <v>1708000</v>
      </c>
      <c r="Q357" s="261">
        <f>ACL!$F$3</f>
        <v>2130000</v>
      </c>
      <c r="R357" s="261">
        <f>ACL!$F$4</f>
        <v>2500000</v>
      </c>
      <c r="S357" s="261">
        <f>ACL!$F$5</f>
        <v>2570000</v>
      </c>
      <c r="T357" s="261">
        <f>ACL!$F$6</f>
        <v>2670000</v>
      </c>
      <c r="U357" s="264" t="str">
        <f t="shared" si="74"/>
        <v xml:space="preserve">  </v>
      </c>
      <c r="V357" s="264" t="str">
        <f t="shared" si="75"/>
        <v xml:space="preserve">  </v>
      </c>
      <c r="W357" s="264" t="str">
        <f t="shared" si="76"/>
        <v xml:space="preserve">  </v>
      </c>
      <c r="X357" s="264" t="str">
        <f t="shared" si="77"/>
        <v/>
      </c>
      <c r="Y357" s="264" t="str">
        <f t="shared" si="78"/>
        <v/>
      </c>
      <c r="Z357" s="353">
        <f t="shared" si="83"/>
        <v>356</v>
      </c>
    </row>
    <row r="358" spans="1:26" x14ac:dyDescent="0.25">
      <c r="A358" s="262">
        <v>41631</v>
      </c>
      <c r="B358" s="263">
        <f t="shared" si="71"/>
        <v>12</v>
      </c>
      <c r="C358" s="263">
        <f t="shared" si="72"/>
        <v>1</v>
      </c>
      <c r="D358" s="261">
        <f t="shared" si="73"/>
        <v>6446.4800000000005</v>
      </c>
      <c r="E358" s="261">
        <f t="shared" si="84"/>
        <v>0</v>
      </c>
      <c r="F358" s="261">
        <f t="shared" si="79"/>
        <v>0</v>
      </c>
      <c r="G358" s="261">
        <f t="shared" si="80"/>
        <v>0</v>
      </c>
      <c r="H358" s="261">
        <f t="shared" si="81"/>
        <v>6446.4800000000005</v>
      </c>
      <c r="I358" s="261">
        <f t="shared" si="82"/>
        <v>6446.4800000000005</v>
      </c>
      <c r="J358" s="261">
        <f>SUM(D$2:D358)</f>
        <v>2561769.1609852426</v>
      </c>
      <c r="K358" s="261">
        <f>IF(ISNUMBER($D357),IF(OR(K357+$D358&gt;P358,K357=P358),P358,SUM($D$2:$D358)),$D358)</f>
        <v>1708000</v>
      </c>
      <c r="L358" s="261">
        <f>IF(ISNUMBER($D357),IF(OR(L357+$D358&gt;Q358,L357=Q358),Q358,SUM($D$2:$D358)),$D358)</f>
        <v>2130000</v>
      </c>
      <c r="M358" s="261">
        <f>IF(ISNUMBER($D357),IF(OR(M357+$D358&gt;R358,M357=R358),R358,SUM($D$2:$D358)),$D358)</f>
        <v>2500000</v>
      </c>
      <c r="N358" s="261">
        <f>IF(ISNUMBER($D357),IF(OR(N357+$D358&gt;S358,N357=S358),S358,SUM($D$2:$D358)),$D358)</f>
        <v>2561769.1609852426</v>
      </c>
      <c r="O358" s="261">
        <f>IF(ISNUMBER($D357),IF(OR(O357+$D358&gt;T358,O357=T358),T358,SUM($D$2:$D358)),$D358)</f>
        <v>2561769.1609852426</v>
      </c>
      <c r="P358" s="261">
        <f>ACL!$F$2</f>
        <v>1708000</v>
      </c>
      <c r="Q358" s="261">
        <f>ACL!$F$3</f>
        <v>2130000</v>
      </c>
      <c r="R358" s="261">
        <f>ACL!$F$4</f>
        <v>2500000</v>
      </c>
      <c r="S358" s="261">
        <f>ACL!$F$5</f>
        <v>2570000</v>
      </c>
      <c r="T358" s="261">
        <f>ACL!$F$6</f>
        <v>2670000</v>
      </c>
      <c r="U358" s="264" t="str">
        <f t="shared" si="74"/>
        <v xml:space="preserve">  </v>
      </c>
      <c r="V358" s="264" t="str">
        <f t="shared" si="75"/>
        <v xml:space="preserve">  </v>
      </c>
      <c r="W358" s="264" t="str">
        <f t="shared" si="76"/>
        <v xml:space="preserve">  </v>
      </c>
      <c r="X358" s="264" t="str">
        <f t="shared" si="77"/>
        <v/>
      </c>
      <c r="Y358" s="264" t="str">
        <f t="shared" si="78"/>
        <v/>
      </c>
      <c r="Z358" s="353">
        <f t="shared" si="83"/>
        <v>357</v>
      </c>
    </row>
    <row r="359" spans="1:26" x14ac:dyDescent="0.25">
      <c r="A359" s="262">
        <v>41632</v>
      </c>
      <c r="B359" s="263">
        <f t="shared" si="71"/>
        <v>12</v>
      </c>
      <c r="C359" s="263">
        <f t="shared" si="72"/>
        <v>1</v>
      </c>
      <c r="D359" s="261">
        <f t="shared" si="73"/>
        <v>6446.4800000000005</v>
      </c>
      <c r="E359" s="261">
        <f t="shared" si="84"/>
        <v>0</v>
      </c>
      <c r="F359" s="261">
        <f t="shared" si="79"/>
        <v>0</v>
      </c>
      <c r="G359" s="261">
        <f t="shared" si="80"/>
        <v>0</v>
      </c>
      <c r="H359" s="261">
        <f t="shared" si="81"/>
        <v>6446.4800000000005</v>
      </c>
      <c r="I359" s="261">
        <f t="shared" si="82"/>
        <v>6446.4800000000005</v>
      </c>
      <c r="J359" s="261">
        <f>SUM(D$2:D359)</f>
        <v>2568215.6409852426</v>
      </c>
      <c r="K359" s="261">
        <f>IF(ISNUMBER($D358),IF(OR(K358+$D359&gt;P359,K358=P359),P359,SUM($D$2:$D359)),$D359)</f>
        <v>1708000</v>
      </c>
      <c r="L359" s="261">
        <f>IF(ISNUMBER($D358),IF(OR(L358+$D359&gt;Q359,L358=Q359),Q359,SUM($D$2:$D359)),$D359)</f>
        <v>2130000</v>
      </c>
      <c r="M359" s="261">
        <f>IF(ISNUMBER($D358),IF(OR(M358+$D359&gt;R359,M358=R359),R359,SUM($D$2:$D359)),$D359)</f>
        <v>2500000</v>
      </c>
      <c r="N359" s="261">
        <f>IF(ISNUMBER($D358),IF(OR(N358+$D359&gt;S359,N358=S359),S359,SUM($D$2:$D359)),$D359)</f>
        <v>2568215.6409852426</v>
      </c>
      <c r="O359" s="261">
        <f>IF(ISNUMBER($D358),IF(OR(O358+$D359&gt;T359,O358=T359),T359,SUM($D$2:$D359)),$D359)</f>
        <v>2568215.6409852426</v>
      </c>
      <c r="P359" s="261">
        <f>ACL!$F$2</f>
        <v>1708000</v>
      </c>
      <c r="Q359" s="261">
        <f>ACL!$F$3</f>
        <v>2130000</v>
      </c>
      <c r="R359" s="261">
        <f>ACL!$F$4</f>
        <v>2500000</v>
      </c>
      <c r="S359" s="261">
        <f>ACL!$F$5</f>
        <v>2570000</v>
      </c>
      <c r="T359" s="261">
        <f>ACL!$F$6</f>
        <v>2670000</v>
      </c>
      <c r="U359" s="264" t="str">
        <f t="shared" si="74"/>
        <v xml:space="preserve">  </v>
      </c>
      <c r="V359" s="264" t="str">
        <f t="shared" si="75"/>
        <v xml:space="preserve">  </v>
      </c>
      <c r="W359" s="264" t="str">
        <f t="shared" si="76"/>
        <v xml:space="preserve">  </v>
      </c>
      <c r="X359" s="264" t="str">
        <f t="shared" si="77"/>
        <v/>
      </c>
      <c r="Y359" s="264" t="str">
        <f t="shared" si="78"/>
        <v/>
      </c>
      <c r="Z359" s="353">
        <f t="shared" si="83"/>
        <v>358</v>
      </c>
    </row>
    <row r="360" spans="1:26" x14ac:dyDescent="0.25">
      <c r="A360" s="262">
        <v>41633</v>
      </c>
      <c r="B360" s="263">
        <f t="shared" si="71"/>
        <v>12</v>
      </c>
      <c r="C360" s="263">
        <f t="shared" si="72"/>
        <v>1</v>
      </c>
      <c r="D360" s="261">
        <f t="shared" si="73"/>
        <v>6446.4800000000005</v>
      </c>
      <c r="E360" s="261">
        <f t="shared" si="84"/>
        <v>0</v>
      </c>
      <c r="F360" s="261">
        <f t="shared" si="79"/>
        <v>0</v>
      </c>
      <c r="G360" s="261">
        <f t="shared" si="80"/>
        <v>0</v>
      </c>
      <c r="H360" s="261">
        <f t="shared" si="81"/>
        <v>0</v>
      </c>
      <c r="I360" s="261">
        <f t="shared" si="82"/>
        <v>6446.4800000000005</v>
      </c>
      <c r="J360" s="261">
        <f>SUM(D$2:D360)</f>
        <v>2574662.1209852425</v>
      </c>
      <c r="K360" s="261">
        <f>IF(ISNUMBER($D359),IF(OR(K359+$D360&gt;P360,K359=P360),P360,SUM($D$2:$D360)),$D360)</f>
        <v>1708000</v>
      </c>
      <c r="L360" s="261">
        <f>IF(ISNUMBER($D359),IF(OR(L359+$D360&gt;Q360,L359=Q360),Q360,SUM($D$2:$D360)),$D360)</f>
        <v>2130000</v>
      </c>
      <c r="M360" s="261">
        <f>IF(ISNUMBER($D359),IF(OR(M359+$D360&gt;R360,M359=R360),R360,SUM($D$2:$D360)),$D360)</f>
        <v>2500000</v>
      </c>
      <c r="N360" s="261">
        <f>IF(ISNUMBER($D359),IF(OR(N359+$D360&gt;S360,N359=S360),S360,SUM($D$2:$D360)),$D360)</f>
        <v>2570000</v>
      </c>
      <c r="O360" s="261">
        <f>IF(ISNUMBER($D359),IF(OR(O359+$D360&gt;T360,O359=T360),T360,SUM($D$2:$D360)),$D360)</f>
        <v>2574662.1209852425</v>
      </c>
      <c r="P360" s="261">
        <f>ACL!$F$2</f>
        <v>1708000</v>
      </c>
      <c r="Q360" s="261">
        <f>ACL!$F$3</f>
        <v>2130000</v>
      </c>
      <c r="R360" s="261">
        <f>ACL!$F$4</f>
        <v>2500000</v>
      </c>
      <c r="S360" s="261">
        <f>ACL!$F$5</f>
        <v>2570000</v>
      </c>
      <c r="T360" s="261">
        <f>ACL!$F$6</f>
        <v>2670000</v>
      </c>
      <c r="U360" s="264" t="str">
        <f t="shared" si="74"/>
        <v xml:space="preserve">  </v>
      </c>
      <c r="V360" s="264" t="str">
        <f t="shared" si="75"/>
        <v xml:space="preserve">  </v>
      </c>
      <c r="W360" s="264" t="str">
        <f t="shared" si="76"/>
        <v xml:space="preserve">  </v>
      </c>
      <c r="X360" s="264">
        <f t="shared" si="77"/>
        <v>41633</v>
      </c>
      <c r="Y360" s="264" t="str">
        <f t="shared" si="78"/>
        <v/>
      </c>
      <c r="Z360" s="353">
        <f t="shared" si="83"/>
        <v>359</v>
      </c>
    </row>
    <row r="361" spans="1:26" x14ac:dyDescent="0.25">
      <c r="A361" s="262">
        <v>41634</v>
      </c>
      <c r="B361" s="263">
        <f t="shared" si="71"/>
        <v>12</v>
      </c>
      <c r="C361" s="263">
        <f t="shared" si="72"/>
        <v>1</v>
      </c>
      <c r="D361" s="261">
        <f t="shared" si="73"/>
        <v>6446.4800000000005</v>
      </c>
      <c r="E361" s="261">
        <f t="shared" si="84"/>
        <v>0</v>
      </c>
      <c r="F361" s="261">
        <f t="shared" si="79"/>
        <v>0</v>
      </c>
      <c r="G361" s="261">
        <f t="shared" si="80"/>
        <v>0</v>
      </c>
      <c r="H361" s="261">
        <f t="shared" si="81"/>
        <v>0</v>
      </c>
      <c r="I361" s="261">
        <f t="shared" si="82"/>
        <v>6446.4800000000005</v>
      </c>
      <c r="J361" s="261">
        <f>SUM(D$2:D361)</f>
        <v>2581108.6009852425</v>
      </c>
      <c r="K361" s="261">
        <f>IF(ISNUMBER($D360),IF(OR(K360+$D361&gt;P361,K360=P361),P361,SUM($D$2:$D361)),$D361)</f>
        <v>1708000</v>
      </c>
      <c r="L361" s="261">
        <f>IF(ISNUMBER($D360),IF(OR(L360+$D361&gt;Q361,L360=Q361),Q361,SUM($D$2:$D361)),$D361)</f>
        <v>2130000</v>
      </c>
      <c r="M361" s="261">
        <f>IF(ISNUMBER($D360),IF(OR(M360+$D361&gt;R361,M360=R361),R361,SUM($D$2:$D361)),$D361)</f>
        <v>2500000</v>
      </c>
      <c r="N361" s="261">
        <f>IF(ISNUMBER($D360),IF(OR(N360+$D361&gt;S361,N360=S361),S361,SUM($D$2:$D361)),$D361)</f>
        <v>2570000</v>
      </c>
      <c r="O361" s="261">
        <f>IF(ISNUMBER($D360),IF(OR(O360+$D361&gt;T361,O360=T361),T361,SUM($D$2:$D361)),$D361)</f>
        <v>2581108.6009852425</v>
      </c>
      <c r="P361" s="261">
        <f>ACL!$F$2</f>
        <v>1708000</v>
      </c>
      <c r="Q361" s="261">
        <f>ACL!$F$3</f>
        <v>2130000</v>
      </c>
      <c r="R361" s="261">
        <f>ACL!$F$4</f>
        <v>2500000</v>
      </c>
      <c r="S361" s="261">
        <f>ACL!$F$5</f>
        <v>2570000</v>
      </c>
      <c r="T361" s="261">
        <f>ACL!$F$6</f>
        <v>2670000</v>
      </c>
      <c r="U361" s="264" t="str">
        <f t="shared" si="74"/>
        <v xml:space="preserve">  </v>
      </c>
      <c r="V361" s="264" t="str">
        <f t="shared" si="75"/>
        <v xml:space="preserve">  </v>
      </c>
      <c r="W361" s="264" t="str">
        <f t="shared" si="76"/>
        <v xml:space="preserve">  </v>
      </c>
      <c r="X361" s="264" t="str">
        <f t="shared" si="77"/>
        <v xml:space="preserve">  </v>
      </c>
      <c r="Y361" s="264" t="str">
        <f t="shared" si="78"/>
        <v/>
      </c>
      <c r="Z361" s="353">
        <f t="shared" si="83"/>
        <v>360</v>
      </c>
    </row>
    <row r="362" spans="1:26" x14ac:dyDescent="0.25">
      <c r="A362" s="262">
        <v>41635</v>
      </c>
      <c r="B362" s="263">
        <f t="shared" si="71"/>
        <v>12</v>
      </c>
      <c r="C362" s="263">
        <f t="shared" si="72"/>
        <v>1</v>
      </c>
      <c r="D362" s="261">
        <f t="shared" si="73"/>
        <v>6446.4800000000005</v>
      </c>
      <c r="E362" s="261">
        <f t="shared" si="84"/>
        <v>0</v>
      </c>
      <c r="F362" s="261">
        <f t="shared" si="79"/>
        <v>0</v>
      </c>
      <c r="G362" s="261">
        <f t="shared" si="80"/>
        <v>0</v>
      </c>
      <c r="H362" s="261">
        <f t="shared" si="81"/>
        <v>0</v>
      </c>
      <c r="I362" s="261">
        <f t="shared" si="82"/>
        <v>6446.4800000000005</v>
      </c>
      <c r="J362" s="261">
        <f>SUM(D$2:D362)</f>
        <v>2587555.0809852425</v>
      </c>
      <c r="K362" s="261">
        <f>IF(ISNUMBER($D361),IF(OR(K361+$D362&gt;P362,K361=P362),P362,SUM($D$2:$D362)),$D362)</f>
        <v>1708000</v>
      </c>
      <c r="L362" s="261">
        <f>IF(ISNUMBER($D361),IF(OR(L361+$D362&gt;Q362,L361=Q362),Q362,SUM($D$2:$D362)),$D362)</f>
        <v>2130000</v>
      </c>
      <c r="M362" s="261">
        <f>IF(ISNUMBER($D361),IF(OR(M361+$D362&gt;R362,M361=R362),R362,SUM($D$2:$D362)),$D362)</f>
        <v>2500000</v>
      </c>
      <c r="N362" s="261">
        <f>IF(ISNUMBER($D361),IF(OR(N361+$D362&gt;S362,N361=S362),S362,SUM($D$2:$D362)),$D362)</f>
        <v>2570000</v>
      </c>
      <c r="O362" s="261">
        <f>IF(ISNUMBER($D361),IF(OR(O361+$D362&gt;T362,O361=T362),T362,SUM($D$2:$D362)),$D362)</f>
        <v>2587555.0809852425</v>
      </c>
      <c r="P362" s="261">
        <f>ACL!$F$2</f>
        <v>1708000</v>
      </c>
      <c r="Q362" s="261">
        <f>ACL!$F$3</f>
        <v>2130000</v>
      </c>
      <c r="R362" s="261">
        <f>ACL!$F$4</f>
        <v>2500000</v>
      </c>
      <c r="S362" s="261">
        <f>ACL!$F$5</f>
        <v>2570000</v>
      </c>
      <c r="T362" s="261">
        <f>ACL!$F$6</f>
        <v>2670000</v>
      </c>
      <c r="U362" s="264" t="str">
        <f t="shared" si="74"/>
        <v xml:space="preserve">  </v>
      </c>
      <c r="V362" s="264" t="str">
        <f t="shared" si="75"/>
        <v xml:space="preserve">  </v>
      </c>
      <c r="W362" s="264" t="str">
        <f t="shared" si="76"/>
        <v xml:space="preserve">  </v>
      </c>
      <c r="X362" s="264" t="str">
        <f t="shared" si="77"/>
        <v xml:space="preserve">  </v>
      </c>
      <c r="Y362" s="264" t="str">
        <f t="shared" si="78"/>
        <v/>
      </c>
      <c r="Z362" s="353">
        <f t="shared" si="83"/>
        <v>361</v>
      </c>
    </row>
    <row r="363" spans="1:26" x14ac:dyDescent="0.25">
      <c r="A363" s="262">
        <v>41636</v>
      </c>
      <c r="B363" s="263">
        <f t="shared" si="71"/>
        <v>12</v>
      </c>
      <c r="C363" s="263">
        <f t="shared" si="72"/>
        <v>1</v>
      </c>
      <c r="D363" s="261">
        <f t="shared" si="73"/>
        <v>6446.4800000000005</v>
      </c>
      <c r="E363" s="261">
        <f t="shared" si="84"/>
        <v>0</v>
      </c>
      <c r="F363" s="261">
        <f t="shared" si="79"/>
        <v>0</v>
      </c>
      <c r="G363" s="261">
        <f t="shared" si="80"/>
        <v>0</v>
      </c>
      <c r="H363" s="261">
        <f t="shared" si="81"/>
        <v>0</v>
      </c>
      <c r="I363" s="261">
        <f t="shared" si="82"/>
        <v>6446.4800000000005</v>
      </c>
      <c r="J363" s="261">
        <f>SUM(D$2:D363)</f>
        <v>2594001.5609852425</v>
      </c>
      <c r="K363" s="261">
        <f>IF(ISNUMBER($D362),IF(OR(K362+$D363&gt;P363,K362=P363),P363,SUM($D$2:$D363)),$D363)</f>
        <v>1708000</v>
      </c>
      <c r="L363" s="261">
        <f>IF(ISNUMBER($D362),IF(OR(L362+$D363&gt;Q363,L362=Q363),Q363,SUM($D$2:$D363)),$D363)</f>
        <v>2130000</v>
      </c>
      <c r="M363" s="261">
        <f>IF(ISNUMBER($D362),IF(OR(M362+$D363&gt;R363,M362=R363),R363,SUM($D$2:$D363)),$D363)</f>
        <v>2500000</v>
      </c>
      <c r="N363" s="261">
        <f>IF(ISNUMBER($D362),IF(OR(N362+$D363&gt;S363,N362=S363),S363,SUM($D$2:$D363)),$D363)</f>
        <v>2570000</v>
      </c>
      <c r="O363" s="261">
        <f>IF(ISNUMBER($D362),IF(OR(O362+$D363&gt;T363,O362=T363),T363,SUM($D$2:$D363)),$D363)</f>
        <v>2594001.5609852425</v>
      </c>
      <c r="P363" s="261">
        <f>ACL!$F$2</f>
        <v>1708000</v>
      </c>
      <c r="Q363" s="261">
        <f>ACL!$F$3</f>
        <v>2130000</v>
      </c>
      <c r="R363" s="261">
        <f>ACL!$F$4</f>
        <v>2500000</v>
      </c>
      <c r="S363" s="261">
        <f>ACL!$F$5</f>
        <v>2570000</v>
      </c>
      <c r="T363" s="261">
        <f>ACL!$F$6</f>
        <v>2670000</v>
      </c>
      <c r="U363" s="264" t="str">
        <f t="shared" si="74"/>
        <v xml:space="preserve">  </v>
      </c>
      <c r="V363" s="264" t="str">
        <f t="shared" si="75"/>
        <v xml:space="preserve">  </v>
      </c>
      <c r="W363" s="264" t="str">
        <f t="shared" si="76"/>
        <v xml:space="preserve">  </v>
      </c>
      <c r="X363" s="264" t="str">
        <f t="shared" si="77"/>
        <v xml:space="preserve">  </v>
      </c>
      <c r="Y363" s="264" t="str">
        <f t="shared" si="78"/>
        <v/>
      </c>
      <c r="Z363" s="353">
        <f t="shared" si="83"/>
        <v>362</v>
      </c>
    </row>
    <row r="364" spans="1:26" x14ac:dyDescent="0.25">
      <c r="A364" s="262">
        <v>41637</v>
      </c>
      <c r="B364" s="263">
        <f t="shared" si="71"/>
        <v>12</v>
      </c>
      <c r="C364" s="263">
        <f t="shared" si="72"/>
        <v>1</v>
      </c>
      <c r="D364" s="261">
        <f t="shared" si="73"/>
        <v>6446.4800000000005</v>
      </c>
      <c r="E364" s="261">
        <f t="shared" si="84"/>
        <v>0</v>
      </c>
      <c r="F364" s="261">
        <f t="shared" si="79"/>
        <v>0</v>
      </c>
      <c r="G364" s="261">
        <f t="shared" si="80"/>
        <v>0</v>
      </c>
      <c r="H364" s="261">
        <f t="shared" si="81"/>
        <v>0</v>
      </c>
      <c r="I364" s="261">
        <f t="shared" si="82"/>
        <v>6446.4800000000005</v>
      </c>
      <c r="J364" s="261">
        <f>SUM(D$2:D364)</f>
        <v>2600448.0409852425</v>
      </c>
      <c r="K364" s="261">
        <f>IF(ISNUMBER($D363),IF(OR(K363+$D364&gt;P364,K363=P364),P364,SUM($D$2:$D364)),$D364)</f>
        <v>1708000</v>
      </c>
      <c r="L364" s="261">
        <f>IF(ISNUMBER($D363),IF(OR(L363+$D364&gt;Q364,L363=Q364),Q364,SUM($D$2:$D364)),$D364)</f>
        <v>2130000</v>
      </c>
      <c r="M364" s="261">
        <f>IF(ISNUMBER($D363),IF(OR(M363+$D364&gt;R364,M363=R364),R364,SUM($D$2:$D364)),$D364)</f>
        <v>2500000</v>
      </c>
      <c r="N364" s="261">
        <f>IF(ISNUMBER($D363),IF(OR(N363+$D364&gt;S364,N363=S364),S364,SUM($D$2:$D364)),$D364)</f>
        <v>2570000</v>
      </c>
      <c r="O364" s="261">
        <f>IF(ISNUMBER($D363),IF(OR(O363+$D364&gt;T364,O363=T364),T364,SUM($D$2:$D364)),$D364)</f>
        <v>2600448.0409852425</v>
      </c>
      <c r="P364" s="261">
        <f>ACL!$F$2</f>
        <v>1708000</v>
      </c>
      <c r="Q364" s="261">
        <f>ACL!$F$3</f>
        <v>2130000</v>
      </c>
      <c r="R364" s="261">
        <f>ACL!$F$4</f>
        <v>2500000</v>
      </c>
      <c r="S364" s="261">
        <f>ACL!$F$5</f>
        <v>2570000</v>
      </c>
      <c r="T364" s="261">
        <f>ACL!$F$6</f>
        <v>2670000</v>
      </c>
      <c r="U364" s="264" t="str">
        <f t="shared" si="74"/>
        <v xml:space="preserve">  </v>
      </c>
      <c r="V364" s="264" t="str">
        <f t="shared" si="75"/>
        <v xml:space="preserve">  </v>
      </c>
      <c r="W364" s="264" t="str">
        <f t="shared" si="76"/>
        <v xml:space="preserve">  </v>
      </c>
      <c r="X364" s="264" t="str">
        <f t="shared" si="77"/>
        <v xml:space="preserve">  </v>
      </c>
      <c r="Y364" s="264" t="str">
        <f t="shared" si="78"/>
        <v/>
      </c>
      <c r="Z364" s="353">
        <f t="shared" si="83"/>
        <v>363</v>
      </c>
    </row>
    <row r="365" spans="1:26" x14ac:dyDescent="0.25">
      <c r="A365" s="262">
        <v>41638</v>
      </c>
      <c r="B365" s="263">
        <f t="shared" si="71"/>
        <v>12</v>
      </c>
      <c r="C365" s="263">
        <f t="shared" si="72"/>
        <v>1</v>
      </c>
      <c r="D365" s="261">
        <f t="shared" si="73"/>
        <v>6446.4800000000005</v>
      </c>
      <c r="E365" s="261">
        <f t="shared" si="84"/>
        <v>0</v>
      </c>
      <c r="F365" s="261">
        <f t="shared" si="79"/>
        <v>0</v>
      </c>
      <c r="G365" s="261">
        <f t="shared" si="80"/>
        <v>0</v>
      </c>
      <c r="H365" s="261">
        <f t="shared" si="81"/>
        <v>0</v>
      </c>
      <c r="I365" s="261">
        <f t="shared" si="82"/>
        <v>6446.4800000000005</v>
      </c>
      <c r="J365" s="261">
        <f>SUM(D$2:D365)</f>
        <v>2606894.5209852424</v>
      </c>
      <c r="K365" s="261">
        <f>IF(ISNUMBER($D364),IF(OR(K364+$D365&gt;P365,K364=P365),P365,SUM($D$2:$D365)),$D365)</f>
        <v>1708000</v>
      </c>
      <c r="L365" s="261">
        <f>IF(ISNUMBER($D364),IF(OR(L364+$D365&gt;Q365,L364=Q365),Q365,SUM($D$2:$D365)),$D365)</f>
        <v>2130000</v>
      </c>
      <c r="M365" s="261">
        <f>IF(ISNUMBER($D364),IF(OR(M364+$D365&gt;R365,M364=R365),R365,SUM($D$2:$D365)),$D365)</f>
        <v>2500000</v>
      </c>
      <c r="N365" s="261">
        <f>IF(ISNUMBER($D364),IF(OR(N364+$D365&gt;S365,N364=S365),S365,SUM($D$2:$D365)),$D365)</f>
        <v>2570000</v>
      </c>
      <c r="O365" s="261">
        <f>IF(ISNUMBER($D364),IF(OR(O364+$D365&gt;T365,O364=T365),T365,SUM($D$2:$D365)),$D365)</f>
        <v>2606894.5209852424</v>
      </c>
      <c r="P365" s="261">
        <f>ACL!$F$2</f>
        <v>1708000</v>
      </c>
      <c r="Q365" s="261">
        <f>ACL!$F$3</f>
        <v>2130000</v>
      </c>
      <c r="R365" s="261">
        <f>ACL!$F$4</f>
        <v>2500000</v>
      </c>
      <c r="S365" s="261">
        <f>ACL!$F$5</f>
        <v>2570000</v>
      </c>
      <c r="T365" s="261">
        <f>ACL!$F$6</f>
        <v>2670000</v>
      </c>
      <c r="U365" s="264" t="str">
        <f t="shared" si="74"/>
        <v xml:space="preserve">  </v>
      </c>
      <c r="V365" s="264" t="str">
        <f t="shared" si="75"/>
        <v xml:space="preserve">  </v>
      </c>
      <c r="W365" s="264" t="str">
        <f t="shared" si="76"/>
        <v xml:space="preserve">  </v>
      </c>
      <c r="X365" s="264" t="str">
        <f t="shared" si="77"/>
        <v xml:space="preserve">  </v>
      </c>
      <c r="Y365" s="264" t="str">
        <f t="shared" si="78"/>
        <v/>
      </c>
      <c r="Z365" s="353">
        <f t="shared" si="83"/>
        <v>364</v>
      </c>
    </row>
    <row r="366" spans="1:26" x14ac:dyDescent="0.25">
      <c r="A366" s="262">
        <v>41639</v>
      </c>
      <c r="B366" s="263">
        <f t="shared" si="71"/>
        <v>12</v>
      </c>
      <c r="C366" s="263">
        <f t="shared" si="72"/>
        <v>1</v>
      </c>
      <c r="D366" s="261">
        <f t="shared" si="73"/>
        <v>6446.4800000000005</v>
      </c>
      <c r="E366" s="261">
        <f t="shared" si="84"/>
        <v>0</v>
      </c>
      <c r="F366" s="261">
        <f t="shared" si="79"/>
        <v>0</v>
      </c>
      <c r="G366" s="261">
        <f t="shared" si="80"/>
        <v>0</v>
      </c>
      <c r="H366" s="261">
        <f t="shared" si="81"/>
        <v>0</v>
      </c>
      <c r="I366" s="261">
        <f t="shared" si="82"/>
        <v>6446.4800000000005</v>
      </c>
      <c r="J366" s="261">
        <f>SUM(D$2:D366)</f>
        <v>2613341.0009852424</v>
      </c>
      <c r="K366" s="261">
        <f>IF(ISNUMBER($D365),IF(OR(K365+$D366&gt;P366,K365=P366),P366,SUM($D$2:$D366)),$D366)</f>
        <v>1708000</v>
      </c>
      <c r="L366" s="261">
        <f>IF(ISNUMBER($D365),IF(OR(L365+$D366&gt;Q366,L365=Q366),Q366,SUM($D$2:$D366)),$D366)</f>
        <v>2130000</v>
      </c>
      <c r="M366" s="261">
        <f>IF(ISNUMBER($D365),IF(OR(M365+$D366&gt;R366,M365=R366),R366,SUM($D$2:$D366)),$D366)</f>
        <v>2500000</v>
      </c>
      <c r="N366" s="261">
        <f>IF(ISNUMBER($D365),IF(OR(N365+$D366&gt;S366,N365=S366),S366,SUM($D$2:$D366)),$D366)</f>
        <v>2570000</v>
      </c>
      <c r="O366" s="261">
        <f>IF(ISNUMBER($D365),IF(OR(O365+$D366&gt;T366,O365=T366),T366,SUM($D$2:$D366)),$D366)</f>
        <v>2613341.0009852424</v>
      </c>
      <c r="P366" s="261">
        <f>ACL!$F$2</f>
        <v>1708000</v>
      </c>
      <c r="Q366" s="261">
        <f>ACL!$F$3</f>
        <v>2130000</v>
      </c>
      <c r="R366" s="261">
        <f>ACL!$F$4</f>
        <v>2500000</v>
      </c>
      <c r="S366" s="261">
        <f>ACL!$F$5</f>
        <v>2570000</v>
      </c>
      <c r="T366" s="261">
        <f>ACL!$F$6</f>
        <v>2670000</v>
      </c>
      <c r="U366" s="264" t="str">
        <f t="shared" si="74"/>
        <v xml:space="preserve">  </v>
      </c>
      <c r="V366" s="264" t="str">
        <f t="shared" si="75"/>
        <v xml:space="preserve">  </v>
      </c>
      <c r="W366" s="264" t="str">
        <f t="shared" si="76"/>
        <v xml:space="preserve">  </v>
      </c>
      <c r="X366" s="264" t="str">
        <f t="shared" si="77"/>
        <v xml:space="preserve">  </v>
      </c>
      <c r="Y366" s="264" t="str">
        <f t="shared" si="78"/>
        <v/>
      </c>
      <c r="Z366" s="353">
        <f t="shared" si="83"/>
        <v>365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4"/>
  <sheetViews>
    <sheetView workbookViewId="0">
      <selection activeCell="E9" sqref="E9"/>
    </sheetView>
  </sheetViews>
  <sheetFormatPr defaultRowHeight="15" x14ac:dyDescent="0.25"/>
  <cols>
    <col min="1" max="1" width="12.5703125" bestFit="1" customWidth="1"/>
    <col min="2" max="2" width="10.5703125" style="177" bestFit="1" customWidth="1"/>
    <col min="3" max="3" width="15.28515625" style="177" bestFit="1" customWidth="1"/>
    <col min="4" max="4" width="15.7109375" style="177" bestFit="1" customWidth="1"/>
    <col min="5" max="5" width="15.42578125" style="177" bestFit="1" customWidth="1"/>
    <col min="6" max="6" width="15.7109375" style="177" bestFit="1" customWidth="1"/>
  </cols>
  <sheetData>
    <row r="1" spans="1:13" ht="15.75" thickBot="1" x14ac:dyDescent="0.3">
      <c r="A1" s="123" t="s">
        <v>120</v>
      </c>
      <c r="B1" s="175" t="s">
        <v>56</v>
      </c>
      <c r="C1" s="175" t="s">
        <v>57</v>
      </c>
      <c r="D1" s="175" t="s">
        <v>58</v>
      </c>
      <c r="E1" s="175" t="s">
        <v>59</v>
      </c>
      <c r="F1" s="176" t="s">
        <v>60</v>
      </c>
      <c r="H1" s="289" t="s">
        <v>119</v>
      </c>
    </row>
    <row r="2" spans="1:13" x14ac:dyDescent="0.25">
      <c r="A2" s="212">
        <v>1</v>
      </c>
      <c r="B2" s="213">
        <v>3120000</v>
      </c>
      <c r="C2" s="213">
        <v>1217000</v>
      </c>
      <c r="D2" s="213">
        <v>1903000</v>
      </c>
      <c r="E2" s="213">
        <v>1090000</v>
      </c>
      <c r="F2" s="215">
        <v>1708000</v>
      </c>
      <c r="G2" s="198" t="s">
        <v>86</v>
      </c>
    </row>
    <row r="3" spans="1:13" x14ac:dyDescent="0.25">
      <c r="A3" s="212">
        <v>2</v>
      </c>
      <c r="B3" s="213"/>
      <c r="C3" s="213">
        <v>1480000</v>
      </c>
      <c r="D3" s="213">
        <v>2320000</v>
      </c>
      <c r="E3" s="213">
        <v>2130000</v>
      </c>
      <c r="F3" s="216">
        <v>2130000</v>
      </c>
      <c r="G3" s="198"/>
    </row>
    <row r="4" spans="1:13" x14ac:dyDescent="0.25">
      <c r="A4" s="212">
        <v>3</v>
      </c>
      <c r="B4" s="213"/>
      <c r="C4" s="213">
        <v>1740000</v>
      </c>
      <c r="D4" s="213">
        <v>2720000</v>
      </c>
      <c r="E4" s="213">
        <v>2500000</v>
      </c>
      <c r="F4" s="216">
        <v>2500000</v>
      </c>
      <c r="G4" s="198"/>
      <c r="I4" s="260"/>
    </row>
    <row r="5" spans="1:13" s="260" customFormat="1" x14ac:dyDescent="0.25">
      <c r="A5" s="212">
        <v>4</v>
      </c>
      <c r="B5" s="213">
        <v>4750000</v>
      </c>
      <c r="C5" s="213">
        <v>1850000</v>
      </c>
      <c r="D5" s="213">
        <v>2790000</v>
      </c>
      <c r="E5" s="213"/>
      <c r="F5" s="216">
        <v>2570000</v>
      </c>
    </row>
    <row r="6" spans="1:13" ht="15.75" thickBot="1" x14ac:dyDescent="0.3">
      <c r="A6" s="212">
        <v>5</v>
      </c>
      <c r="B6" s="213">
        <v>4750000</v>
      </c>
      <c r="C6" s="213"/>
      <c r="D6" s="213">
        <v>2900000</v>
      </c>
      <c r="E6" s="213">
        <v>1780000</v>
      </c>
      <c r="F6" s="216">
        <v>2670000</v>
      </c>
      <c r="G6" s="96"/>
      <c r="I6" s="260"/>
    </row>
    <row r="7" spans="1:13" x14ac:dyDescent="0.25">
      <c r="A7" s="217"/>
      <c r="B7" s="218"/>
      <c r="C7" s="219"/>
      <c r="D7" s="219"/>
      <c r="E7" s="219"/>
      <c r="F7" s="219"/>
    </row>
    <row r="9" spans="1:13" x14ac:dyDescent="0.25">
      <c r="C9" s="220"/>
      <c r="D9" s="220"/>
      <c r="E9" s="220"/>
      <c r="F9" s="220"/>
      <c r="G9" s="221"/>
      <c r="H9" s="221"/>
      <c r="I9" s="221"/>
      <c r="J9" s="221"/>
      <c r="K9" s="221"/>
      <c r="L9" s="221"/>
      <c r="M9" s="221"/>
    </row>
    <row r="10" spans="1:13" x14ac:dyDescent="0.25">
      <c r="C10" s="220"/>
      <c r="D10" s="220"/>
      <c r="E10" s="220"/>
      <c r="F10" s="222"/>
      <c r="G10" s="221"/>
      <c r="H10" s="221"/>
      <c r="I10" s="221"/>
      <c r="J10" s="221"/>
      <c r="K10" s="221"/>
      <c r="L10" s="221"/>
      <c r="M10" s="221"/>
    </row>
    <row r="11" spans="1:13" x14ac:dyDescent="0.25">
      <c r="C11" s="220"/>
      <c r="D11" s="220"/>
      <c r="E11" s="220"/>
      <c r="F11" s="220"/>
      <c r="G11" s="221"/>
      <c r="H11" s="221"/>
      <c r="I11" s="214"/>
      <c r="J11" s="214"/>
      <c r="K11" s="221"/>
      <c r="L11" s="221"/>
      <c r="M11" s="221"/>
    </row>
    <row r="12" spans="1:13" x14ac:dyDescent="0.25">
      <c r="C12" s="220"/>
      <c r="D12" s="220"/>
      <c r="E12" s="220"/>
      <c r="F12" s="220"/>
      <c r="G12" s="221"/>
      <c r="H12" s="221"/>
      <c r="I12" s="221"/>
      <c r="J12" s="221"/>
      <c r="K12" s="221"/>
      <c r="L12" s="221"/>
      <c r="M12" s="221"/>
    </row>
    <row r="13" spans="1:13" x14ac:dyDescent="0.25">
      <c r="C13" s="220"/>
      <c r="D13" s="220"/>
      <c r="E13" s="220"/>
      <c r="F13" s="220"/>
      <c r="G13" s="221"/>
      <c r="H13" s="221"/>
      <c r="I13" s="221"/>
      <c r="J13" s="221"/>
      <c r="K13" s="221"/>
      <c r="L13" s="221"/>
      <c r="M13" s="221"/>
    </row>
    <row r="14" spans="1:13" x14ac:dyDescent="0.25">
      <c r="C14" s="220"/>
      <c r="D14" s="220"/>
      <c r="E14" s="220"/>
      <c r="F14" s="220"/>
      <c r="G14" s="221"/>
      <c r="H14" s="221"/>
      <c r="I14" s="221"/>
      <c r="J14" s="221"/>
      <c r="K14" s="221"/>
      <c r="L14" s="221"/>
      <c r="M14" s="2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7"/>
  <sheetViews>
    <sheetView workbookViewId="0">
      <selection activeCell="H35" sqref="H35"/>
    </sheetView>
  </sheetViews>
  <sheetFormatPr defaultRowHeight="15" x14ac:dyDescent="0.25"/>
  <cols>
    <col min="1" max="1" width="15" customWidth="1"/>
    <col min="2" max="13" width="11.140625" bestFit="1" customWidth="1"/>
  </cols>
  <sheetData>
    <row r="1" spans="1:17" x14ac:dyDescent="0.25">
      <c r="A1" s="90" t="s">
        <v>194</v>
      </c>
    </row>
    <row r="2" spans="1:17" x14ac:dyDescent="0.25">
      <c r="A2" t="s">
        <v>37</v>
      </c>
      <c r="B2" s="55" t="s">
        <v>0</v>
      </c>
      <c r="C2" s="56" t="s">
        <v>1</v>
      </c>
      <c r="D2" s="55" t="s">
        <v>2</v>
      </c>
      <c r="E2" s="56" t="s">
        <v>3</v>
      </c>
      <c r="F2" s="55" t="s">
        <v>4</v>
      </c>
      <c r="G2" s="56" t="s">
        <v>5</v>
      </c>
      <c r="H2" s="55" t="s">
        <v>6</v>
      </c>
      <c r="I2" s="56" t="s">
        <v>7</v>
      </c>
      <c r="J2" s="55" t="s">
        <v>8</v>
      </c>
      <c r="K2" s="56" t="s">
        <v>9</v>
      </c>
      <c r="L2" s="55" t="s">
        <v>10</v>
      </c>
      <c r="M2" s="56" t="s">
        <v>11</v>
      </c>
    </row>
    <row r="3" spans="1:17" x14ac:dyDescent="0.25">
      <c r="A3" s="57" t="s">
        <v>27</v>
      </c>
      <c r="B3" s="58">
        <v>1</v>
      </c>
      <c r="C3" s="59">
        <v>2</v>
      </c>
      <c r="D3" s="58">
        <v>3</v>
      </c>
      <c r="E3" s="59">
        <v>4</v>
      </c>
      <c r="F3" s="58">
        <v>5</v>
      </c>
      <c r="G3" s="59">
        <v>6</v>
      </c>
      <c r="H3" s="58">
        <v>7</v>
      </c>
      <c r="I3" s="59">
        <v>8</v>
      </c>
      <c r="J3" s="58">
        <v>9</v>
      </c>
      <c r="K3" s="59">
        <v>10</v>
      </c>
      <c r="L3" s="58">
        <v>11</v>
      </c>
      <c r="M3" s="59">
        <v>12</v>
      </c>
      <c r="O3" s="63" t="s">
        <v>39</v>
      </c>
      <c r="P3" s="64"/>
      <c r="Q3" s="65"/>
    </row>
    <row r="4" spans="1:17" x14ac:dyDescent="0.25">
      <c r="A4" s="27" t="s">
        <v>20</v>
      </c>
      <c r="B4" s="250">
        <v>8679.4400000000023</v>
      </c>
      <c r="C4" s="251">
        <v>7839.4941935483885</v>
      </c>
      <c r="D4" s="250">
        <v>12286.467666666666</v>
      </c>
      <c r="E4" s="251">
        <v>11890.13</v>
      </c>
      <c r="F4" s="250">
        <v>10703.131147540984</v>
      </c>
      <c r="G4" s="251">
        <v>10357.868852459016</v>
      </c>
      <c r="H4" s="250">
        <v>6669.35</v>
      </c>
      <c r="I4" s="251">
        <v>6669.35</v>
      </c>
      <c r="J4" s="250">
        <v>5020.6475409836066</v>
      </c>
      <c r="K4" s="251">
        <v>5188.002459016393</v>
      </c>
      <c r="L4" s="250">
        <v>9250.2281249999996</v>
      </c>
      <c r="M4" s="251">
        <v>9558.5690625000007</v>
      </c>
      <c r="O4" s="62">
        <v>0</v>
      </c>
      <c r="P4" s="66"/>
      <c r="Q4" s="25"/>
    </row>
    <row r="5" spans="1:17" x14ac:dyDescent="0.25">
      <c r="A5" s="26" t="s">
        <v>65</v>
      </c>
      <c r="B5" s="252">
        <v>11337.25</v>
      </c>
      <c r="C5" s="253">
        <v>10240.096774193547</v>
      </c>
      <c r="D5" s="252">
        <v>44602.190333333332</v>
      </c>
      <c r="E5" s="253">
        <v>43163.41</v>
      </c>
      <c r="F5" s="252">
        <v>61324.28639344262</v>
      </c>
      <c r="G5" s="253">
        <v>59346.083606557375</v>
      </c>
      <c r="H5" s="252">
        <v>57290.2</v>
      </c>
      <c r="I5" s="253">
        <v>57290.2</v>
      </c>
      <c r="J5" s="252">
        <v>8625.1131147540982</v>
      </c>
      <c r="K5" s="253">
        <v>8912.6168852459014</v>
      </c>
      <c r="L5" s="252">
        <v>23000.784374999999</v>
      </c>
      <c r="M5" s="253">
        <v>23767.477187499997</v>
      </c>
    </row>
    <row r="6" spans="1:17" x14ac:dyDescent="0.25">
      <c r="A6" s="28" t="s">
        <v>104</v>
      </c>
      <c r="B6" s="254">
        <f>121337.69+208</f>
        <v>121545.69</v>
      </c>
      <c r="C6" s="255">
        <f>109595.332903226+188</f>
        <v>109783.33290322599</v>
      </c>
      <c r="D6" s="254">
        <v>92861.006333333338</v>
      </c>
      <c r="E6" s="255">
        <v>89865.49</v>
      </c>
      <c r="F6" s="254">
        <f>179846.647377049+551</f>
        <v>180397.647377049</v>
      </c>
      <c r="G6" s="255">
        <f>174045.142622951+533</f>
        <v>174578.14262295101</v>
      </c>
      <c r="H6" s="254">
        <v>415098.08500000002</v>
      </c>
      <c r="I6" s="255">
        <v>415098.08500000002</v>
      </c>
      <c r="J6" s="254">
        <v>117709.82950819672</v>
      </c>
      <c r="K6" s="255">
        <v>121633.49049180328</v>
      </c>
      <c r="L6" s="254">
        <v>161143.38750000001</v>
      </c>
      <c r="M6" s="255">
        <v>166514.83374999999</v>
      </c>
    </row>
    <row r="7" spans="1:17" x14ac:dyDescent="0.25">
      <c r="A7" s="26" t="s">
        <v>105</v>
      </c>
      <c r="B7" s="256">
        <v>0</v>
      </c>
      <c r="C7" s="257">
        <v>0</v>
      </c>
      <c r="D7" s="256">
        <v>0</v>
      </c>
      <c r="E7" s="257">
        <v>0</v>
      </c>
      <c r="F7" s="256">
        <v>0</v>
      </c>
      <c r="G7" s="257">
        <v>0</v>
      </c>
      <c r="H7" s="256">
        <v>0</v>
      </c>
      <c r="I7" s="257">
        <v>0</v>
      </c>
      <c r="J7" s="256">
        <v>0</v>
      </c>
      <c r="K7" s="257">
        <v>0</v>
      </c>
      <c r="L7" s="256">
        <v>0</v>
      </c>
      <c r="M7" s="257">
        <v>0</v>
      </c>
    </row>
    <row r="8" spans="1:17" x14ac:dyDescent="0.25">
      <c r="A8" s="29" t="s">
        <v>106</v>
      </c>
      <c r="B8" s="258">
        <v>0</v>
      </c>
      <c r="C8" s="259">
        <v>0</v>
      </c>
      <c r="D8" s="258">
        <v>0</v>
      </c>
      <c r="E8" s="259">
        <v>0</v>
      </c>
      <c r="F8" s="258">
        <v>0</v>
      </c>
      <c r="G8" s="259">
        <v>0</v>
      </c>
      <c r="H8" s="258">
        <v>0</v>
      </c>
      <c r="I8" s="259">
        <v>0</v>
      </c>
      <c r="J8" s="258">
        <v>0</v>
      </c>
      <c r="K8" s="259">
        <v>0</v>
      </c>
      <c r="L8" s="258">
        <v>0</v>
      </c>
      <c r="M8" s="259">
        <v>0</v>
      </c>
    </row>
    <row r="9" spans="1:17" x14ac:dyDescent="0.25">
      <c r="B9" s="223">
        <f>SUM(B4:B8)</f>
        <v>141562.38</v>
      </c>
      <c r="C9" s="224">
        <f t="shared" ref="C9:L9" si="0">SUM(C4:C8)</f>
        <v>127862.92387096793</v>
      </c>
      <c r="D9" s="223">
        <f t="shared" si="0"/>
        <v>149749.66433333332</v>
      </c>
      <c r="E9" s="224">
        <f t="shared" si="0"/>
        <v>144919.03</v>
      </c>
      <c r="F9" s="223">
        <f t="shared" si="0"/>
        <v>252425.06491803261</v>
      </c>
      <c r="G9" s="224">
        <f t="shared" si="0"/>
        <v>244282.09508196742</v>
      </c>
      <c r="H9" s="223">
        <f t="shared" si="0"/>
        <v>479057.63500000001</v>
      </c>
      <c r="I9" s="224">
        <f t="shared" si="0"/>
        <v>479057.63500000001</v>
      </c>
      <c r="J9" s="223">
        <f t="shared" si="0"/>
        <v>131355.59016393442</v>
      </c>
      <c r="K9" s="224">
        <f t="shared" si="0"/>
        <v>135734.10983606559</v>
      </c>
      <c r="L9" s="223">
        <f t="shared" si="0"/>
        <v>193394.40000000002</v>
      </c>
      <c r="M9" s="224">
        <f>SUM(M4:M8)</f>
        <v>199840.88</v>
      </c>
      <c r="N9" s="197">
        <f>SUM(B9:M9)</f>
        <v>2679241.4082043013</v>
      </c>
    </row>
    <row r="10" spans="1:17" x14ac:dyDescent="0.25">
      <c r="B10" s="192">
        <f>B9/SUM($B$9:$M$9)</f>
        <v>5.2836739372014586E-2</v>
      </c>
      <c r="C10" s="192">
        <f t="shared" ref="C10:M10" si="1">C9/SUM($B$9:$M$9)</f>
        <v>4.7723554689558585E-2</v>
      </c>
      <c r="D10" s="192">
        <f t="shared" si="1"/>
        <v>5.5892561183465556E-2</v>
      </c>
      <c r="E10" s="192">
        <f t="shared" si="1"/>
        <v>5.4089575338837639E-2</v>
      </c>
      <c r="F10" s="192">
        <f t="shared" si="1"/>
        <v>9.4215125275782671E-2</v>
      </c>
      <c r="G10" s="192">
        <f t="shared" si="1"/>
        <v>9.1175843406246751E-2</v>
      </c>
      <c r="H10" s="192">
        <f t="shared" si="1"/>
        <v>0.1788034603873479</v>
      </c>
      <c r="I10" s="192">
        <f t="shared" si="1"/>
        <v>0.1788034603873479</v>
      </c>
      <c r="J10" s="192">
        <f t="shared" si="1"/>
        <v>4.9027157374360093E-2</v>
      </c>
      <c r="K10" s="192">
        <f t="shared" si="1"/>
        <v>5.0661395953505432E-2</v>
      </c>
      <c r="L10" s="192">
        <f t="shared" si="1"/>
        <v>7.2182521294196514E-2</v>
      </c>
      <c r="M10" s="192">
        <f t="shared" si="1"/>
        <v>7.4588605337336383E-2</v>
      </c>
      <c r="N10" s="197">
        <f>SUM(B10:M10)</f>
        <v>0.99999999999999989</v>
      </c>
    </row>
    <row r="11" spans="1:17" x14ac:dyDescent="0.25">
      <c r="A11" t="s">
        <v>36</v>
      </c>
      <c r="B11" s="55">
        <v>31</v>
      </c>
      <c r="C11" s="56">
        <v>28</v>
      </c>
      <c r="D11" s="55">
        <v>31</v>
      </c>
      <c r="E11" s="56">
        <v>30</v>
      </c>
      <c r="F11" s="55">
        <v>31</v>
      </c>
      <c r="G11" s="56">
        <v>30</v>
      </c>
      <c r="H11" s="55">
        <v>31</v>
      </c>
      <c r="I11" s="56">
        <v>31</v>
      </c>
      <c r="J11" s="55">
        <v>30</v>
      </c>
      <c r="K11" s="56">
        <v>31</v>
      </c>
      <c r="L11" s="55">
        <v>30</v>
      </c>
      <c r="M11" s="56">
        <v>31</v>
      </c>
    </row>
    <row r="12" spans="1:17" x14ac:dyDescent="0.25">
      <c r="A12" s="57" t="s">
        <v>27</v>
      </c>
      <c r="B12" s="58">
        <v>1</v>
      </c>
      <c r="C12" s="59">
        <v>2</v>
      </c>
      <c r="D12" s="58">
        <v>3</v>
      </c>
      <c r="E12" s="59">
        <v>4</v>
      </c>
      <c r="F12" s="58">
        <v>5</v>
      </c>
      <c r="G12" s="59">
        <v>6</v>
      </c>
      <c r="H12" s="58">
        <v>7</v>
      </c>
      <c r="I12" s="59">
        <v>8</v>
      </c>
      <c r="J12" s="58">
        <v>9</v>
      </c>
      <c r="K12" s="59">
        <v>10</v>
      </c>
      <c r="L12" s="58">
        <v>11</v>
      </c>
      <c r="M12" s="59">
        <v>12</v>
      </c>
    </row>
    <row r="13" spans="1:17" x14ac:dyDescent="0.25">
      <c r="A13" s="27" t="s">
        <v>20</v>
      </c>
      <c r="B13" s="31"/>
      <c r="C13" s="32"/>
      <c r="D13" s="31"/>
      <c r="E13" s="32"/>
      <c r="F13" s="31"/>
      <c r="G13" s="32"/>
      <c r="H13" s="31"/>
      <c r="I13" s="32"/>
      <c r="J13" s="31"/>
      <c r="K13" s="41"/>
      <c r="L13" s="43"/>
      <c r="M13" s="44"/>
    </row>
    <row r="14" spans="1:17" x14ac:dyDescent="0.25">
      <c r="A14" s="26" t="s">
        <v>30</v>
      </c>
      <c r="B14" s="33"/>
      <c r="C14" s="34"/>
      <c r="D14" s="33"/>
      <c r="E14" s="34"/>
      <c r="F14" s="33"/>
      <c r="G14" s="34"/>
      <c r="H14" s="33"/>
      <c r="I14" s="34"/>
      <c r="J14" s="33"/>
      <c r="K14" s="34"/>
      <c r="L14" s="33"/>
      <c r="M14" s="34"/>
    </row>
    <row r="15" spans="1:17" x14ac:dyDescent="0.25">
      <c r="A15" s="28" t="s">
        <v>31</v>
      </c>
      <c r="B15" s="35"/>
      <c r="C15" s="36"/>
      <c r="D15" s="35"/>
      <c r="E15" s="36"/>
      <c r="F15" s="35"/>
      <c r="G15" s="36"/>
      <c r="H15" s="35"/>
      <c r="I15" s="36"/>
      <c r="J15" s="42"/>
      <c r="K15" s="39"/>
      <c r="L15" s="35"/>
      <c r="M15" s="36"/>
    </row>
    <row r="16" spans="1:17" x14ac:dyDescent="0.25">
      <c r="A16" s="26" t="s">
        <v>28</v>
      </c>
      <c r="B16" s="193"/>
      <c r="C16" s="194"/>
      <c r="D16" s="193"/>
      <c r="E16" s="194"/>
      <c r="F16" s="33"/>
      <c r="G16" s="34"/>
      <c r="H16" s="33"/>
      <c r="I16" s="34"/>
      <c r="J16" s="31"/>
      <c r="K16" s="32"/>
      <c r="L16" s="45"/>
      <c r="M16" s="40"/>
    </row>
    <row r="17" spans="1:13" x14ac:dyDescent="0.25">
      <c r="A17" s="29" t="s">
        <v>29</v>
      </c>
      <c r="B17" s="195"/>
      <c r="C17" s="196"/>
      <c r="D17" s="195"/>
      <c r="E17" s="196"/>
      <c r="F17" s="37"/>
      <c r="G17" s="38"/>
      <c r="H17" s="37"/>
      <c r="I17" s="38"/>
      <c r="J17" s="46"/>
      <c r="K17" s="47"/>
      <c r="L17" s="48"/>
      <c r="M17" s="49"/>
    </row>
    <row r="18" spans="1:13" x14ac:dyDescent="0.25">
      <c r="B18" s="50"/>
      <c r="C18" s="51"/>
      <c r="D18" s="50"/>
      <c r="E18" s="51"/>
      <c r="F18" s="50"/>
      <c r="G18" s="51"/>
      <c r="H18" s="50"/>
      <c r="I18" s="51"/>
      <c r="J18" s="50"/>
      <c r="K18" s="52"/>
      <c r="L18" s="53"/>
      <c r="M18" s="54"/>
    </row>
    <row r="19" spans="1:13" x14ac:dyDescent="0.25">
      <c r="B19" s="171"/>
      <c r="C19" s="171"/>
      <c r="D19" s="171"/>
      <c r="E19" s="171"/>
      <c r="F19" s="171"/>
      <c r="G19" s="171"/>
      <c r="H19" s="171"/>
      <c r="I19" s="171"/>
      <c r="J19" s="171"/>
      <c r="K19" s="171"/>
      <c r="L19" s="171"/>
      <c r="M19" s="171"/>
    </row>
    <row r="20" spans="1:13" x14ac:dyDescent="0.25">
      <c r="A20" t="s">
        <v>38</v>
      </c>
      <c r="B20" s="55">
        <v>31</v>
      </c>
      <c r="C20" s="56">
        <v>28</v>
      </c>
      <c r="D20" s="55">
        <v>31</v>
      </c>
      <c r="E20" s="56">
        <v>30</v>
      </c>
      <c r="F20" s="55">
        <v>31</v>
      </c>
      <c r="G20" s="56">
        <v>30</v>
      </c>
      <c r="H20" s="55">
        <v>31</v>
      </c>
      <c r="I20" s="56">
        <v>31</v>
      </c>
      <c r="J20" s="55">
        <v>30</v>
      </c>
      <c r="K20" s="56">
        <v>31</v>
      </c>
      <c r="L20" s="55">
        <v>30</v>
      </c>
      <c r="M20" s="56">
        <v>31</v>
      </c>
    </row>
    <row r="21" spans="1:13" x14ac:dyDescent="0.25">
      <c r="A21" s="57" t="s">
        <v>27</v>
      </c>
      <c r="B21" s="58">
        <v>1</v>
      </c>
      <c r="C21" s="59">
        <v>2</v>
      </c>
      <c r="D21" s="58">
        <v>3</v>
      </c>
      <c r="E21" s="59">
        <v>4</v>
      </c>
      <c r="F21" s="58">
        <v>5</v>
      </c>
      <c r="G21" s="59">
        <v>6</v>
      </c>
      <c r="H21" s="58">
        <v>7</v>
      </c>
      <c r="I21" s="59">
        <v>8</v>
      </c>
      <c r="J21" s="58">
        <v>9</v>
      </c>
      <c r="K21" s="59">
        <v>10</v>
      </c>
      <c r="L21" s="58">
        <v>11</v>
      </c>
      <c r="M21" s="59">
        <v>12</v>
      </c>
    </row>
    <row r="22" spans="1:13" x14ac:dyDescent="0.25">
      <c r="A22" s="27" t="s">
        <v>20</v>
      </c>
      <c r="B22" s="31">
        <f>B13*$O$4</f>
        <v>0</v>
      </c>
      <c r="C22" s="32">
        <f t="shared" ref="C22:M22" si="2">C13*$O$4</f>
        <v>0</v>
      </c>
      <c r="D22" s="31">
        <f t="shared" si="2"/>
        <v>0</v>
      </c>
      <c r="E22" s="32">
        <f t="shared" si="2"/>
        <v>0</v>
      </c>
      <c r="F22" s="31">
        <f t="shared" si="2"/>
        <v>0</v>
      </c>
      <c r="G22" s="32">
        <f t="shared" si="2"/>
        <v>0</v>
      </c>
      <c r="H22" s="31">
        <f t="shared" si="2"/>
        <v>0</v>
      </c>
      <c r="I22" s="32">
        <f t="shared" si="2"/>
        <v>0</v>
      </c>
      <c r="J22" s="31">
        <f t="shared" si="2"/>
        <v>0</v>
      </c>
      <c r="K22" s="41">
        <f t="shared" si="2"/>
        <v>0</v>
      </c>
      <c r="L22" s="43">
        <f t="shared" si="2"/>
        <v>0</v>
      </c>
      <c r="M22" s="44">
        <f t="shared" si="2"/>
        <v>0</v>
      </c>
    </row>
    <row r="23" spans="1:13" x14ac:dyDescent="0.25">
      <c r="A23" s="26" t="s">
        <v>30</v>
      </c>
      <c r="B23" s="33">
        <f t="shared" ref="B23:M23" si="3">B14*$O$4</f>
        <v>0</v>
      </c>
      <c r="C23" s="34">
        <f t="shared" si="3"/>
        <v>0</v>
      </c>
      <c r="D23" s="33">
        <f t="shared" si="3"/>
        <v>0</v>
      </c>
      <c r="E23" s="34">
        <f t="shared" si="3"/>
        <v>0</v>
      </c>
      <c r="F23" s="33">
        <f t="shared" si="3"/>
        <v>0</v>
      </c>
      <c r="G23" s="34">
        <f t="shared" si="3"/>
        <v>0</v>
      </c>
      <c r="H23" s="33">
        <f t="shared" si="3"/>
        <v>0</v>
      </c>
      <c r="I23" s="34">
        <f t="shared" si="3"/>
        <v>0</v>
      </c>
      <c r="J23" s="33">
        <f t="shared" si="3"/>
        <v>0</v>
      </c>
      <c r="K23" s="34">
        <f t="shared" si="3"/>
        <v>0</v>
      </c>
      <c r="L23" s="33">
        <f t="shared" si="3"/>
        <v>0</v>
      </c>
      <c r="M23" s="34">
        <f t="shared" si="3"/>
        <v>0</v>
      </c>
    </row>
    <row r="24" spans="1:13" x14ac:dyDescent="0.25">
      <c r="A24" s="28" t="s">
        <v>31</v>
      </c>
      <c r="B24" s="35">
        <f t="shared" ref="B24:M24" si="4">B15*$O$4</f>
        <v>0</v>
      </c>
      <c r="C24" s="36">
        <f t="shared" si="4"/>
        <v>0</v>
      </c>
      <c r="D24" s="35">
        <f t="shared" si="4"/>
        <v>0</v>
      </c>
      <c r="E24" s="36">
        <f t="shared" si="4"/>
        <v>0</v>
      </c>
      <c r="F24" s="35">
        <f t="shared" si="4"/>
        <v>0</v>
      </c>
      <c r="G24" s="36">
        <f t="shared" si="4"/>
        <v>0</v>
      </c>
      <c r="H24" s="35">
        <f t="shared" si="4"/>
        <v>0</v>
      </c>
      <c r="I24" s="36">
        <f t="shared" si="4"/>
        <v>0</v>
      </c>
      <c r="J24" s="42">
        <f t="shared" si="4"/>
        <v>0</v>
      </c>
      <c r="K24" s="39">
        <f t="shared" si="4"/>
        <v>0</v>
      </c>
      <c r="L24" s="35">
        <f t="shared" si="4"/>
        <v>0</v>
      </c>
      <c r="M24" s="36">
        <f t="shared" si="4"/>
        <v>0</v>
      </c>
    </row>
    <row r="25" spans="1:13" x14ac:dyDescent="0.25">
      <c r="A25" s="26" t="s">
        <v>28</v>
      </c>
      <c r="B25" s="193">
        <f t="shared" ref="B25:M25" si="5">B16*$O$4</f>
        <v>0</v>
      </c>
      <c r="C25" s="194">
        <f t="shared" si="5"/>
        <v>0</v>
      </c>
      <c r="D25" s="193">
        <f t="shared" si="5"/>
        <v>0</v>
      </c>
      <c r="E25" s="194">
        <f t="shared" si="5"/>
        <v>0</v>
      </c>
      <c r="F25" s="33">
        <f t="shared" si="5"/>
        <v>0</v>
      </c>
      <c r="G25" s="34">
        <f t="shared" si="5"/>
        <v>0</v>
      </c>
      <c r="H25" s="33">
        <f t="shared" si="5"/>
        <v>0</v>
      </c>
      <c r="I25" s="34">
        <f t="shared" si="5"/>
        <v>0</v>
      </c>
      <c r="J25" s="31">
        <f t="shared" si="5"/>
        <v>0</v>
      </c>
      <c r="K25" s="32">
        <f t="shared" si="5"/>
        <v>0</v>
      </c>
      <c r="L25" s="45">
        <f t="shared" si="5"/>
        <v>0</v>
      </c>
      <c r="M25" s="40">
        <f t="shared" si="5"/>
        <v>0</v>
      </c>
    </row>
    <row r="26" spans="1:13" x14ac:dyDescent="0.25">
      <c r="A26" s="29" t="s">
        <v>29</v>
      </c>
      <c r="B26" s="195">
        <f t="shared" ref="B26:M26" si="6">B17*$O$4</f>
        <v>0</v>
      </c>
      <c r="C26" s="196">
        <f t="shared" si="6"/>
        <v>0</v>
      </c>
      <c r="D26" s="195">
        <f t="shared" si="6"/>
        <v>0</v>
      </c>
      <c r="E26" s="196">
        <f t="shared" si="6"/>
        <v>0</v>
      </c>
      <c r="F26" s="37">
        <f t="shared" si="6"/>
        <v>0</v>
      </c>
      <c r="G26" s="38">
        <f t="shared" si="6"/>
        <v>0</v>
      </c>
      <c r="H26" s="37">
        <f t="shared" si="6"/>
        <v>0</v>
      </c>
      <c r="I26" s="38">
        <f t="shared" si="6"/>
        <v>0</v>
      </c>
      <c r="J26" s="46">
        <f t="shared" si="6"/>
        <v>0</v>
      </c>
      <c r="K26" s="47">
        <f t="shared" si="6"/>
        <v>0</v>
      </c>
      <c r="L26" s="48">
        <f t="shared" si="6"/>
        <v>0</v>
      </c>
      <c r="M26" s="49">
        <f t="shared" si="6"/>
        <v>0</v>
      </c>
    </row>
    <row r="27" spans="1:13" x14ac:dyDescent="0.25">
      <c r="B27" s="50">
        <f t="shared" ref="B27:M27" si="7">SUM(B22:B26)</f>
        <v>0</v>
      </c>
      <c r="C27" s="51">
        <f t="shared" si="7"/>
        <v>0</v>
      </c>
      <c r="D27" s="50">
        <f t="shared" si="7"/>
        <v>0</v>
      </c>
      <c r="E27" s="51">
        <f t="shared" si="7"/>
        <v>0</v>
      </c>
      <c r="F27" s="50">
        <f t="shared" si="7"/>
        <v>0</v>
      </c>
      <c r="G27" s="51">
        <f t="shared" si="7"/>
        <v>0</v>
      </c>
      <c r="H27" s="50">
        <f t="shared" si="7"/>
        <v>0</v>
      </c>
      <c r="I27" s="51">
        <f t="shared" si="7"/>
        <v>0</v>
      </c>
      <c r="J27" s="50">
        <f t="shared" si="7"/>
        <v>0</v>
      </c>
      <c r="K27" s="52">
        <f t="shared" si="7"/>
        <v>0</v>
      </c>
      <c r="L27" s="53">
        <f t="shared" si="7"/>
        <v>0</v>
      </c>
      <c r="M27" s="54">
        <f t="shared" si="7"/>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5" x14ac:dyDescent="0.25"/>
  <cols>
    <col min="1" max="1" width="21.7109375" bestFit="1" customWidth="1"/>
    <col min="2" max="9" width="5.42578125" bestFit="1" customWidth="1"/>
    <col min="10" max="13" width="6" bestFit="1" customWidth="1"/>
    <col min="14" max="21" width="5.42578125" bestFit="1" customWidth="1"/>
    <col min="22" max="23" width="6" bestFit="1" customWidth="1"/>
    <col min="24" max="25" width="5.42578125" bestFit="1" customWidth="1"/>
  </cols>
  <sheetData>
    <row r="1" spans="1:25" x14ac:dyDescent="0.25">
      <c r="A1" t="s">
        <v>61</v>
      </c>
      <c r="B1" s="375" t="s">
        <v>25</v>
      </c>
      <c r="C1" s="376"/>
      <c r="D1" s="376"/>
      <c r="E1" s="376"/>
      <c r="F1" s="376"/>
      <c r="G1" s="376"/>
      <c r="H1" s="377"/>
      <c r="I1" s="377"/>
      <c r="J1" s="377"/>
      <c r="K1" s="377"/>
      <c r="L1" s="377"/>
      <c r="M1" s="378"/>
      <c r="N1" s="375" t="s">
        <v>42</v>
      </c>
      <c r="O1" s="376"/>
      <c r="P1" s="376"/>
      <c r="Q1" s="376"/>
      <c r="R1" s="376"/>
      <c r="S1" s="376"/>
      <c r="T1" s="377"/>
      <c r="U1" s="377"/>
      <c r="V1" s="377"/>
      <c r="W1" s="377"/>
      <c r="X1" s="377"/>
      <c r="Y1" s="378"/>
    </row>
    <row r="2" spans="1:25" ht="15.75" thickBot="1" x14ac:dyDescent="0.3">
      <c r="A2" s="77" t="s">
        <v>43</v>
      </c>
      <c r="B2" s="78">
        <v>1</v>
      </c>
      <c r="C2" s="78">
        <v>2</v>
      </c>
      <c r="D2" s="78">
        <v>3</v>
      </c>
      <c r="E2" s="78">
        <v>4</v>
      </c>
      <c r="F2" s="78">
        <v>5</v>
      </c>
      <c r="G2" s="78">
        <v>6</v>
      </c>
      <c r="H2" s="78">
        <v>7</v>
      </c>
      <c r="I2" s="78">
        <v>8</v>
      </c>
      <c r="J2" s="180">
        <v>9</v>
      </c>
      <c r="K2" s="180">
        <v>10</v>
      </c>
      <c r="L2" s="180">
        <v>11</v>
      </c>
      <c r="M2" s="180">
        <v>12</v>
      </c>
      <c r="N2" s="78">
        <v>1</v>
      </c>
      <c r="O2" s="78">
        <v>2</v>
      </c>
      <c r="P2" s="78">
        <v>3</v>
      </c>
      <c r="Q2" s="78">
        <v>4</v>
      </c>
      <c r="R2" s="78">
        <v>5</v>
      </c>
      <c r="S2" s="78">
        <v>6</v>
      </c>
      <c r="T2" s="78">
        <v>7</v>
      </c>
      <c r="U2" s="78">
        <v>8</v>
      </c>
      <c r="V2" s="78">
        <v>9</v>
      </c>
      <c r="W2" s="78">
        <v>10</v>
      </c>
      <c r="X2" s="78">
        <v>11</v>
      </c>
      <c r="Y2" s="78">
        <v>12</v>
      </c>
    </row>
    <row r="3" spans="1:25" ht="15.75" thickBot="1" x14ac:dyDescent="0.3">
      <c r="A3" s="79" t="s">
        <v>21</v>
      </c>
      <c r="B3" s="80">
        <v>0.60943455170259297</v>
      </c>
      <c r="C3" s="80">
        <v>0.60943455170259297</v>
      </c>
      <c r="D3" s="80">
        <v>0.60943455170259297</v>
      </c>
      <c r="E3" s="80">
        <v>0.60943455170259297</v>
      </c>
      <c r="F3" s="80">
        <v>0.82222459842220319</v>
      </c>
      <c r="G3" s="80">
        <v>0.82222459842220319</v>
      </c>
      <c r="H3" s="80">
        <v>0.94241829507637176</v>
      </c>
      <c r="I3" s="178">
        <v>0.94241829507637176</v>
      </c>
      <c r="J3" s="186">
        <v>1</v>
      </c>
      <c r="K3" s="187">
        <v>1</v>
      </c>
      <c r="L3" s="188">
        <v>1</v>
      </c>
      <c r="M3" s="189">
        <v>1</v>
      </c>
      <c r="N3" s="179">
        <v>0.38502295007650034</v>
      </c>
      <c r="O3" s="80">
        <v>0.38502295007650034</v>
      </c>
      <c r="P3" s="80">
        <v>0.38502295007650034</v>
      </c>
      <c r="Q3" s="80">
        <v>0.38502295007650034</v>
      </c>
      <c r="R3" s="80">
        <v>0.97102449120386336</v>
      </c>
      <c r="S3" s="80">
        <v>0.97102449120386336</v>
      </c>
      <c r="T3" s="80">
        <v>1.0011397310234784</v>
      </c>
      <c r="U3" s="80">
        <v>1.0011397310234784</v>
      </c>
      <c r="V3" s="185">
        <v>1</v>
      </c>
      <c r="W3" s="185">
        <v>1</v>
      </c>
      <c r="X3" s="81">
        <v>1</v>
      </c>
      <c r="Y3" s="81">
        <v>1</v>
      </c>
    </row>
    <row r="4" spans="1:25" ht="15.75" thickBot="1" x14ac:dyDescent="0.3">
      <c r="A4" s="30" t="s">
        <v>22</v>
      </c>
      <c r="B4" s="82">
        <v>0.20568632413734922</v>
      </c>
      <c r="C4" s="82">
        <v>0.20568632413734922</v>
      </c>
      <c r="D4" s="82">
        <v>0.20568632413734922</v>
      </c>
      <c r="E4" s="82">
        <v>0.20568632413734922</v>
      </c>
      <c r="F4" s="82">
        <v>0.71717217678043765</v>
      </c>
      <c r="G4" s="82">
        <v>0.71717217678043765</v>
      </c>
      <c r="H4" s="82">
        <v>0.84567615615030567</v>
      </c>
      <c r="I4" s="82">
        <v>0.84567615615030567</v>
      </c>
      <c r="J4" s="181">
        <v>0.77513023782559454</v>
      </c>
      <c r="K4" s="181">
        <v>0.77513023782559454</v>
      </c>
      <c r="L4" s="182">
        <v>0.77513023782559454</v>
      </c>
      <c r="M4" s="182">
        <v>0.77513023782559454</v>
      </c>
      <c r="N4" s="82">
        <v>0.24134447607677467</v>
      </c>
      <c r="O4" s="82">
        <v>0.24134447607677467</v>
      </c>
      <c r="P4" s="82">
        <v>0.24134447607677467</v>
      </c>
      <c r="Q4" s="82">
        <v>0.24134447607677467</v>
      </c>
      <c r="R4" s="82">
        <v>0.76404689535388626</v>
      </c>
      <c r="S4" s="82">
        <v>0.76404689535388626</v>
      </c>
      <c r="T4" s="82">
        <v>0.96807286193264275</v>
      </c>
      <c r="U4" s="183">
        <v>0.96807286193264275</v>
      </c>
      <c r="V4" s="190">
        <v>1</v>
      </c>
      <c r="W4" s="191">
        <v>1</v>
      </c>
      <c r="X4" s="184">
        <v>1</v>
      </c>
      <c r="Y4" s="83">
        <v>1</v>
      </c>
    </row>
  </sheetData>
  <mergeCells count="2">
    <mergeCell ref="B1:M1"/>
    <mergeCell ref="N1:Y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5" x14ac:dyDescent="0.25"/>
  <sheetData>
    <row r="1" spans="1:3" x14ac:dyDescent="0.25">
      <c r="A1" t="s">
        <v>54</v>
      </c>
      <c r="B1" t="s">
        <v>53</v>
      </c>
      <c r="C1" t="s">
        <v>55</v>
      </c>
    </row>
    <row r="2" spans="1:3" x14ac:dyDescent="0.25">
      <c r="A2">
        <v>1986</v>
      </c>
      <c r="B2">
        <v>99534.588945118012</v>
      </c>
      <c r="C2">
        <v>76830.347998918005</v>
      </c>
    </row>
    <row r="3" spans="1:3" x14ac:dyDescent="0.25">
      <c r="A3">
        <v>1987</v>
      </c>
      <c r="B3">
        <v>41599.919949300005</v>
      </c>
      <c r="C3">
        <v>40956.408031900006</v>
      </c>
    </row>
    <row r="4" spans="1:3" x14ac:dyDescent="0.25">
      <c r="A4">
        <v>1988</v>
      </c>
      <c r="B4">
        <v>15116.56405262</v>
      </c>
      <c r="C4">
        <v>14594.940957660001</v>
      </c>
    </row>
    <row r="5" spans="1:3" x14ac:dyDescent="0.25">
      <c r="A5">
        <v>1989</v>
      </c>
      <c r="B5">
        <v>165177.1749866</v>
      </c>
      <c r="C5">
        <v>154110.074521</v>
      </c>
    </row>
    <row r="6" spans="1:3" x14ac:dyDescent="0.25">
      <c r="A6">
        <v>1990</v>
      </c>
      <c r="B6">
        <v>75397.149746679992</v>
      </c>
      <c r="C6">
        <v>66156.461639879999</v>
      </c>
    </row>
    <row r="7" spans="1:3" x14ac:dyDescent="0.25">
      <c r="A7">
        <v>1991</v>
      </c>
      <c r="B7">
        <v>269370.21816476103</v>
      </c>
      <c r="C7">
        <v>235326.15642638406</v>
      </c>
    </row>
    <row r="8" spans="1:3" x14ac:dyDescent="0.25">
      <c r="A8">
        <v>1992</v>
      </c>
      <c r="B8">
        <v>317775.05430163001</v>
      </c>
      <c r="C8">
        <v>314111.35863888997</v>
      </c>
    </row>
    <row r="9" spans="1:3" x14ac:dyDescent="0.25">
      <c r="A9">
        <v>1993</v>
      </c>
      <c r="B9">
        <v>193617.22941969798</v>
      </c>
      <c r="C9">
        <v>190549.37538847799</v>
      </c>
    </row>
    <row r="10" spans="1:3" x14ac:dyDescent="0.25">
      <c r="A10">
        <v>1994</v>
      </c>
      <c r="B10">
        <v>108141.46790658598</v>
      </c>
      <c r="C10">
        <v>101843.52918360598</v>
      </c>
    </row>
    <row r="11" spans="1:3" x14ac:dyDescent="0.25">
      <c r="A11">
        <v>1995</v>
      </c>
      <c r="B11">
        <v>68025.813325654002</v>
      </c>
      <c r="C11">
        <v>58827.211488153996</v>
      </c>
    </row>
    <row r="12" spans="1:3" x14ac:dyDescent="0.25">
      <c r="A12">
        <v>1996</v>
      </c>
      <c r="B12">
        <v>70872.269220828006</v>
      </c>
      <c r="C12">
        <v>70026.245972047996</v>
      </c>
    </row>
    <row r="13" spans="1:3" x14ac:dyDescent="0.25">
      <c r="A13">
        <v>1997</v>
      </c>
      <c r="B13">
        <v>38033.066549906005</v>
      </c>
      <c r="C13">
        <v>35331.508546164005</v>
      </c>
    </row>
    <row r="14" spans="1:3" x14ac:dyDescent="0.25">
      <c r="A14">
        <v>1998</v>
      </c>
      <c r="B14">
        <v>62987.738631290005</v>
      </c>
      <c r="C14">
        <v>61080.610643974003</v>
      </c>
    </row>
    <row r="15" spans="1:3" x14ac:dyDescent="0.25">
      <c r="A15">
        <v>1999</v>
      </c>
      <c r="B15">
        <v>43934.741708305999</v>
      </c>
      <c r="C15">
        <v>42611.802815460003</v>
      </c>
    </row>
    <row r="16" spans="1:3" x14ac:dyDescent="0.25">
      <c r="A16">
        <v>2000</v>
      </c>
      <c r="B16">
        <v>85093.463921863964</v>
      </c>
      <c r="C16">
        <v>82181.645782243955</v>
      </c>
    </row>
    <row r="17" spans="1:3" x14ac:dyDescent="0.25">
      <c r="A17">
        <v>2001</v>
      </c>
      <c r="B17">
        <v>411223.78252436593</v>
      </c>
      <c r="C17">
        <v>402554.01395678392</v>
      </c>
    </row>
    <row r="18" spans="1:3" x14ac:dyDescent="0.25">
      <c r="A18">
        <v>2002</v>
      </c>
      <c r="B18">
        <v>200693.17570738401</v>
      </c>
      <c r="C18">
        <v>188127.84501496603</v>
      </c>
    </row>
    <row r="19" spans="1:3" x14ac:dyDescent="0.25">
      <c r="A19">
        <v>2003</v>
      </c>
      <c r="B19">
        <v>201798.17848912405</v>
      </c>
      <c r="C19">
        <v>182587.40798810203</v>
      </c>
    </row>
    <row r="20" spans="1:3" x14ac:dyDescent="0.25">
      <c r="A20">
        <v>2004</v>
      </c>
      <c r="B20">
        <v>151427.90904714802</v>
      </c>
      <c r="C20">
        <v>147406.51833606602</v>
      </c>
    </row>
    <row r="21" spans="1:3" x14ac:dyDescent="0.25">
      <c r="A21">
        <v>2005</v>
      </c>
      <c r="B21">
        <v>117992.81226761999</v>
      </c>
      <c r="C21">
        <v>117638.00625633998</v>
      </c>
    </row>
    <row r="22" spans="1:3" x14ac:dyDescent="0.25">
      <c r="A22">
        <v>2006</v>
      </c>
      <c r="B22">
        <v>99893.495881210009</v>
      </c>
      <c r="C22">
        <v>87363.066466146003</v>
      </c>
    </row>
    <row r="23" spans="1:3" x14ac:dyDescent="0.25">
      <c r="A23">
        <v>2007</v>
      </c>
      <c r="B23">
        <v>149798.47292187397</v>
      </c>
      <c r="C23">
        <v>123158.18912047398</v>
      </c>
    </row>
    <row r="24" spans="1:3" x14ac:dyDescent="0.25">
      <c r="A24">
        <v>2008</v>
      </c>
      <c r="B24">
        <v>179349.96110440401</v>
      </c>
      <c r="C24">
        <v>170507.17085954401</v>
      </c>
    </row>
    <row r="25" spans="1:3" x14ac:dyDescent="0.25">
      <c r="A25">
        <v>2009</v>
      </c>
      <c r="B25">
        <v>136846.23143023002</v>
      </c>
      <c r="C25">
        <v>134775.22981048003</v>
      </c>
    </row>
    <row r="26" spans="1:3" x14ac:dyDescent="0.25">
      <c r="A26">
        <v>2010</v>
      </c>
      <c r="B26">
        <v>303718.30698788003</v>
      </c>
      <c r="C26">
        <v>281773.57609996008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1</vt:i4>
      </vt:variant>
    </vt:vector>
  </HeadingPairs>
  <TitlesOfParts>
    <vt:vector size="12" baseType="lpstr">
      <vt:lpstr>Model</vt:lpstr>
      <vt:lpstr>Economics</vt:lpstr>
      <vt:lpstr>cumlandings</vt:lpstr>
      <vt:lpstr>inputs</vt:lpstr>
      <vt:lpstr>Daily</vt:lpstr>
      <vt:lpstr>ACL</vt:lpstr>
      <vt:lpstr>2015 projected landings</vt:lpstr>
      <vt:lpstr>Trip Elimination</vt:lpstr>
      <vt:lpstr>Discards</vt:lpstr>
      <vt:lpstr>Pstrat Landings</vt:lpstr>
      <vt:lpstr>Pct Landings by Month</vt:lpstr>
      <vt:lpstr>Closure</vt:lpstr>
    </vt:vector>
  </TitlesOfParts>
  <Company>US DOC NOAA NMFS SERO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Charlotte Schiaffo</cp:lastModifiedBy>
  <cp:lastPrinted>2012-05-01T14:01:06Z</cp:lastPrinted>
  <dcterms:created xsi:type="dcterms:W3CDTF">2011-07-20T15:19:40Z</dcterms:created>
  <dcterms:modified xsi:type="dcterms:W3CDTF">2015-05-21T21:24:27Z</dcterms:modified>
</cp:coreProperties>
</file>