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queryTables/queryTable1.xml" ContentType="application/vnd.openxmlformats-officedocument.spreadsheetml.queryTable+xml"/>
  <Override PartName="/xl/queryTables/queryTable2.xml" ContentType="application/vnd.openxmlformats-officedocument.spreadsheetml.queryTable+xml"/>
  <Override PartName="/xl/comments2.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Briefing Books 2005-Current\BB 2016\3_June 2016\2nd BB\"/>
    </mc:Choice>
  </mc:AlternateContent>
  <workbookProtection workbookPassword="EE40" lockStructure="1"/>
  <bookViews>
    <workbookView xWindow="390" yWindow="825" windowWidth="15480" windowHeight="6285"/>
  </bookViews>
  <sheets>
    <sheet name="Model" sheetId="4" r:id="rId1"/>
    <sheet name="ACL" sheetId="9" state="hidden" r:id="rId2"/>
    <sheet name="inputs" sheetId="6" state="hidden" r:id="rId3"/>
    <sheet name="Size Limits" sheetId="2" state="hidden" r:id="rId4"/>
    <sheet name="Bag Limits" sheetId="3" state="hidden" r:id="rId5"/>
    <sheet name="2017 projected landings" sheetId="5" state="hidden" r:id="rId6"/>
    <sheet name="cumlandings" sheetId="13" state="hidden" r:id="rId7"/>
    <sheet name="Daily" sheetId="17" state="hidden" r:id="rId8"/>
    <sheet name="Pct Landings by Month" sheetId="10" r:id="rId9"/>
    <sheet name="Trip Elimination" sheetId="1" state="hidden" r:id="rId10"/>
    <sheet name="Discards" sheetId="8" state="hidden" r:id="rId11"/>
    <sheet name="Pstrat Landings" sheetId="11" state="hidden" r:id="rId12"/>
  </sheets>
  <definedNames>
    <definedName name="ExternalData_1" localSheetId="4">'Bag Limits'!$Q$4:$AQ$26</definedName>
    <definedName name="ExternalData_2" localSheetId="4">'Bag Limits'!$AT$4:$BO$26</definedName>
    <definedName name="_xlnm.Print_Area" localSheetId="6">cumlandings!$A$3:$B$9</definedName>
    <definedName name="_xlnm.Print_Area" localSheetId="2">inputs!$A$51:$M$54</definedName>
  </definedNames>
  <calcPr calcId="152511"/>
</workbook>
</file>

<file path=xl/calcChain.xml><?xml version="1.0" encoding="utf-8"?>
<calcChain xmlns="http://schemas.openxmlformats.org/spreadsheetml/2006/main">
  <c r="CL27" i="2" l="1"/>
  <c r="C16" i="2" s="1"/>
  <c r="BZ30" i="2" l="1"/>
  <c r="BG9" i="2"/>
  <c r="O29" i="5" l="1"/>
  <c r="M45" i="3" l="1"/>
  <c r="CH51" i="3"/>
  <c r="CC51" i="3"/>
  <c r="BQ78" i="3"/>
  <c r="BQ77" i="3"/>
  <c r="BO78" i="3"/>
  <c r="BO77" i="3"/>
  <c r="BA78" i="3"/>
  <c r="BA77" i="3"/>
  <c r="AY78" i="3"/>
  <c r="AY77" i="3"/>
  <c r="AU78" i="3"/>
  <c r="AU77" i="3"/>
  <c r="BS78" i="3"/>
  <c r="BM78" i="3"/>
  <c r="BK78" i="3"/>
  <c r="BI78" i="3"/>
  <c r="BG78" i="3"/>
  <c r="BE78" i="3"/>
  <c r="BC78" i="3"/>
  <c r="AW78" i="3"/>
  <c r="BM77" i="3"/>
  <c r="BK77" i="3"/>
  <c r="BI77" i="3"/>
  <c r="BG77" i="3"/>
  <c r="BE77" i="3"/>
  <c r="BC77" i="3"/>
  <c r="AW77" i="3"/>
  <c r="BS77" i="3"/>
  <c r="AW76" i="3"/>
  <c r="AU76" i="3"/>
  <c r="AV76" i="3"/>
  <c r="AX76" i="3"/>
  <c r="AZ76" i="3"/>
  <c r="BA76" i="3"/>
  <c r="BB76" i="3"/>
  <c r="BC76" i="3"/>
  <c r="BD76" i="3"/>
  <c r="BE76" i="3"/>
  <c r="BF76" i="3"/>
  <c r="BG76" i="3"/>
  <c r="BH76" i="3"/>
  <c r="BI76" i="3"/>
  <c r="BJ76" i="3"/>
  <c r="BK76" i="3"/>
  <c r="BL76" i="3"/>
  <c r="BM76" i="3"/>
  <c r="BN76" i="3"/>
  <c r="BO76" i="3"/>
  <c r="BP76" i="3"/>
  <c r="BQ76" i="3"/>
  <c r="AV77" i="3"/>
  <c r="AX77" i="3"/>
  <c r="AZ77" i="3"/>
  <c r="BB77" i="3"/>
  <c r="BD77" i="3"/>
  <c r="BF77" i="3"/>
  <c r="BH77" i="3"/>
  <c r="BJ77" i="3"/>
  <c r="BL77" i="3"/>
  <c r="BN77" i="3"/>
  <c r="BP77" i="3"/>
  <c r="AV57" i="3"/>
  <c r="BO50" i="3"/>
  <c r="BC52" i="3"/>
  <c r="BC51" i="3"/>
  <c r="CA51" i="3" s="1"/>
  <c r="BQ52" i="3"/>
  <c r="BO52" i="3"/>
  <c r="BM52" i="3"/>
  <c r="BK52" i="3"/>
  <c r="BI52" i="3"/>
  <c r="BG52" i="3"/>
  <c r="BE52" i="3"/>
  <c r="BA52" i="3"/>
  <c r="AY52" i="3"/>
  <c r="AW52" i="3"/>
  <c r="AU52" i="3"/>
  <c r="AU50" i="3"/>
  <c r="B45" i="3"/>
  <c r="DL24" i="3" l="1"/>
  <c r="DJ24" i="3"/>
  <c r="DI24" i="3"/>
  <c r="DH24" i="3"/>
  <c r="DG24" i="3"/>
  <c r="DF24" i="3"/>
  <c r="DE24" i="3"/>
  <c r="DD24" i="3"/>
  <c r="DC24" i="3"/>
  <c r="DB24" i="3"/>
  <c r="DA24" i="3"/>
  <c r="DL23" i="3"/>
  <c r="DK23" i="3"/>
  <c r="DJ23" i="3"/>
  <c r="DI23" i="3"/>
  <c r="DH23" i="3"/>
  <c r="DG23" i="3"/>
  <c r="DF23" i="3"/>
  <c r="DE23" i="3"/>
  <c r="DD23" i="3"/>
  <c r="DC23" i="3"/>
  <c r="DB23" i="3"/>
  <c r="DA23" i="3"/>
  <c r="AL26" i="3"/>
  <c r="AM26" i="3" s="1"/>
  <c r="DK24" i="3" s="1"/>
  <c r="B27" i="3" l="1"/>
  <c r="M21" i="3"/>
  <c r="CE45" i="2"/>
  <c r="CH52" i="2"/>
  <c r="CH51" i="2"/>
  <c r="CH50" i="2"/>
  <c r="CH49" i="2"/>
  <c r="CH48" i="2"/>
  <c r="CH47" i="2"/>
  <c r="CG52" i="2"/>
  <c r="CG51" i="2"/>
  <c r="CG50" i="2"/>
  <c r="CG49" i="2"/>
  <c r="CG48" i="2"/>
  <c r="CF52" i="2"/>
  <c r="CF51" i="2"/>
  <c r="CF50" i="2"/>
  <c r="CF49" i="2"/>
  <c r="CF48" i="2"/>
  <c r="CG47" i="2"/>
  <c r="CF47" i="2"/>
  <c r="CE47" i="2"/>
  <c r="CE52" i="2"/>
  <c r="CE51" i="2"/>
  <c r="CE50" i="2"/>
  <c r="CE49" i="2"/>
  <c r="CE48" i="2"/>
  <c r="BI47" i="2"/>
  <c r="BJ47" i="2" s="1"/>
  <c r="CD48" i="2" s="1"/>
  <c r="BI43" i="2"/>
  <c r="BJ49" i="2" s="1"/>
  <c r="CD50" i="2" s="1"/>
  <c r="BG43" i="2"/>
  <c r="BG46" i="2"/>
  <c r="BE51" i="2"/>
  <c r="BF51" i="2"/>
  <c r="BF47" i="2"/>
  <c r="BF46" i="2"/>
  <c r="CB47" i="2" s="1"/>
  <c r="BE43" i="2"/>
  <c r="CB52" i="2"/>
  <c r="CB48" i="2"/>
  <c r="CA52" i="2"/>
  <c r="CA51" i="2"/>
  <c r="CA50" i="2"/>
  <c r="CA49" i="2"/>
  <c r="CA48" i="2"/>
  <c r="CA47" i="2"/>
  <c r="CA45" i="2"/>
  <c r="BZ50" i="2"/>
  <c r="BZ52" i="2"/>
  <c r="BZ51" i="2"/>
  <c r="BZ49" i="2"/>
  <c r="BZ48" i="2"/>
  <c r="BZ47" i="2"/>
  <c r="BZ45" i="2"/>
  <c r="BY52" i="2"/>
  <c r="BY51" i="2"/>
  <c r="BY50" i="2"/>
  <c r="BY49" i="2"/>
  <c r="BY48" i="2"/>
  <c r="BY47" i="2"/>
  <c r="BY45" i="2"/>
  <c r="BX47" i="2"/>
  <c r="BW47" i="2"/>
  <c r="CH45" i="2"/>
  <c r="CG45" i="2"/>
  <c r="CF45" i="2"/>
  <c r="CD45" i="2"/>
  <c r="CC45" i="2"/>
  <c r="CB45" i="2"/>
  <c r="BQ43" i="2"/>
  <c r="BO43" i="2"/>
  <c r="AY43" i="2"/>
  <c r="BI51" i="2"/>
  <c r="BJ51" i="2" s="1"/>
  <c r="CD52" i="2" s="1"/>
  <c r="BI50" i="2"/>
  <c r="BJ50" i="2" s="1"/>
  <c r="CD51" i="2" s="1"/>
  <c r="BI49" i="2"/>
  <c r="BI48" i="2"/>
  <c r="BI46" i="2"/>
  <c r="BJ46" i="2" s="1"/>
  <c r="CD47" i="2" s="1"/>
  <c r="BI45" i="2"/>
  <c r="BI44" i="2"/>
  <c r="BG51" i="2"/>
  <c r="BG50" i="2"/>
  <c r="BG49" i="2"/>
  <c r="BG48" i="2"/>
  <c r="BG47" i="2"/>
  <c r="BG45" i="2"/>
  <c r="BG44" i="2"/>
  <c r="BE46" i="2"/>
  <c r="BE47" i="2"/>
  <c r="BE44" i="2"/>
  <c r="BE50" i="2"/>
  <c r="BF50" i="2" s="1"/>
  <c r="CB51" i="2" s="1"/>
  <c r="BE49" i="2"/>
  <c r="BF49" i="2" s="1"/>
  <c r="CB50" i="2" s="1"/>
  <c r="BE48" i="2"/>
  <c r="BF48" i="2" s="1"/>
  <c r="CB49" i="2" s="1"/>
  <c r="BE45" i="2"/>
  <c r="AW43" i="2"/>
  <c r="BH46" i="2" s="1"/>
  <c r="CC47" i="2" s="1"/>
  <c r="AW46" i="2"/>
  <c r="Y50" i="2"/>
  <c r="Y49" i="2"/>
  <c r="Y48" i="2"/>
  <c r="Y47" i="2"/>
  <c r="Y46" i="2"/>
  <c r="Y45" i="2"/>
  <c r="W50" i="2"/>
  <c r="W49" i="2"/>
  <c r="W48" i="2"/>
  <c r="W47" i="2"/>
  <c r="W46" i="2"/>
  <c r="W45" i="2"/>
  <c r="AX46" i="2"/>
  <c r="AU43" i="2"/>
  <c r="AU46" i="2"/>
  <c r="AV46" i="2"/>
  <c r="AW50" i="2"/>
  <c r="BX51" i="2" s="1"/>
  <c r="BQ24" i="2"/>
  <c r="BO24" i="2"/>
  <c r="BG24" i="2"/>
  <c r="BE24" i="2"/>
  <c r="AA28" i="2"/>
  <c r="BC24" i="2"/>
  <c r="CH33" i="2"/>
  <c r="CH32" i="2"/>
  <c r="CH31" i="2"/>
  <c r="CH30" i="2"/>
  <c r="CH29" i="2"/>
  <c r="CH28" i="2"/>
  <c r="CG33" i="2"/>
  <c r="CG32" i="2"/>
  <c r="CG31" i="2"/>
  <c r="CG30" i="2"/>
  <c r="CG29" i="2"/>
  <c r="CG28" i="2"/>
  <c r="CF33" i="2"/>
  <c r="CF32" i="2"/>
  <c r="CF31" i="2"/>
  <c r="CF30" i="2"/>
  <c r="CF29" i="2"/>
  <c r="CF28" i="2"/>
  <c r="CE33" i="2"/>
  <c r="CE32" i="2"/>
  <c r="CE31" i="2"/>
  <c r="CE30" i="2"/>
  <c r="CE29" i="2"/>
  <c r="CE28" i="2"/>
  <c r="CC33" i="2"/>
  <c r="CC32" i="2"/>
  <c r="CC31" i="2"/>
  <c r="CC30" i="2"/>
  <c r="CC29" i="2"/>
  <c r="CC28" i="2"/>
  <c r="CB33" i="2"/>
  <c r="CB32" i="2"/>
  <c r="CB31" i="2"/>
  <c r="CB30" i="2"/>
  <c r="CB29" i="2"/>
  <c r="CB28" i="2"/>
  <c r="CA33" i="2"/>
  <c r="CA32" i="2"/>
  <c r="CA31" i="2"/>
  <c r="CA30" i="2"/>
  <c r="CA29" i="2"/>
  <c r="CA28" i="2"/>
  <c r="BZ33" i="2"/>
  <c r="BZ32" i="2"/>
  <c r="BZ31" i="2"/>
  <c r="BZ29" i="2"/>
  <c r="BZ28" i="2"/>
  <c r="BY33" i="2"/>
  <c r="BY32" i="2"/>
  <c r="BY31" i="2"/>
  <c r="BY30" i="2"/>
  <c r="BY29" i="2"/>
  <c r="BY28" i="2"/>
  <c r="BX33" i="2"/>
  <c r="BX32" i="2"/>
  <c r="BX31" i="2"/>
  <c r="BX30" i="2"/>
  <c r="CL30" i="2" s="1"/>
  <c r="BX29" i="2"/>
  <c r="BX28" i="2"/>
  <c r="BW33" i="2"/>
  <c r="BW32" i="2"/>
  <c r="BW31" i="2"/>
  <c r="BW30" i="2"/>
  <c r="BW29" i="2"/>
  <c r="BW28" i="2"/>
  <c r="AU24" i="2"/>
  <c r="BI33" i="2"/>
  <c r="BI32" i="2"/>
  <c r="BI31" i="2"/>
  <c r="BI30" i="2"/>
  <c r="BI29" i="2"/>
  <c r="BI28" i="2"/>
  <c r="BI26" i="2"/>
  <c r="BI25" i="2"/>
  <c r="BI24" i="2"/>
  <c r="BJ28" i="2" s="1"/>
  <c r="CD28" i="2" s="1"/>
  <c r="AM29" i="2"/>
  <c r="AM33" i="2"/>
  <c r="AM32" i="2"/>
  <c r="AM31" i="2"/>
  <c r="AM30" i="2"/>
  <c r="AM28" i="2"/>
  <c r="AE33" i="2"/>
  <c r="AE32" i="2"/>
  <c r="AE31" i="2"/>
  <c r="AE30" i="2"/>
  <c r="AE29" i="2"/>
  <c r="AE28" i="2"/>
  <c r="AC33" i="2"/>
  <c r="AC32" i="2"/>
  <c r="AC31" i="2"/>
  <c r="AC30" i="2"/>
  <c r="AC29" i="2"/>
  <c r="AC28" i="2"/>
  <c r="AA33" i="2"/>
  <c r="AA32" i="2"/>
  <c r="AA31" i="2"/>
  <c r="AA30" i="2"/>
  <c r="AA29" i="2"/>
  <c r="AX50" i="2" l="1"/>
  <c r="BH50" i="2"/>
  <c r="CC51" i="2" s="1"/>
  <c r="BH47" i="2"/>
  <c r="CC48" i="2" s="1"/>
  <c r="BH51" i="2"/>
  <c r="CC52" i="2" s="1"/>
  <c r="BH49" i="2"/>
  <c r="CC50" i="2" s="1"/>
  <c r="BJ48" i="2"/>
  <c r="CD49" i="2" s="1"/>
  <c r="BH48" i="2"/>
  <c r="CC49" i="2" s="1"/>
  <c r="AL50" i="2"/>
  <c r="AL49" i="2"/>
  <c r="AL48" i="2"/>
  <c r="AL47" i="2"/>
  <c r="AL46" i="2"/>
  <c r="AL45" i="2"/>
  <c r="S56" i="2"/>
  <c r="U56" i="2"/>
  <c r="W56" i="2"/>
  <c r="Y56" i="2"/>
  <c r="AA56" i="2"/>
  <c r="AC56" i="2"/>
  <c r="AE56" i="2"/>
  <c r="AG56" i="2"/>
  <c r="AI56" i="2"/>
  <c r="AK56" i="2"/>
  <c r="AM56" i="2"/>
  <c r="BD8" i="2" l="1"/>
  <c r="BC8" i="2"/>
  <c r="AY8" i="2"/>
  <c r="AY10" i="2"/>
  <c r="AY14" i="2"/>
  <c r="AY15" i="2"/>
  <c r="AY13" i="2"/>
  <c r="AY12" i="2"/>
  <c r="AY11" i="2"/>
  <c r="BC15" i="2"/>
  <c r="BC14" i="2"/>
  <c r="BC13" i="2"/>
  <c r="BC12" i="2"/>
  <c r="BC11" i="2"/>
  <c r="BC10" i="2"/>
  <c r="BD15" i="2"/>
  <c r="BD14" i="2"/>
  <c r="BD13" i="2"/>
  <c r="BD12" i="2"/>
  <c r="BD11" i="2"/>
  <c r="BD10" i="2"/>
  <c r="BG15" i="2"/>
  <c r="BG10" i="2"/>
  <c r="Y23" i="6" l="1"/>
  <c r="L41" i="4"/>
  <c r="M41" i="4"/>
  <c r="K41" i="4"/>
  <c r="J41" i="4"/>
  <c r="I41" i="4"/>
  <c r="M35" i="4"/>
  <c r="K35" i="4"/>
  <c r="J35" i="4"/>
  <c r="L35" i="4"/>
  <c r="I35" i="4"/>
  <c r="CL6" i="2" l="1"/>
  <c r="CM18" i="2" s="1"/>
  <c r="CL19" i="2"/>
  <c r="CL18" i="2"/>
  <c r="CL17" i="2"/>
  <c r="CL16" i="2"/>
  <c r="CM16" i="2" s="1"/>
  <c r="CL15" i="2"/>
  <c r="CL14" i="2"/>
  <c r="CM14" i="2" s="1"/>
  <c r="CL13" i="2"/>
  <c r="CM13" i="2" s="1"/>
  <c r="CL12" i="2"/>
  <c r="CM12" i="2" s="1"/>
  <c r="CL11" i="2"/>
  <c r="CL10" i="2"/>
  <c r="CL9" i="2"/>
  <c r="CL8" i="2"/>
  <c r="CM8" i="2" s="1"/>
  <c r="CE5" i="2"/>
  <c r="I62" i="3"/>
  <c r="I61" i="3"/>
  <c r="I60" i="3"/>
  <c r="G61" i="3"/>
  <c r="G60" i="3"/>
  <c r="I59" i="3"/>
  <c r="F59" i="3"/>
  <c r="F58" i="3"/>
  <c r="I54" i="3"/>
  <c r="I51" i="3"/>
  <c r="I68" i="3"/>
  <c r="H63" i="3"/>
  <c r="CM9" i="2" l="1"/>
  <c r="CM17" i="2"/>
  <c r="CM10" i="2"/>
  <c r="CM11" i="2"/>
  <c r="CM15" i="2"/>
  <c r="CM19" i="2"/>
  <c r="F50" i="3"/>
  <c r="F52" i="3"/>
  <c r="F57" i="3"/>
  <c r="F60" i="3"/>
  <c r="F62" i="3"/>
  <c r="F69" i="3"/>
  <c r="H57" i="3"/>
  <c r="F55" i="3"/>
  <c r="F67" i="3"/>
  <c r="G50" i="3"/>
  <c r="G51" i="3"/>
  <c r="G52" i="3"/>
  <c r="G54" i="3"/>
  <c r="G59" i="3"/>
  <c r="F53" i="3"/>
  <c r="F56" i="3"/>
  <c r="H66" i="3"/>
  <c r="H65" i="3"/>
  <c r="G53" i="3"/>
  <c r="G55" i="3"/>
  <c r="G57" i="3"/>
  <c r="G62" i="3"/>
  <c r="G63" i="3"/>
  <c r="G65" i="3"/>
  <c r="E52" i="3"/>
  <c r="H51" i="3"/>
  <c r="H55" i="3"/>
  <c r="H56" i="3"/>
  <c r="E60" i="3"/>
  <c r="H67" i="3"/>
  <c r="F51" i="3"/>
  <c r="F54" i="3"/>
  <c r="F61" i="3"/>
  <c r="F63" i="3"/>
  <c r="F64" i="3"/>
  <c r="F65" i="3"/>
  <c r="F66" i="3"/>
  <c r="F68" i="3"/>
  <c r="G56" i="3"/>
  <c r="G58" i="3"/>
  <c r="G64" i="3"/>
  <c r="G66" i="3"/>
  <c r="G69" i="3"/>
  <c r="G68" i="3"/>
  <c r="I50" i="3"/>
  <c r="I52" i="3"/>
  <c r="I53" i="3"/>
  <c r="I55" i="3"/>
  <c r="I56" i="3"/>
  <c r="I57" i="3"/>
  <c r="I58" i="3"/>
  <c r="I63" i="3"/>
  <c r="I64" i="3"/>
  <c r="I65" i="3"/>
  <c r="I66" i="3"/>
  <c r="I67" i="3"/>
  <c r="I69" i="3"/>
  <c r="G67" i="3"/>
  <c r="H50" i="3"/>
  <c r="E51" i="3"/>
  <c r="H52" i="3"/>
  <c r="H53" i="3"/>
  <c r="E54" i="3"/>
  <c r="H54" i="3"/>
  <c r="E56" i="3"/>
  <c r="E57" i="3"/>
  <c r="E58" i="3"/>
  <c r="H58" i="3"/>
  <c r="H59" i="3"/>
  <c r="H60" i="3"/>
  <c r="E61" i="3"/>
  <c r="H61" i="3"/>
  <c r="E62" i="3"/>
  <c r="H62" i="3"/>
  <c r="H64" i="3"/>
  <c r="E65" i="3"/>
  <c r="E66" i="3"/>
  <c r="E67" i="3"/>
  <c r="E68" i="3"/>
  <c r="H68" i="3"/>
  <c r="E69" i="3"/>
  <c r="H69" i="3"/>
  <c r="B50" i="3" l="1"/>
  <c r="D50" i="3"/>
  <c r="C50" i="3"/>
  <c r="C58" i="3"/>
  <c r="B58" i="3"/>
  <c r="D58" i="3"/>
  <c r="B59" i="3"/>
  <c r="D59" i="3"/>
  <c r="C59" i="3"/>
  <c r="C51" i="3"/>
  <c r="B51" i="3"/>
  <c r="D51" i="3"/>
  <c r="C68" i="3"/>
  <c r="D68" i="3"/>
  <c r="B68" i="3"/>
  <c r="E55" i="3"/>
  <c r="E59" i="3"/>
  <c r="E53" i="3"/>
  <c r="E50" i="3"/>
  <c r="B65" i="3"/>
  <c r="C65" i="3"/>
  <c r="D65" i="3"/>
  <c r="C61" i="3"/>
  <c r="B61" i="3"/>
  <c r="D61" i="3"/>
  <c r="E63" i="3"/>
  <c r="E64" i="3"/>
  <c r="AV31" i="3"/>
  <c r="J22" i="3"/>
  <c r="J6" i="3"/>
  <c r="H5" i="3"/>
  <c r="F11" i="3"/>
  <c r="E5" i="3"/>
  <c r="E13" i="3"/>
  <c r="E20" i="3"/>
  <c r="E21" i="3"/>
  <c r="CQ33" i="2"/>
  <c r="H22" i="2" s="1"/>
  <c r="CQ32" i="2"/>
  <c r="H21" i="2" s="1"/>
  <c r="CQ30" i="2"/>
  <c r="H19" i="2" s="1"/>
  <c r="CP33" i="2"/>
  <c r="G22" i="2" s="1"/>
  <c r="CP32" i="2"/>
  <c r="G21" i="2" s="1"/>
  <c r="CO33" i="2"/>
  <c r="F22" i="2" s="1"/>
  <c r="CO32" i="2"/>
  <c r="F21" i="2" s="1"/>
  <c r="CO30" i="2"/>
  <c r="F19" i="2" s="1"/>
  <c r="CN33" i="2"/>
  <c r="E22" i="2" s="1"/>
  <c r="CN32" i="2"/>
  <c r="E21" i="2" s="1"/>
  <c r="CK28" i="2"/>
  <c r="B17" i="2" s="1"/>
  <c r="C19" i="2"/>
  <c r="BV27" i="2"/>
  <c r="CJ27" i="2" s="1"/>
  <c r="BV28" i="2"/>
  <c r="CJ28" i="2" s="1"/>
  <c r="BV29" i="2"/>
  <c r="CJ29" i="2" s="1"/>
  <c r="BV30" i="2"/>
  <c r="CJ30" i="2" s="1"/>
  <c r="BV31" i="2"/>
  <c r="CJ31" i="2" s="1"/>
  <c r="BV32" i="2"/>
  <c r="CJ32" i="2" s="1"/>
  <c r="BV33" i="2"/>
  <c r="CJ33" i="2" s="1"/>
  <c r="BV26" i="2"/>
  <c r="CJ26" i="2" s="1"/>
  <c r="CT27" i="2"/>
  <c r="K16" i="2" s="1"/>
  <c r="CK27" i="2"/>
  <c r="B16" i="2" s="1"/>
  <c r="CL28" i="2"/>
  <c r="C17" i="2" s="1"/>
  <c r="CS33" i="2"/>
  <c r="J22" i="2" s="1"/>
  <c r="CS32" i="2"/>
  <c r="J21" i="2" s="1"/>
  <c r="CS31" i="2"/>
  <c r="J20" i="2" s="1"/>
  <c r="CS30" i="2"/>
  <c r="J19" i="2" s="1"/>
  <c r="CS29" i="2"/>
  <c r="J18" i="2" s="1"/>
  <c r="CS28" i="2"/>
  <c r="J17" i="2" s="1"/>
  <c r="CS27" i="2"/>
  <c r="J16" i="2" s="1"/>
  <c r="CR28" i="2"/>
  <c r="I17" i="2" s="1"/>
  <c r="CR27" i="2"/>
  <c r="I16" i="2" s="1"/>
  <c r="CQ31" i="2"/>
  <c r="H20" i="2" s="1"/>
  <c r="CQ29" i="2"/>
  <c r="H18" i="2" s="1"/>
  <c r="CQ28" i="2"/>
  <c r="H17" i="2" s="1"/>
  <c r="CQ27" i="2"/>
  <c r="H16" i="2" s="1"/>
  <c r="CP31" i="2"/>
  <c r="G20" i="2" s="1"/>
  <c r="CP29" i="2"/>
  <c r="G18" i="2" s="1"/>
  <c r="CP28" i="2"/>
  <c r="G17" i="2" s="1"/>
  <c r="CP27" i="2"/>
  <c r="G16" i="2" s="1"/>
  <c r="CO31" i="2"/>
  <c r="F20" i="2" s="1"/>
  <c r="CO29" i="2"/>
  <c r="F18" i="2" s="1"/>
  <c r="CO28" i="2"/>
  <c r="F17" i="2" s="1"/>
  <c r="CO27" i="2"/>
  <c r="F16" i="2" s="1"/>
  <c r="CN27" i="2"/>
  <c r="E16" i="2" s="1"/>
  <c r="CN28" i="2"/>
  <c r="E17" i="2" s="1"/>
  <c r="CN29" i="2"/>
  <c r="E18" i="2" s="1"/>
  <c r="CN30" i="2"/>
  <c r="E19" i="2" s="1"/>
  <c r="CN31" i="2"/>
  <c r="E20" i="2" s="1"/>
  <c r="AU44" i="2"/>
  <c r="CM29" i="2" l="1"/>
  <c r="D18" i="2" s="1"/>
  <c r="CK29" i="2"/>
  <c r="B18" i="2" s="1"/>
  <c r="CL29" i="2"/>
  <c r="C18" i="2" s="1"/>
  <c r="CK33" i="2"/>
  <c r="B22" i="2" s="1"/>
  <c r="CM33" i="2"/>
  <c r="D22" i="2" s="1"/>
  <c r="CL33" i="2"/>
  <c r="C22" i="2" s="1"/>
  <c r="CL32" i="2"/>
  <c r="C21" i="2" s="1"/>
  <c r="CK32" i="2"/>
  <c r="B21" i="2" s="1"/>
  <c r="CM32" i="2"/>
  <c r="D21" i="2" s="1"/>
  <c r="CK31" i="2"/>
  <c r="B20" i="2" s="1"/>
  <c r="CL31" i="2"/>
  <c r="C20" i="2" s="1"/>
  <c r="CM31" i="2"/>
  <c r="D20" i="2" s="1"/>
  <c r="CT31" i="2"/>
  <c r="K20" i="2" s="1"/>
  <c r="CU31" i="2"/>
  <c r="L20" i="2" s="1"/>
  <c r="CV31" i="2"/>
  <c r="M20" i="2" s="1"/>
  <c r="CM27" i="2"/>
  <c r="D16" i="2" s="1"/>
  <c r="CP30" i="2"/>
  <c r="G19" i="2" s="1"/>
  <c r="M64" i="3"/>
  <c r="K64" i="3"/>
  <c r="L64" i="3"/>
  <c r="J64" i="3"/>
  <c r="K68" i="3"/>
  <c r="M68" i="3"/>
  <c r="L68" i="3"/>
  <c r="J68" i="3"/>
  <c r="D53" i="3"/>
  <c r="C53" i="3"/>
  <c r="B53" i="3"/>
  <c r="D55" i="3"/>
  <c r="C55" i="3"/>
  <c r="B55" i="3"/>
  <c r="CM28" i="2"/>
  <c r="D17" i="2" s="1"/>
  <c r="D63" i="3"/>
  <c r="B63" i="3"/>
  <c r="C63" i="3"/>
  <c r="M56" i="3"/>
  <c r="K56" i="3"/>
  <c r="L56" i="3"/>
  <c r="J56" i="3"/>
  <c r="M50" i="3"/>
  <c r="K50" i="3"/>
  <c r="L50" i="3"/>
  <c r="J50" i="3"/>
  <c r="C54" i="3"/>
  <c r="B54" i="3"/>
  <c r="D54" i="3"/>
  <c r="B69" i="3"/>
  <c r="D69" i="3"/>
  <c r="C69" i="3"/>
  <c r="E42" i="3"/>
  <c r="E44" i="3"/>
  <c r="K60" i="3"/>
  <c r="L60" i="3"/>
  <c r="M60" i="3"/>
  <c r="J60" i="3"/>
  <c r="F31" i="3"/>
  <c r="F34" i="3"/>
  <c r="L55" i="3"/>
  <c r="M55" i="3"/>
  <c r="K55" i="3"/>
  <c r="J55" i="3"/>
  <c r="CM30" i="2"/>
  <c r="D19" i="2" s="1"/>
  <c r="G28" i="3"/>
  <c r="G32" i="3"/>
  <c r="G33" i="3"/>
  <c r="G34" i="3"/>
  <c r="G36" i="3"/>
  <c r="G40" i="3"/>
  <c r="G42" i="3"/>
  <c r="G44" i="3"/>
  <c r="B56" i="3"/>
  <c r="C56" i="3"/>
  <c r="D56" i="3"/>
  <c r="C67" i="3"/>
  <c r="B67" i="3"/>
  <c r="D67" i="3"/>
  <c r="L65" i="3"/>
  <c r="K65" i="3"/>
  <c r="M65" i="3"/>
  <c r="J65" i="3"/>
  <c r="L67" i="3"/>
  <c r="J67" i="3"/>
  <c r="K67" i="3"/>
  <c r="M67" i="3"/>
  <c r="D62" i="3"/>
  <c r="C62" i="3"/>
  <c r="B62" i="3"/>
  <c r="E36" i="3"/>
  <c r="D64" i="3"/>
  <c r="C64" i="3"/>
  <c r="B64" i="3"/>
  <c r="F28" i="3"/>
  <c r="F32" i="3"/>
  <c r="F39" i="3"/>
  <c r="K52" i="3"/>
  <c r="L52" i="3"/>
  <c r="M52" i="3"/>
  <c r="J52" i="3"/>
  <c r="CK30" i="2"/>
  <c r="B19" i="2" s="1"/>
  <c r="H11" i="3"/>
  <c r="H30" i="3"/>
  <c r="H31" i="3"/>
  <c r="H32" i="3"/>
  <c r="H39" i="3"/>
  <c r="H40" i="3"/>
  <c r="B66" i="3"/>
  <c r="D66" i="3"/>
  <c r="C66" i="3"/>
  <c r="L51" i="3"/>
  <c r="M51" i="3"/>
  <c r="K51" i="3"/>
  <c r="J51" i="3"/>
  <c r="D52" i="3"/>
  <c r="C52" i="3"/>
  <c r="B52" i="3"/>
  <c r="I11" i="3"/>
  <c r="E34" i="3"/>
  <c r="E37" i="3"/>
  <c r="E38" i="3"/>
  <c r="E45" i="3"/>
  <c r="C57" i="3"/>
  <c r="B57" i="3"/>
  <c r="D57" i="3"/>
  <c r="F27" i="3"/>
  <c r="F30" i="3"/>
  <c r="F33" i="3"/>
  <c r="K54" i="3"/>
  <c r="M54" i="3"/>
  <c r="L54" i="3"/>
  <c r="J54" i="3"/>
  <c r="J18" i="3"/>
  <c r="I27" i="3"/>
  <c r="I31" i="3"/>
  <c r="I32" i="3"/>
  <c r="I33" i="3"/>
  <c r="I35" i="3"/>
  <c r="I39" i="3"/>
  <c r="I40" i="3"/>
  <c r="I41" i="3"/>
  <c r="I43" i="3"/>
  <c r="C60" i="3"/>
  <c r="B60" i="3"/>
  <c r="D60" i="3"/>
  <c r="M53" i="3"/>
  <c r="K53" i="3"/>
  <c r="L53" i="3"/>
  <c r="J53" i="3"/>
  <c r="E17" i="3"/>
  <c r="I10" i="3"/>
  <c r="I18" i="3"/>
  <c r="I8" i="3"/>
  <c r="J10" i="3"/>
  <c r="H13" i="3"/>
  <c r="I6" i="3"/>
  <c r="E18" i="3"/>
  <c r="E10" i="3"/>
  <c r="H18" i="3"/>
  <c r="I5" i="3"/>
  <c r="I13" i="3"/>
  <c r="I21" i="3"/>
  <c r="J8" i="3"/>
  <c r="J16" i="3"/>
  <c r="I14" i="3"/>
  <c r="J5" i="3"/>
  <c r="J13" i="3"/>
  <c r="J21" i="3"/>
  <c r="J4" i="3"/>
  <c r="J12" i="3"/>
  <c r="J20" i="3"/>
  <c r="J11" i="3"/>
  <c r="E8" i="3"/>
  <c r="I15" i="3"/>
  <c r="H19" i="3"/>
  <c r="H10" i="3"/>
  <c r="E12" i="3"/>
  <c r="H16" i="3"/>
  <c r="J14" i="3"/>
  <c r="H15" i="3"/>
  <c r="F20" i="3"/>
  <c r="G6" i="3"/>
  <c r="G14" i="3"/>
  <c r="G22" i="3"/>
  <c r="H9" i="3"/>
  <c r="H17" i="3"/>
  <c r="I4" i="3"/>
  <c r="I12" i="3"/>
  <c r="I20" i="3"/>
  <c r="J7" i="3"/>
  <c r="J15" i="3"/>
  <c r="J23" i="3"/>
  <c r="I22" i="3"/>
  <c r="E4" i="3"/>
  <c r="H8" i="3"/>
  <c r="I19" i="3"/>
  <c r="E27" i="3"/>
  <c r="E28" i="3"/>
  <c r="E29" i="3"/>
  <c r="H23" i="3"/>
  <c r="I16" i="3"/>
  <c r="E22" i="3"/>
  <c r="E14" i="3"/>
  <c r="E6" i="3"/>
  <c r="H6" i="3"/>
  <c r="H14" i="3"/>
  <c r="H22" i="3"/>
  <c r="I9" i="3"/>
  <c r="I17" i="3"/>
  <c r="H7" i="3"/>
  <c r="J27" i="3"/>
  <c r="J28" i="3"/>
  <c r="J29" i="3"/>
  <c r="J30" i="3"/>
  <c r="J31" i="3"/>
  <c r="J32" i="3"/>
  <c r="J33" i="3"/>
  <c r="J34" i="3"/>
  <c r="J35" i="3"/>
  <c r="J36" i="3"/>
  <c r="J37" i="3"/>
  <c r="J38" i="3"/>
  <c r="J39" i="3"/>
  <c r="J40" i="3"/>
  <c r="H4" i="3"/>
  <c r="H12" i="3"/>
  <c r="H20" i="3"/>
  <c r="I30" i="3"/>
  <c r="H29" i="3"/>
  <c r="G19" i="3"/>
  <c r="I29" i="3"/>
  <c r="G31" i="3"/>
  <c r="G35" i="3"/>
  <c r="G37" i="3"/>
  <c r="G38" i="3"/>
  <c r="G39" i="3"/>
  <c r="I7" i="3"/>
  <c r="H21" i="3"/>
  <c r="J19" i="3"/>
  <c r="I28" i="3"/>
  <c r="F41" i="3"/>
  <c r="F42" i="3"/>
  <c r="F43" i="3"/>
  <c r="F45" i="3"/>
  <c r="F46" i="3"/>
  <c r="H27" i="3"/>
  <c r="H28" i="3"/>
  <c r="E31" i="3"/>
  <c r="E32" i="3"/>
  <c r="E33" i="3"/>
  <c r="E35" i="3"/>
  <c r="E39" i="3"/>
  <c r="E40" i="3"/>
  <c r="E41" i="3"/>
  <c r="E43" i="3"/>
  <c r="E46" i="3"/>
  <c r="F15" i="3"/>
  <c r="F19" i="3"/>
  <c r="I34" i="3"/>
  <c r="I36" i="3"/>
  <c r="I37" i="3"/>
  <c r="I38" i="3"/>
  <c r="I42" i="3"/>
  <c r="I44" i="3"/>
  <c r="I45" i="3"/>
  <c r="F9" i="3"/>
  <c r="F17" i="3"/>
  <c r="H33" i="3"/>
  <c r="H34" i="3"/>
  <c r="H35" i="3"/>
  <c r="H36" i="3"/>
  <c r="H37" i="3"/>
  <c r="H38" i="3"/>
  <c r="H41" i="3"/>
  <c r="H42" i="3"/>
  <c r="H43" i="3"/>
  <c r="H44" i="3"/>
  <c r="H45" i="3"/>
  <c r="F18" i="3"/>
  <c r="G46" i="3"/>
  <c r="F13" i="3"/>
  <c r="G41" i="3"/>
  <c r="G43" i="3"/>
  <c r="G45" i="3"/>
  <c r="F44" i="3"/>
  <c r="F10" i="3"/>
  <c r="F8" i="3"/>
  <c r="G23" i="3"/>
  <c r="G11" i="3"/>
  <c r="G30" i="3"/>
  <c r="F35" i="3"/>
  <c r="F36" i="3"/>
  <c r="F37" i="3"/>
  <c r="F38" i="3"/>
  <c r="F40" i="3"/>
  <c r="J46" i="3"/>
  <c r="I46" i="3"/>
  <c r="F16" i="3"/>
  <c r="F7" i="3"/>
  <c r="F23" i="3"/>
  <c r="F5" i="3"/>
  <c r="F21" i="3"/>
  <c r="I23" i="3"/>
  <c r="E23" i="3"/>
  <c r="E16" i="3"/>
  <c r="F6" i="3"/>
  <c r="F14" i="3"/>
  <c r="F22" i="3"/>
  <c r="G29" i="3"/>
  <c r="E30" i="3"/>
  <c r="E9" i="3"/>
  <c r="G8" i="3"/>
  <c r="G16" i="3"/>
  <c r="J9" i="3"/>
  <c r="J17" i="3"/>
  <c r="G27" i="3"/>
  <c r="F29" i="3"/>
  <c r="J41" i="3"/>
  <c r="J42" i="3"/>
  <c r="J43" i="3"/>
  <c r="J44" i="3"/>
  <c r="J45" i="3"/>
  <c r="H46" i="3"/>
  <c r="G5" i="3"/>
  <c r="G13" i="3"/>
  <c r="G21" i="3"/>
  <c r="G4" i="3"/>
  <c r="G12" i="3"/>
  <c r="G20" i="3"/>
  <c r="G10" i="3"/>
  <c r="G18" i="3"/>
  <c r="G9" i="3"/>
  <c r="G17" i="3"/>
  <c r="F4" i="3"/>
  <c r="F12" i="3"/>
  <c r="G7" i="3"/>
  <c r="G15" i="3"/>
  <c r="E11" i="3"/>
  <c r="E19" i="3"/>
  <c r="E7" i="3"/>
  <c r="E15" i="3"/>
  <c r="CV27" i="2"/>
  <c r="M16" i="2" s="1"/>
  <c r="CU27" i="2"/>
  <c r="L16" i="2" s="1"/>
  <c r="CT28" i="2"/>
  <c r="K17" i="2" s="1"/>
  <c r="CU28" i="2"/>
  <c r="L17" i="2" s="1"/>
  <c r="CV28" i="2"/>
  <c r="M17" i="2" s="1"/>
  <c r="CT29" i="2"/>
  <c r="K18" i="2" s="1"/>
  <c r="CV29" i="2"/>
  <c r="M18" i="2" s="1"/>
  <c r="CU29" i="2"/>
  <c r="L18" i="2" s="1"/>
  <c r="CT32" i="2"/>
  <c r="K21" i="2" s="1"/>
  <c r="CU32" i="2"/>
  <c r="L21" i="2" s="1"/>
  <c r="CV32" i="2"/>
  <c r="M21" i="2" s="1"/>
  <c r="CT33" i="2"/>
  <c r="K22" i="2" s="1"/>
  <c r="CV33" i="2"/>
  <c r="M22" i="2" s="1"/>
  <c r="CU33" i="2"/>
  <c r="L22" i="2" s="1"/>
  <c r="CV30" i="2"/>
  <c r="M19" i="2" s="1"/>
  <c r="CU30" i="2"/>
  <c r="L19" i="2" s="1"/>
  <c r="CT30" i="2"/>
  <c r="K19" i="2" s="1"/>
  <c r="BR14" i="2"/>
  <c r="M10" i="2" s="1"/>
  <c r="BR13" i="2"/>
  <c r="M9" i="2" s="1"/>
  <c r="BR12" i="2"/>
  <c r="M8" i="2" s="1"/>
  <c r="BR11" i="2"/>
  <c r="M7" i="2" s="1"/>
  <c r="BR10" i="2"/>
  <c r="M6" i="2" s="1"/>
  <c r="BR9" i="2"/>
  <c r="M5" i="2" s="1"/>
  <c r="BR8" i="2"/>
  <c r="M4" i="2" s="1"/>
  <c r="AW24" i="2"/>
  <c r="B366" i="17"/>
  <c r="B365" i="17"/>
  <c r="B364" i="17"/>
  <c r="B363" i="17"/>
  <c r="B362" i="17"/>
  <c r="B361" i="17"/>
  <c r="B360" i="17"/>
  <c r="B359" i="17"/>
  <c r="B358" i="17"/>
  <c r="B357" i="17"/>
  <c r="B356" i="17"/>
  <c r="B355" i="17"/>
  <c r="B354" i="17"/>
  <c r="B353" i="17"/>
  <c r="B352" i="17"/>
  <c r="B351" i="17"/>
  <c r="B350" i="17"/>
  <c r="B349" i="17"/>
  <c r="B348" i="17"/>
  <c r="B347" i="17"/>
  <c r="B346" i="17"/>
  <c r="B345" i="17"/>
  <c r="B344" i="17"/>
  <c r="B343" i="17"/>
  <c r="B342" i="17"/>
  <c r="B341" i="17"/>
  <c r="B340" i="17"/>
  <c r="B339" i="17"/>
  <c r="B338" i="17"/>
  <c r="B337" i="17"/>
  <c r="B336" i="17"/>
  <c r="B335" i="17"/>
  <c r="B334" i="17"/>
  <c r="B333" i="17"/>
  <c r="B332" i="17"/>
  <c r="B331" i="17"/>
  <c r="B330" i="17"/>
  <c r="B329" i="17"/>
  <c r="B328" i="17"/>
  <c r="B327" i="17"/>
  <c r="B326" i="17"/>
  <c r="B325" i="17"/>
  <c r="B324" i="17"/>
  <c r="B323" i="17"/>
  <c r="B322" i="17"/>
  <c r="B321" i="17"/>
  <c r="B320" i="17"/>
  <c r="B319" i="17"/>
  <c r="B318" i="17"/>
  <c r="B317" i="17"/>
  <c r="B316" i="17"/>
  <c r="B315" i="17"/>
  <c r="B314" i="17"/>
  <c r="B313" i="17"/>
  <c r="B312" i="17"/>
  <c r="B311" i="17"/>
  <c r="B310" i="17"/>
  <c r="B309" i="17"/>
  <c r="B308" i="17"/>
  <c r="B307" i="17"/>
  <c r="B306" i="17"/>
  <c r="B305" i="17"/>
  <c r="B304" i="17"/>
  <c r="B303" i="17"/>
  <c r="B302" i="17"/>
  <c r="B301" i="17"/>
  <c r="B300" i="17"/>
  <c r="B299" i="17"/>
  <c r="B298" i="17"/>
  <c r="B297" i="17"/>
  <c r="B296" i="17"/>
  <c r="B295" i="17"/>
  <c r="B294" i="17"/>
  <c r="B293" i="17"/>
  <c r="B292" i="17"/>
  <c r="B291" i="17"/>
  <c r="B290" i="17"/>
  <c r="B289" i="17"/>
  <c r="B288" i="17"/>
  <c r="B287" i="17"/>
  <c r="B286" i="17"/>
  <c r="B285" i="17"/>
  <c r="B284" i="17"/>
  <c r="B283" i="17"/>
  <c r="B282" i="17"/>
  <c r="B281" i="17"/>
  <c r="B280" i="17"/>
  <c r="B279" i="17"/>
  <c r="B278" i="17"/>
  <c r="B277" i="17"/>
  <c r="B276" i="17"/>
  <c r="B275" i="17"/>
  <c r="B274" i="17"/>
  <c r="B273" i="17"/>
  <c r="B272" i="17"/>
  <c r="B271" i="17"/>
  <c r="B270" i="17"/>
  <c r="B269" i="17"/>
  <c r="B268" i="17"/>
  <c r="B267" i="17"/>
  <c r="B266" i="17"/>
  <c r="B265" i="17"/>
  <c r="B264" i="17"/>
  <c r="B263" i="17"/>
  <c r="B262" i="17"/>
  <c r="B261" i="17"/>
  <c r="B260" i="17"/>
  <c r="B259" i="17"/>
  <c r="B258" i="17"/>
  <c r="B257" i="17"/>
  <c r="B256" i="17"/>
  <c r="B255" i="17"/>
  <c r="B254" i="17"/>
  <c r="B253" i="17"/>
  <c r="B252" i="17"/>
  <c r="B251" i="17"/>
  <c r="B250" i="17"/>
  <c r="B249" i="17"/>
  <c r="B248" i="17"/>
  <c r="B247" i="17"/>
  <c r="B246" i="17"/>
  <c r="B245" i="17"/>
  <c r="B244" i="17"/>
  <c r="B243" i="17"/>
  <c r="B242" i="17"/>
  <c r="B241" i="17"/>
  <c r="B240" i="17"/>
  <c r="B239" i="17"/>
  <c r="B238" i="17"/>
  <c r="B237" i="17"/>
  <c r="B236" i="17"/>
  <c r="B235" i="17"/>
  <c r="B234" i="17"/>
  <c r="B233" i="17"/>
  <c r="B232" i="17"/>
  <c r="B231" i="17"/>
  <c r="B230" i="17"/>
  <c r="B229" i="17"/>
  <c r="B228" i="17"/>
  <c r="B227" i="17"/>
  <c r="B226" i="17"/>
  <c r="B225" i="17"/>
  <c r="B224" i="17"/>
  <c r="B223" i="17"/>
  <c r="B222" i="17"/>
  <c r="B221" i="17"/>
  <c r="B220" i="17"/>
  <c r="B219" i="17"/>
  <c r="B218" i="17"/>
  <c r="B217" i="17"/>
  <c r="B216" i="17"/>
  <c r="B215" i="17"/>
  <c r="B214" i="17"/>
  <c r="B213" i="17"/>
  <c r="B212" i="17"/>
  <c r="B211" i="17"/>
  <c r="B210" i="17"/>
  <c r="B209" i="17"/>
  <c r="B208" i="17"/>
  <c r="B207" i="17"/>
  <c r="B206" i="17"/>
  <c r="B205" i="17"/>
  <c r="B204" i="17"/>
  <c r="B203" i="17"/>
  <c r="B202" i="17"/>
  <c r="B201" i="17"/>
  <c r="B200" i="17"/>
  <c r="B199" i="17"/>
  <c r="B198" i="17"/>
  <c r="B197" i="17"/>
  <c r="B196" i="17"/>
  <c r="B195" i="17"/>
  <c r="B194" i="17"/>
  <c r="B193" i="17"/>
  <c r="B192" i="17"/>
  <c r="B191" i="17"/>
  <c r="B190" i="17"/>
  <c r="B189" i="17"/>
  <c r="B188" i="17"/>
  <c r="B187" i="17"/>
  <c r="B186" i="17"/>
  <c r="B185" i="17"/>
  <c r="B184" i="17"/>
  <c r="B183" i="17"/>
  <c r="B182" i="17"/>
  <c r="B181" i="17"/>
  <c r="B180" i="17"/>
  <c r="B179" i="17"/>
  <c r="B178" i="17"/>
  <c r="B177" i="17"/>
  <c r="B176" i="17"/>
  <c r="B175" i="17"/>
  <c r="B174" i="17"/>
  <c r="B173" i="17"/>
  <c r="B172" i="17"/>
  <c r="B171" i="17"/>
  <c r="B170" i="17"/>
  <c r="B169" i="17"/>
  <c r="B168" i="17"/>
  <c r="B167" i="17"/>
  <c r="B166" i="17"/>
  <c r="B165" i="17"/>
  <c r="B164" i="17"/>
  <c r="B163" i="17"/>
  <c r="B162" i="17"/>
  <c r="B161" i="17"/>
  <c r="B160" i="17"/>
  <c r="B159" i="17"/>
  <c r="B158" i="17"/>
  <c r="B157" i="17"/>
  <c r="B156" i="17"/>
  <c r="B155" i="17"/>
  <c r="B154" i="17"/>
  <c r="B153" i="17"/>
  <c r="B152" i="17"/>
  <c r="B151" i="17"/>
  <c r="B150" i="17"/>
  <c r="B149" i="17"/>
  <c r="B148" i="17"/>
  <c r="B147" i="17"/>
  <c r="B146" i="17"/>
  <c r="B145" i="17"/>
  <c r="B144" i="17"/>
  <c r="B143" i="17"/>
  <c r="B142" i="17"/>
  <c r="B141" i="17"/>
  <c r="B140" i="17"/>
  <c r="B139" i="17"/>
  <c r="B138" i="17"/>
  <c r="B137" i="17"/>
  <c r="B136" i="17"/>
  <c r="B135" i="17"/>
  <c r="B134" i="17"/>
  <c r="B133" i="17"/>
  <c r="B132" i="17"/>
  <c r="B131" i="17"/>
  <c r="B130" i="17"/>
  <c r="B129" i="17"/>
  <c r="B128" i="17"/>
  <c r="B127" i="17"/>
  <c r="B126" i="17"/>
  <c r="B125" i="17"/>
  <c r="B124" i="17"/>
  <c r="B123" i="17"/>
  <c r="B122" i="17"/>
  <c r="B121" i="17"/>
  <c r="B120" i="17"/>
  <c r="B119" i="17"/>
  <c r="B118" i="17"/>
  <c r="B117" i="17"/>
  <c r="B116" i="17"/>
  <c r="B115" i="17"/>
  <c r="B114" i="17"/>
  <c r="B113" i="17"/>
  <c r="B112" i="17"/>
  <c r="B111" i="17"/>
  <c r="B110" i="17"/>
  <c r="B109" i="17"/>
  <c r="B108" i="17"/>
  <c r="B107" i="17"/>
  <c r="B106" i="17"/>
  <c r="B105" i="17"/>
  <c r="B104" i="17"/>
  <c r="B103" i="17"/>
  <c r="B102" i="17"/>
  <c r="B101" i="17"/>
  <c r="B100" i="17"/>
  <c r="B99" i="17"/>
  <c r="B98" i="17"/>
  <c r="B97" i="17"/>
  <c r="B96" i="17"/>
  <c r="B95" i="17"/>
  <c r="B94" i="17"/>
  <c r="B93" i="17"/>
  <c r="B92" i="17"/>
  <c r="B91" i="17"/>
  <c r="B90" i="17"/>
  <c r="B89" i="17"/>
  <c r="B88" i="17"/>
  <c r="B87" i="17"/>
  <c r="B86" i="17"/>
  <c r="B85" i="17"/>
  <c r="B84" i="17"/>
  <c r="B83" i="17"/>
  <c r="B82" i="17"/>
  <c r="B81" i="17"/>
  <c r="B80" i="17"/>
  <c r="B79" i="17"/>
  <c r="B78" i="17"/>
  <c r="B77" i="17"/>
  <c r="B76" i="17"/>
  <c r="B75" i="17"/>
  <c r="B74" i="17"/>
  <c r="B73" i="17"/>
  <c r="B72" i="17"/>
  <c r="B71" i="17"/>
  <c r="B70" i="17"/>
  <c r="B69" i="17"/>
  <c r="B68" i="17"/>
  <c r="B67"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W15" i="17"/>
  <c r="B15" i="17"/>
  <c r="B14" i="17"/>
  <c r="B13" i="17"/>
  <c r="B12" i="17"/>
  <c r="B11" i="17"/>
  <c r="B10" i="17"/>
  <c r="B9" i="17"/>
  <c r="B8" i="17"/>
  <c r="B7" i="17"/>
  <c r="B6" i="17"/>
  <c r="B5" i="17"/>
  <c r="B4" i="17"/>
  <c r="B3" i="17"/>
  <c r="W2" i="17"/>
  <c r="B2" i="17"/>
  <c r="L43" i="3" l="1"/>
  <c r="K43" i="3"/>
  <c r="M43" i="3"/>
  <c r="K35" i="3"/>
  <c r="M35" i="3"/>
  <c r="L35" i="3"/>
  <c r="M33" i="3"/>
  <c r="L33" i="3"/>
  <c r="K33" i="3"/>
  <c r="K39" i="3"/>
  <c r="M39" i="3"/>
  <c r="L39" i="3"/>
  <c r="L41" i="3"/>
  <c r="K41" i="3"/>
  <c r="M41" i="3"/>
  <c r="L32" i="3"/>
  <c r="K32" i="3"/>
  <c r="M32" i="3"/>
  <c r="K31" i="3"/>
  <c r="M31" i="3"/>
  <c r="L31" i="3"/>
  <c r="L40" i="3"/>
  <c r="K40" i="3"/>
  <c r="M40" i="3"/>
  <c r="L38" i="3"/>
  <c r="K38" i="3"/>
  <c r="M38" i="3"/>
  <c r="D6" i="3"/>
  <c r="B6" i="3"/>
  <c r="C6" i="3"/>
  <c r="D14" i="3"/>
  <c r="B14" i="3"/>
  <c r="C14" i="3"/>
  <c r="D22" i="3"/>
  <c r="B22" i="3"/>
  <c r="C22" i="3"/>
  <c r="CU51" i="2"/>
  <c r="L32" i="2" s="1"/>
  <c r="D34" i="3"/>
  <c r="C34" i="3"/>
  <c r="B34" i="3"/>
  <c r="M27" i="3"/>
  <c r="L27" i="3"/>
  <c r="K27" i="3"/>
  <c r="D44" i="3"/>
  <c r="C44" i="3"/>
  <c r="B44" i="3"/>
  <c r="J69" i="3"/>
  <c r="L69" i="3"/>
  <c r="M69" i="3"/>
  <c r="K69" i="3"/>
  <c r="L57" i="3"/>
  <c r="J57" i="3"/>
  <c r="M57" i="3"/>
  <c r="K57" i="3"/>
  <c r="C7" i="3"/>
  <c r="D7" i="3"/>
  <c r="B7" i="3"/>
  <c r="C15" i="3"/>
  <c r="D15" i="3"/>
  <c r="B15" i="3"/>
  <c r="C23" i="3"/>
  <c r="D23" i="3"/>
  <c r="B23" i="3"/>
  <c r="D33" i="3"/>
  <c r="C33" i="3"/>
  <c r="B33" i="3"/>
  <c r="B43" i="3"/>
  <c r="D43" i="3"/>
  <c r="C43" i="3"/>
  <c r="M58" i="3"/>
  <c r="K58" i="3"/>
  <c r="L58" i="3"/>
  <c r="J58" i="3"/>
  <c r="C29" i="3"/>
  <c r="B29" i="3"/>
  <c r="D29" i="3"/>
  <c r="C17" i="3"/>
  <c r="D17" i="3"/>
  <c r="B17" i="3"/>
  <c r="D31" i="3"/>
  <c r="C31" i="3"/>
  <c r="B31" i="3"/>
  <c r="K45" i="3"/>
  <c r="L45" i="3"/>
  <c r="D38" i="3"/>
  <c r="C38" i="3"/>
  <c r="B38" i="3"/>
  <c r="C11" i="3"/>
  <c r="D11" i="3"/>
  <c r="B11" i="3"/>
  <c r="C19" i="3"/>
  <c r="D19" i="3"/>
  <c r="B19" i="3"/>
  <c r="CT49" i="2"/>
  <c r="K30" i="2" s="1"/>
  <c r="L44" i="3"/>
  <c r="K44" i="3"/>
  <c r="M44" i="3"/>
  <c r="B37" i="3"/>
  <c r="D37" i="3"/>
  <c r="C37" i="3"/>
  <c r="L46" i="3"/>
  <c r="K46" i="3"/>
  <c r="M46" i="3"/>
  <c r="K63" i="3"/>
  <c r="L63" i="3"/>
  <c r="M63" i="3"/>
  <c r="J63" i="3"/>
  <c r="K62" i="3"/>
  <c r="M62" i="3"/>
  <c r="L62" i="3"/>
  <c r="J62" i="3"/>
  <c r="B16" i="3"/>
  <c r="C16" i="3"/>
  <c r="D16" i="3"/>
  <c r="L30" i="3"/>
  <c r="K30" i="3"/>
  <c r="M30" i="3"/>
  <c r="D40" i="3"/>
  <c r="C40" i="3"/>
  <c r="B40" i="3"/>
  <c r="D42" i="3"/>
  <c r="C42" i="3"/>
  <c r="B42" i="3"/>
  <c r="D30" i="3"/>
  <c r="C30" i="3"/>
  <c r="B30" i="3"/>
  <c r="B39" i="3"/>
  <c r="D39" i="3"/>
  <c r="C39" i="3"/>
  <c r="B18" i="3"/>
  <c r="C18" i="3"/>
  <c r="D18" i="3"/>
  <c r="L36" i="3"/>
  <c r="K36" i="3"/>
  <c r="M36" i="3"/>
  <c r="C4" i="3"/>
  <c r="D4" i="3"/>
  <c r="B4" i="3"/>
  <c r="B12" i="3"/>
  <c r="C12" i="3"/>
  <c r="D12" i="3"/>
  <c r="C20" i="3"/>
  <c r="D20" i="3"/>
  <c r="B20" i="3"/>
  <c r="L34" i="3"/>
  <c r="K34" i="3"/>
  <c r="M34" i="3"/>
  <c r="D36" i="3"/>
  <c r="C36" i="3"/>
  <c r="B36" i="3"/>
  <c r="M29" i="3"/>
  <c r="L29" i="3"/>
  <c r="K29" i="3"/>
  <c r="D46" i="3"/>
  <c r="C46" i="3"/>
  <c r="B46" i="3"/>
  <c r="L59" i="3"/>
  <c r="K59" i="3"/>
  <c r="M59" i="3"/>
  <c r="J59" i="3"/>
  <c r="K66" i="3"/>
  <c r="L66" i="3"/>
  <c r="M66" i="3"/>
  <c r="J66" i="3"/>
  <c r="C8" i="3"/>
  <c r="B8" i="3"/>
  <c r="D8" i="3"/>
  <c r="D32" i="3"/>
  <c r="C32" i="3"/>
  <c r="B32" i="3"/>
  <c r="L61" i="3"/>
  <c r="K61" i="3"/>
  <c r="M61" i="3"/>
  <c r="J61" i="3"/>
  <c r="C9" i="3"/>
  <c r="D9" i="3"/>
  <c r="B9" i="3"/>
  <c r="L37" i="3"/>
  <c r="M37" i="3"/>
  <c r="K37" i="3"/>
  <c r="L28" i="3"/>
  <c r="K28" i="3"/>
  <c r="M28" i="3"/>
  <c r="D28" i="3"/>
  <c r="C28" i="3"/>
  <c r="B28" i="3"/>
  <c r="C41" i="3"/>
  <c r="D41" i="3"/>
  <c r="B41" i="3"/>
  <c r="D10" i="3"/>
  <c r="C10" i="3"/>
  <c r="B10" i="3"/>
  <c r="D27" i="3"/>
  <c r="C27" i="3"/>
  <c r="C5" i="3"/>
  <c r="D5" i="3"/>
  <c r="B5" i="3"/>
  <c r="C13" i="3"/>
  <c r="D13" i="3"/>
  <c r="B13" i="3"/>
  <c r="C21" i="3"/>
  <c r="D21" i="3"/>
  <c r="B21" i="3"/>
  <c r="L42" i="3"/>
  <c r="K42" i="3"/>
  <c r="M42" i="3"/>
  <c r="C35" i="3"/>
  <c r="B35" i="3"/>
  <c r="D35" i="3"/>
  <c r="D45" i="3"/>
  <c r="C45" i="3"/>
  <c r="CM45" i="2"/>
  <c r="D26" i="2" s="1"/>
  <c r="CK46" i="2"/>
  <c r="B27" i="2" s="1"/>
  <c r="CL46" i="2"/>
  <c r="C27" i="2" s="1"/>
  <c r="CM46" i="2"/>
  <c r="D27" i="2" s="1"/>
  <c r="BR57" i="3"/>
  <c r="BR77" i="3"/>
  <c r="BR76" i="3"/>
  <c r="BB57" i="3"/>
  <c r="BP57" i="3"/>
  <c r="BN57" i="3"/>
  <c r="BL57" i="3"/>
  <c r="BJ57" i="3"/>
  <c r="BH57" i="3"/>
  <c r="BF57" i="3"/>
  <c r="BD57" i="3"/>
  <c r="AZ57" i="3"/>
  <c r="AX57" i="3"/>
  <c r="CK37" i="3"/>
  <c r="BR51" i="3"/>
  <c r="BR50" i="3"/>
  <c r="BR49" i="3"/>
  <c r="BR48" i="3"/>
  <c r="BR47" i="3"/>
  <c r="BR46" i="3"/>
  <c r="BR45" i="3"/>
  <c r="BR44" i="3"/>
  <c r="BR43" i="3"/>
  <c r="BR42" i="3"/>
  <c r="BR41" i="3"/>
  <c r="BR40" i="3"/>
  <c r="BR39" i="3"/>
  <c r="BR38" i="3"/>
  <c r="BR37" i="3"/>
  <c r="BR36" i="3"/>
  <c r="BR35" i="3"/>
  <c r="BR34" i="3"/>
  <c r="BR33" i="3"/>
  <c r="BR32" i="3"/>
  <c r="BP51" i="3"/>
  <c r="BP50" i="3"/>
  <c r="BN51" i="3"/>
  <c r="BN50" i="3"/>
  <c r="BL51" i="3"/>
  <c r="BL50" i="3"/>
  <c r="BJ51" i="3"/>
  <c r="BJ50" i="3"/>
  <c r="BH51" i="3"/>
  <c r="BH50" i="3"/>
  <c r="BF51" i="3"/>
  <c r="BF50" i="3"/>
  <c r="BD51" i="3"/>
  <c r="BD50" i="3"/>
  <c r="BB51" i="3"/>
  <c r="BB50" i="3"/>
  <c r="AZ51" i="3"/>
  <c r="AZ50" i="3"/>
  <c r="AX51" i="3"/>
  <c r="AX50" i="3"/>
  <c r="AV51" i="3"/>
  <c r="AV50" i="3"/>
  <c r="AW51" i="3"/>
  <c r="BX51" i="3" s="1"/>
  <c r="AW50" i="3"/>
  <c r="CV52" i="2"/>
  <c r="M33" i="2" s="1"/>
  <c r="CU52" i="2"/>
  <c r="L33" i="2" s="1"/>
  <c r="CT52" i="2"/>
  <c r="K33" i="2" s="1"/>
  <c r="CS52" i="2"/>
  <c r="J33" i="2" s="1"/>
  <c r="CR52" i="2"/>
  <c r="I33" i="2" s="1"/>
  <c r="CQ52" i="2"/>
  <c r="H33" i="2" s="1"/>
  <c r="CP52" i="2"/>
  <c r="G33" i="2" s="1"/>
  <c r="CO52" i="2"/>
  <c r="F33" i="2" s="1"/>
  <c r="CN52" i="2"/>
  <c r="E33" i="2" s="1"/>
  <c r="CM52" i="2"/>
  <c r="D33" i="2" s="1"/>
  <c r="CV51" i="2"/>
  <c r="M32" i="2" s="1"/>
  <c r="CT51" i="2"/>
  <c r="K32" i="2" s="1"/>
  <c r="CS51" i="2"/>
  <c r="J32" i="2" s="1"/>
  <c r="CR51" i="2"/>
  <c r="I32" i="2" s="1"/>
  <c r="CQ51" i="2"/>
  <c r="H32" i="2" s="1"/>
  <c r="CP51" i="2"/>
  <c r="G32" i="2" s="1"/>
  <c r="CO51" i="2"/>
  <c r="F32" i="2" s="1"/>
  <c r="CN51" i="2"/>
  <c r="E32" i="2" s="1"/>
  <c r="CM51" i="2"/>
  <c r="D32" i="2" s="1"/>
  <c r="CL51" i="2"/>
  <c r="C32" i="2" s="1"/>
  <c r="CV50" i="2"/>
  <c r="M31" i="2" s="1"/>
  <c r="CU50" i="2"/>
  <c r="L31" i="2" s="1"/>
  <c r="CT50" i="2"/>
  <c r="K31" i="2" s="1"/>
  <c r="CS50" i="2"/>
  <c r="J31" i="2" s="1"/>
  <c r="CR50" i="2"/>
  <c r="I31" i="2" s="1"/>
  <c r="CQ50" i="2"/>
  <c r="H31" i="2" s="1"/>
  <c r="CP50" i="2"/>
  <c r="G31" i="2" s="1"/>
  <c r="CO50" i="2"/>
  <c r="F31" i="2" s="1"/>
  <c r="CN50" i="2"/>
  <c r="E31" i="2" s="1"/>
  <c r="CM50" i="2"/>
  <c r="D31" i="2" s="1"/>
  <c r="CV49" i="2"/>
  <c r="M30" i="2" s="1"/>
  <c r="CU49" i="2"/>
  <c r="L30" i="2" s="1"/>
  <c r="CS49" i="2"/>
  <c r="J30" i="2" s="1"/>
  <c r="CR49" i="2"/>
  <c r="I30" i="2" s="1"/>
  <c r="CQ49" i="2"/>
  <c r="H30" i="2" s="1"/>
  <c r="CP49" i="2"/>
  <c r="G30" i="2" s="1"/>
  <c r="CO49" i="2"/>
  <c r="F30" i="2" s="1"/>
  <c r="CN49" i="2"/>
  <c r="E30" i="2" s="1"/>
  <c r="CM49" i="2"/>
  <c r="D30" i="2" s="1"/>
  <c r="CV48" i="2"/>
  <c r="M29" i="2" s="1"/>
  <c r="CU48" i="2"/>
  <c r="L29" i="2" s="1"/>
  <c r="CT48" i="2"/>
  <c r="K29" i="2" s="1"/>
  <c r="CS48" i="2"/>
  <c r="J29" i="2" s="1"/>
  <c r="CR48" i="2"/>
  <c r="I29" i="2" s="1"/>
  <c r="CQ48" i="2"/>
  <c r="H29" i="2" s="1"/>
  <c r="CP48" i="2"/>
  <c r="G29" i="2" s="1"/>
  <c r="CO48" i="2"/>
  <c r="F29" i="2" s="1"/>
  <c r="CN48" i="2"/>
  <c r="E29" i="2" s="1"/>
  <c r="CM48" i="2"/>
  <c r="D29" i="2" s="1"/>
  <c r="CV47" i="2"/>
  <c r="M28" i="2" s="1"/>
  <c r="CU47" i="2"/>
  <c r="L28" i="2" s="1"/>
  <c r="CT47" i="2"/>
  <c r="K28" i="2" s="1"/>
  <c r="CS47" i="2"/>
  <c r="J28" i="2" s="1"/>
  <c r="CR47" i="2"/>
  <c r="I28" i="2" s="1"/>
  <c r="CQ47" i="2"/>
  <c r="H28" i="2" s="1"/>
  <c r="CP47" i="2"/>
  <c r="G28" i="2" s="1"/>
  <c r="CO47" i="2"/>
  <c r="F28" i="2" s="1"/>
  <c r="CN47" i="2"/>
  <c r="E28" i="2" s="1"/>
  <c r="CM47" i="2"/>
  <c r="D28" i="2" s="1"/>
  <c r="CL47" i="2"/>
  <c r="C28" i="2" s="1"/>
  <c r="CV46" i="2"/>
  <c r="M27" i="2" s="1"/>
  <c r="CU46" i="2"/>
  <c r="L27" i="2" s="1"/>
  <c r="CT46" i="2"/>
  <c r="K27" i="2" s="1"/>
  <c r="CS46" i="2"/>
  <c r="J27" i="2" s="1"/>
  <c r="CR46" i="2"/>
  <c r="I27" i="2" s="1"/>
  <c r="CQ46" i="2"/>
  <c r="H27" i="2" s="1"/>
  <c r="CP46" i="2"/>
  <c r="G27" i="2" s="1"/>
  <c r="CO46" i="2"/>
  <c r="F27" i="2" s="1"/>
  <c r="CN46" i="2"/>
  <c r="E27" i="2" s="1"/>
  <c r="CV45" i="2"/>
  <c r="M26" i="2" s="1"/>
  <c r="CU45" i="2"/>
  <c r="L26" i="2" s="1"/>
  <c r="CT45" i="2"/>
  <c r="K26" i="2" s="1"/>
  <c r="CS45" i="2"/>
  <c r="J26" i="2" s="1"/>
  <c r="CR45" i="2"/>
  <c r="I26" i="2" s="1"/>
  <c r="CQ45" i="2"/>
  <c r="H26" i="2" s="1"/>
  <c r="CP45" i="2"/>
  <c r="G26" i="2" s="1"/>
  <c r="CO45" i="2"/>
  <c r="F26" i="2" s="1"/>
  <c r="CN45" i="2"/>
  <c r="E26" i="2" s="1"/>
  <c r="CK47" i="2"/>
  <c r="B28" i="2" s="1"/>
  <c r="BR15" i="2"/>
  <c r="M11" i="2" s="1"/>
  <c r="BQ15" i="2"/>
  <c r="L11" i="2" s="1"/>
  <c r="BP15" i="2"/>
  <c r="K11" i="2" s="1"/>
  <c r="BO15" i="2"/>
  <c r="J11" i="2" s="1"/>
  <c r="BN15" i="2"/>
  <c r="I11" i="2" s="1"/>
  <c r="BM15" i="2"/>
  <c r="H11" i="2" s="1"/>
  <c r="BL15" i="2"/>
  <c r="G11" i="2" s="1"/>
  <c r="BK15" i="2"/>
  <c r="F11" i="2" s="1"/>
  <c r="BJ15" i="2"/>
  <c r="E11" i="2" s="1"/>
  <c r="BI15" i="2"/>
  <c r="D11" i="2" s="1"/>
  <c r="BH15" i="2"/>
  <c r="C11" i="2" s="1"/>
  <c r="B11" i="2"/>
  <c r="B6" i="2"/>
  <c r="AQ4" i="2"/>
  <c r="AO56" i="2"/>
  <c r="AZ31" i="3" l="1"/>
  <c r="AX31" i="3"/>
  <c r="B5" i="2"/>
  <c r="BS24" i="2"/>
  <c r="AU26" i="2"/>
  <c r="AU25" i="2"/>
  <c r="M1" i="13"/>
  <c r="N1" i="13"/>
  <c r="D1" i="13"/>
  <c r="E1" i="13"/>
  <c r="F1" i="13"/>
  <c r="G1" i="13"/>
  <c r="H1" i="13"/>
  <c r="I1" i="13"/>
  <c r="J1" i="13"/>
  <c r="K1" i="13"/>
  <c r="L1" i="13"/>
  <c r="C1" i="13"/>
  <c r="AV25" i="2" l="1"/>
  <c r="BW26" i="2" s="1"/>
  <c r="F41" i="4"/>
  <c r="H41" i="4"/>
  <c r="F35" i="4"/>
  <c r="H35" i="4"/>
  <c r="G35" i="4"/>
  <c r="CK26" i="2" l="1"/>
  <c r="B15" i="2" s="1"/>
  <c r="M9" i="5"/>
  <c r="M30" i="5" l="1"/>
  <c r="M31" i="5"/>
  <c r="BS51" i="2"/>
  <c r="BS50" i="2"/>
  <c r="BS49" i="2"/>
  <c r="BS48" i="2"/>
  <c r="BS47" i="2"/>
  <c r="BS46" i="2"/>
  <c r="BS45" i="2"/>
  <c r="BS44" i="2"/>
  <c r="BS43" i="2"/>
  <c r="AV44" i="2"/>
  <c r="BW45" i="2" s="1"/>
  <c r="CK45" i="2" s="1"/>
  <c r="B26" i="2" s="1"/>
  <c r="AW51" i="2"/>
  <c r="AW49" i="2"/>
  <c r="AW48" i="2"/>
  <c r="AW47" i="2"/>
  <c r="AW45" i="2"/>
  <c r="AW44" i="2"/>
  <c r="BX45" i="2" s="1"/>
  <c r="CL45" i="2" s="1"/>
  <c r="C26" i="2" s="1"/>
  <c r="AU51" i="2"/>
  <c r="AV51" i="2" s="1"/>
  <c r="BW52" i="2" s="1"/>
  <c r="CK52" i="2" s="1"/>
  <c r="B33" i="2" s="1"/>
  <c r="AU50" i="2"/>
  <c r="AV50" i="2" s="1"/>
  <c r="BW51" i="2" s="1"/>
  <c r="CK51" i="2" s="1"/>
  <c r="B32" i="2" s="1"/>
  <c r="AU49" i="2"/>
  <c r="AV49" i="2" s="1"/>
  <c r="BW50" i="2" s="1"/>
  <c r="CK50" i="2" s="1"/>
  <c r="B31" i="2" s="1"/>
  <c r="AU48" i="2"/>
  <c r="AV48" i="2" s="1"/>
  <c r="BW49" i="2" s="1"/>
  <c r="CK49" i="2" s="1"/>
  <c r="B30" i="2" s="1"/>
  <c r="AU47" i="2"/>
  <c r="AV47" i="2" s="1"/>
  <c r="BW48" i="2" s="1"/>
  <c r="CK48" i="2" s="1"/>
  <c r="B29" i="2" s="1"/>
  <c r="AU45" i="2"/>
  <c r="AV45" i="2" s="1"/>
  <c r="BS30" i="2"/>
  <c r="BT30" i="2" s="1"/>
  <c r="BS33" i="2"/>
  <c r="BT33" i="2" s="1"/>
  <c r="BS32" i="2"/>
  <c r="BT32" i="2" s="1"/>
  <c r="BS31" i="2"/>
  <c r="BT31" i="2" s="1"/>
  <c r="BS29" i="2"/>
  <c r="BT29" i="2" s="1"/>
  <c r="BS28" i="2"/>
  <c r="BT28" i="2" s="1"/>
  <c r="BS26" i="2"/>
  <c r="BT26" i="2" s="1"/>
  <c r="BS25" i="2"/>
  <c r="BT25" i="2" s="1"/>
  <c r="BQ26" i="2"/>
  <c r="BQ25" i="2"/>
  <c r="BO26" i="2"/>
  <c r="BO25" i="2"/>
  <c r="BM26" i="2"/>
  <c r="BM25" i="2"/>
  <c r="BK26" i="2"/>
  <c r="BK25" i="2"/>
  <c r="BG26" i="2"/>
  <c r="BG25" i="2"/>
  <c r="BE26" i="2"/>
  <c r="BE25" i="2"/>
  <c r="BC26" i="2"/>
  <c r="BC25" i="2"/>
  <c r="BA26" i="2"/>
  <c r="BA25" i="2"/>
  <c r="AY26" i="2"/>
  <c r="AY25" i="2"/>
  <c r="AW26" i="2"/>
  <c r="AW25" i="2"/>
  <c r="AV26" i="2"/>
  <c r="BM24" i="2"/>
  <c r="BK24" i="2"/>
  <c r="BA24" i="2"/>
  <c r="AY24" i="2"/>
  <c r="BH24" i="2"/>
  <c r="BD24" i="2"/>
  <c r="BB24" i="2"/>
  <c r="BQ14" i="2"/>
  <c r="L10" i="2" s="1"/>
  <c r="BP14" i="2"/>
  <c r="K10" i="2" s="1"/>
  <c r="BO14" i="2"/>
  <c r="J10" i="2" s="1"/>
  <c r="BN14" i="2"/>
  <c r="I10" i="2" s="1"/>
  <c r="BM14" i="2"/>
  <c r="H10" i="2" s="1"/>
  <c r="BL14" i="2"/>
  <c r="G10" i="2" s="1"/>
  <c r="BK14" i="2"/>
  <c r="F10" i="2" s="1"/>
  <c r="BJ14" i="2"/>
  <c r="E10" i="2" s="1"/>
  <c r="BI14" i="2"/>
  <c r="D10" i="2" s="1"/>
  <c r="BQ13" i="2"/>
  <c r="L9" i="2" s="1"/>
  <c r="BP13" i="2"/>
  <c r="K9" i="2" s="1"/>
  <c r="BO13" i="2"/>
  <c r="J9" i="2" s="1"/>
  <c r="BN13" i="2"/>
  <c r="I9" i="2" s="1"/>
  <c r="BM13" i="2"/>
  <c r="H9" i="2" s="1"/>
  <c r="BL13" i="2"/>
  <c r="G9" i="2" s="1"/>
  <c r="BK13" i="2"/>
  <c r="F9" i="2" s="1"/>
  <c r="BJ13" i="2"/>
  <c r="E9" i="2" s="1"/>
  <c r="BI13" i="2"/>
  <c r="D9" i="2" s="1"/>
  <c r="BQ12" i="2"/>
  <c r="L8" i="2" s="1"/>
  <c r="BP12" i="2"/>
  <c r="K8" i="2" s="1"/>
  <c r="BO12" i="2"/>
  <c r="J8" i="2" s="1"/>
  <c r="BN12" i="2"/>
  <c r="I8" i="2" s="1"/>
  <c r="BM12" i="2"/>
  <c r="H8" i="2" s="1"/>
  <c r="BL12" i="2"/>
  <c r="G8" i="2" s="1"/>
  <c r="BK12" i="2"/>
  <c r="F8" i="2" s="1"/>
  <c r="BJ12" i="2"/>
  <c r="E8" i="2" s="1"/>
  <c r="BI12" i="2"/>
  <c r="D8" i="2" s="1"/>
  <c r="BQ11" i="2"/>
  <c r="L7" i="2" s="1"/>
  <c r="BP11" i="2"/>
  <c r="K7" i="2" s="1"/>
  <c r="BO11" i="2"/>
  <c r="J7" i="2" s="1"/>
  <c r="BN11" i="2"/>
  <c r="I7" i="2" s="1"/>
  <c r="BM11" i="2"/>
  <c r="H7" i="2" s="1"/>
  <c r="BL11" i="2"/>
  <c r="G7" i="2" s="1"/>
  <c r="BK11" i="2"/>
  <c r="F7" i="2" s="1"/>
  <c r="BJ11" i="2"/>
  <c r="E7" i="2" s="1"/>
  <c r="BI11" i="2"/>
  <c r="D7" i="2" s="1"/>
  <c r="BQ10" i="2"/>
  <c r="L6" i="2" s="1"/>
  <c r="BP10" i="2"/>
  <c r="K6" i="2" s="1"/>
  <c r="BO10" i="2"/>
  <c r="J6" i="2" s="1"/>
  <c r="BN10" i="2"/>
  <c r="I6" i="2" s="1"/>
  <c r="BM10" i="2"/>
  <c r="H6" i="2" s="1"/>
  <c r="BL10" i="2"/>
  <c r="G6" i="2" s="1"/>
  <c r="BK10" i="2"/>
  <c r="F6" i="2" s="1"/>
  <c r="BJ10" i="2"/>
  <c r="E6" i="2" s="1"/>
  <c r="BI10" i="2"/>
  <c r="D6" i="2" s="1"/>
  <c r="BQ9" i="2"/>
  <c r="L5" i="2" s="1"/>
  <c r="BP9" i="2"/>
  <c r="K5" i="2" s="1"/>
  <c r="BO9" i="2"/>
  <c r="J5" i="2" s="1"/>
  <c r="BN9" i="2"/>
  <c r="I5" i="2" s="1"/>
  <c r="BM9" i="2"/>
  <c r="H5" i="2" s="1"/>
  <c r="BL9" i="2"/>
  <c r="G5" i="2" s="1"/>
  <c r="BK9" i="2"/>
  <c r="F5" i="2" s="1"/>
  <c r="BJ9" i="2"/>
  <c r="E5" i="2" s="1"/>
  <c r="BI9" i="2"/>
  <c r="D5" i="2" s="1"/>
  <c r="BQ8" i="2"/>
  <c r="L4" i="2" s="1"/>
  <c r="BP8" i="2"/>
  <c r="K4" i="2" s="1"/>
  <c r="BO8" i="2"/>
  <c r="J4" i="2" s="1"/>
  <c r="BN8" i="2"/>
  <c r="I4" i="2" s="1"/>
  <c r="BM8" i="2"/>
  <c r="H4" i="2" s="1"/>
  <c r="BL8" i="2"/>
  <c r="G4" i="2" s="1"/>
  <c r="BK8" i="2"/>
  <c r="F4" i="2" s="1"/>
  <c r="BJ8" i="2"/>
  <c r="E4" i="2" s="1"/>
  <c r="BI8" i="2"/>
  <c r="D4" i="2" s="1"/>
  <c r="BH8" i="2"/>
  <c r="C4" i="2" s="1"/>
  <c r="BH14" i="2"/>
  <c r="C10" i="2" s="1"/>
  <c r="BH13" i="2"/>
  <c r="C9" i="2" s="1"/>
  <c r="BH12" i="2"/>
  <c r="C8" i="2" s="1"/>
  <c r="BH11" i="2"/>
  <c r="C7" i="2" s="1"/>
  <c r="BH10" i="2"/>
  <c r="C6" i="2" s="1"/>
  <c r="BH9" i="2"/>
  <c r="C5" i="2" s="1"/>
  <c r="BG14" i="2"/>
  <c r="B10" i="2" s="1"/>
  <c r="BG13" i="2"/>
  <c r="B9" i="2" s="1"/>
  <c r="BG12" i="2"/>
  <c r="B8" i="2" s="1"/>
  <c r="BG11" i="2"/>
  <c r="B7" i="2" s="1"/>
  <c r="BG8" i="2"/>
  <c r="B4" i="2" s="1"/>
  <c r="BR31" i="3"/>
  <c r="BP31" i="3"/>
  <c r="BN31" i="3"/>
  <c r="BL31" i="3"/>
  <c r="BJ31" i="3"/>
  <c r="BH31" i="3"/>
  <c r="BF31" i="3"/>
  <c r="BD31" i="3"/>
  <c r="BB31" i="3"/>
  <c r="BX50" i="2" l="1"/>
  <c r="CL50" i="2" s="1"/>
  <c r="C31" i="2" s="1"/>
  <c r="AX49" i="2"/>
  <c r="BX48" i="2"/>
  <c r="CL48" i="2" s="1"/>
  <c r="C29" i="2" s="1"/>
  <c r="AX47" i="2"/>
  <c r="BX49" i="2"/>
  <c r="CL49" i="2" s="1"/>
  <c r="C30" i="2" s="1"/>
  <c r="AX48" i="2"/>
  <c r="AX51" i="2"/>
  <c r="BX52" i="2"/>
  <c r="CL52" i="2" s="1"/>
  <c r="C33" i="2" s="1"/>
  <c r="BT46" i="2"/>
  <c r="BT48" i="2"/>
  <c r="BT50" i="2"/>
  <c r="BT44" i="2"/>
  <c r="BT45" i="2"/>
  <c r="BT47" i="2"/>
  <c r="BT49" i="2"/>
  <c r="BT51" i="2"/>
  <c r="BR26" i="2"/>
  <c r="BR25" i="2"/>
  <c r="CH26" i="2" s="1"/>
  <c r="CV26" i="2" s="1"/>
  <c r="M15" i="2" s="1"/>
  <c r="BD25" i="2"/>
  <c r="CA26" i="2" s="1"/>
  <c r="CO26" i="2" s="1"/>
  <c r="F15" i="2" s="1"/>
  <c r="BF26" i="2"/>
  <c r="BH25" i="2"/>
  <c r="CC26" i="2" s="1"/>
  <c r="CQ26" i="2" s="1"/>
  <c r="H15" i="2" s="1"/>
  <c r="BJ26" i="2"/>
  <c r="BJ29" i="2"/>
  <c r="CD29" i="2" s="1"/>
  <c r="CR29" i="2" s="1"/>
  <c r="I18" i="2" s="1"/>
  <c r="BJ31" i="2"/>
  <c r="CD31" i="2" s="1"/>
  <c r="CR31" i="2" s="1"/>
  <c r="I20" i="2" s="1"/>
  <c r="BJ33" i="2"/>
  <c r="CD33" i="2" s="1"/>
  <c r="CR33" i="2" s="1"/>
  <c r="I22" i="2" s="1"/>
  <c r="BL25" i="2"/>
  <c r="CE26" i="2" s="1"/>
  <c r="CS26" i="2" s="1"/>
  <c r="J15" i="2" s="1"/>
  <c r="BN26" i="2"/>
  <c r="BP25" i="2"/>
  <c r="CG26" i="2" s="1"/>
  <c r="CU26" i="2" s="1"/>
  <c r="L15" i="2" s="1"/>
  <c r="BD26" i="2"/>
  <c r="BF25" i="2"/>
  <c r="CB26" i="2" s="1"/>
  <c r="CP26" i="2" s="1"/>
  <c r="G15" i="2" s="1"/>
  <c r="BH26" i="2"/>
  <c r="BJ25" i="2"/>
  <c r="CD26" i="2" s="1"/>
  <c r="CR26" i="2" s="1"/>
  <c r="I15" i="2" s="1"/>
  <c r="BJ30" i="2"/>
  <c r="CD30" i="2" s="1"/>
  <c r="CR30" i="2" s="1"/>
  <c r="I19" i="2" s="1"/>
  <c r="BJ32" i="2"/>
  <c r="CD32" i="2" s="1"/>
  <c r="CR32" i="2" s="1"/>
  <c r="I21" i="2" s="1"/>
  <c r="BL26" i="2"/>
  <c r="BN25" i="2"/>
  <c r="CF26" i="2" s="1"/>
  <c r="CT26" i="2" s="1"/>
  <c r="K15" i="2" s="1"/>
  <c r="BP26" i="2"/>
  <c r="AX26" i="2"/>
  <c r="AZ25" i="2"/>
  <c r="BY26" i="2" s="1"/>
  <c r="CM26" i="2" s="1"/>
  <c r="D15" i="2" s="1"/>
  <c r="BB26" i="2"/>
  <c r="AX25" i="2"/>
  <c r="BX26" i="2" s="1"/>
  <c r="CL26" i="2" s="1"/>
  <c r="C15" i="2" s="1"/>
  <c r="AZ26" i="2"/>
  <c r="BB25" i="2"/>
  <c r="BZ26" i="2" s="1"/>
  <c r="CN26" i="2" s="1"/>
  <c r="E15" i="2" s="1"/>
  <c r="CX77" i="3"/>
  <c r="CW77" i="3"/>
  <c r="CV77" i="3"/>
  <c r="CX76" i="3"/>
  <c r="CW76" i="3"/>
  <c r="CV76" i="3"/>
  <c r="CX75" i="3"/>
  <c r="CW75" i="3"/>
  <c r="CV75" i="3"/>
  <c r="CX74" i="3"/>
  <c r="CW74" i="3"/>
  <c r="CV74" i="3"/>
  <c r="CX73" i="3"/>
  <c r="CW73" i="3"/>
  <c r="CV73" i="3"/>
  <c r="CX72" i="3"/>
  <c r="CW72" i="3"/>
  <c r="CV72" i="3"/>
  <c r="CX71" i="3"/>
  <c r="CW71" i="3"/>
  <c r="CV71" i="3"/>
  <c r="CX70" i="3"/>
  <c r="CW70" i="3"/>
  <c r="CV70" i="3"/>
  <c r="CX69" i="3"/>
  <c r="CW69" i="3"/>
  <c r="CV69" i="3"/>
  <c r="CX68" i="3"/>
  <c r="CW68" i="3"/>
  <c r="CV68" i="3"/>
  <c r="CX67" i="3"/>
  <c r="CW67" i="3"/>
  <c r="CV67" i="3"/>
  <c r="CX66" i="3"/>
  <c r="CW66" i="3"/>
  <c r="CV66" i="3"/>
  <c r="CX65" i="3"/>
  <c r="CW65" i="3"/>
  <c r="CV65" i="3"/>
  <c r="CX64" i="3"/>
  <c r="CW64" i="3"/>
  <c r="CV64" i="3"/>
  <c r="CX63" i="3"/>
  <c r="CW63" i="3"/>
  <c r="CV63" i="3"/>
  <c r="CX62" i="3"/>
  <c r="CW62" i="3"/>
  <c r="CV62" i="3"/>
  <c r="CX61" i="3"/>
  <c r="CW61" i="3"/>
  <c r="CV61" i="3"/>
  <c r="CX60" i="3"/>
  <c r="CW60" i="3"/>
  <c r="CV60" i="3"/>
  <c r="CX59" i="3"/>
  <c r="CW59" i="3"/>
  <c r="CV59" i="3"/>
  <c r="CX58" i="3"/>
  <c r="CW58" i="3"/>
  <c r="CV58" i="3"/>
  <c r="CU77" i="3"/>
  <c r="CU76" i="3"/>
  <c r="CU75" i="3"/>
  <c r="CU74" i="3"/>
  <c r="CU73" i="3"/>
  <c r="CU72" i="3"/>
  <c r="CU71" i="3"/>
  <c r="CU70" i="3"/>
  <c r="CU69" i="3"/>
  <c r="CU68" i="3"/>
  <c r="CU67" i="3"/>
  <c r="CU66" i="3"/>
  <c r="CU65" i="3"/>
  <c r="CU64" i="3"/>
  <c r="CU63" i="3"/>
  <c r="CU62" i="3"/>
  <c r="CU61" i="3"/>
  <c r="CU60" i="3"/>
  <c r="CU59" i="3"/>
  <c r="CU58" i="3"/>
  <c r="CT77" i="3"/>
  <c r="CT76" i="3"/>
  <c r="CT75" i="3"/>
  <c r="CT74" i="3"/>
  <c r="CT73" i="3"/>
  <c r="CT72" i="3"/>
  <c r="CT71" i="3"/>
  <c r="CT70" i="3"/>
  <c r="CT69" i="3"/>
  <c r="CT68" i="3"/>
  <c r="CT67" i="3"/>
  <c r="CT66" i="3"/>
  <c r="CT65" i="3"/>
  <c r="CT64" i="3"/>
  <c r="CT63" i="3"/>
  <c r="CT62" i="3"/>
  <c r="CT61" i="3"/>
  <c r="CT60" i="3"/>
  <c r="CT59" i="3"/>
  <c r="CT58" i="3"/>
  <c r="CS77" i="3"/>
  <c r="CS76" i="3"/>
  <c r="CS75" i="3"/>
  <c r="CS74" i="3"/>
  <c r="CS73" i="3"/>
  <c r="CS72" i="3"/>
  <c r="CS71" i="3"/>
  <c r="CS70" i="3"/>
  <c r="CS69" i="3"/>
  <c r="CS68" i="3"/>
  <c r="CS67" i="3"/>
  <c r="CS66" i="3"/>
  <c r="CS65" i="3"/>
  <c r="CS64" i="3"/>
  <c r="CS63" i="3"/>
  <c r="CS62" i="3"/>
  <c r="CS61" i="3"/>
  <c r="CS60" i="3"/>
  <c r="CS59" i="3"/>
  <c r="CS58" i="3"/>
  <c r="CR77" i="3"/>
  <c r="CR76" i="3"/>
  <c r="CR75" i="3"/>
  <c r="CR74" i="3"/>
  <c r="CR73" i="3"/>
  <c r="CR72" i="3"/>
  <c r="CR71" i="3"/>
  <c r="CR70" i="3"/>
  <c r="CR69" i="3"/>
  <c r="CR68" i="3"/>
  <c r="CR67" i="3"/>
  <c r="CR66" i="3"/>
  <c r="CR65" i="3"/>
  <c r="CR64" i="3"/>
  <c r="CR63" i="3"/>
  <c r="CR62" i="3"/>
  <c r="CR61" i="3"/>
  <c r="CR60" i="3"/>
  <c r="CR59" i="3"/>
  <c r="CR58" i="3"/>
  <c r="CQ77" i="3"/>
  <c r="CQ76" i="3"/>
  <c r="CQ75" i="3"/>
  <c r="CQ74" i="3"/>
  <c r="CQ73" i="3"/>
  <c r="CQ72" i="3"/>
  <c r="CQ71" i="3"/>
  <c r="CQ70" i="3"/>
  <c r="CQ69" i="3"/>
  <c r="CQ68" i="3"/>
  <c r="CQ67" i="3"/>
  <c r="CQ66" i="3"/>
  <c r="CQ65" i="3"/>
  <c r="CQ64" i="3"/>
  <c r="CQ63" i="3"/>
  <c r="CQ62" i="3"/>
  <c r="CQ61" i="3"/>
  <c r="CQ60" i="3"/>
  <c r="CQ59" i="3"/>
  <c r="CQ58" i="3"/>
  <c r="CP77" i="3"/>
  <c r="CP76" i="3"/>
  <c r="CP75" i="3"/>
  <c r="CP74" i="3"/>
  <c r="CP73" i="3"/>
  <c r="CP72" i="3"/>
  <c r="CP71" i="3"/>
  <c r="CP70" i="3"/>
  <c r="CP69" i="3"/>
  <c r="CP68" i="3"/>
  <c r="CP67" i="3"/>
  <c r="CP66" i="3"/>
  <c r="CP65" i="3"/>
  <c r="CP64" i="3"/>
  <c r="CP63" i="3"/>
  <c r="CP62" i="3"/>
  <c r="CP61" i="3"/>
  <c r="CP60" i="3"/>
  <c r="CP59" i="3"/>
  <c r="CP58" i="3"/>
  <c r="CO77" i="3"/>
  <c r="CO76" i="3"/>
  <c r="CO75" i="3"/>
  <c r="CO74" i="3"/>
  <c r="CO73" i="3"/>
  <c r="CO72" i="3"/>
  <c r="CO71" i="3"/>
  <c r="CO70" i="3"/>
  <c r="CO69" i="3"/>
  <c r="CO68" i="3"/>
  <c r="CO67" i="3"/>
  <c r="CO66" i="3"/>
  <c r="CO65" i="3"/>
  <c r="CO64" i="3"/>
  <c r="CO63" i="3"/>
  <c r="CO62" i="3"/>
  <c r="CO61" i="3"/>
  <c r="CO60" i="3"/>
  <c r="CO59" i="3"/>
  <c r="CO58" i="3"/>
  <c r="CN77" i="3"/>
  <c r="CN76" i="3"/>
  <c r="CN75" i="3"/>
  <c r="CN74" i="3"/>
  <c r="CN73" i="3"/>
  <c r="CN72" i="3"/>
  <c r="CN71" i="3"/>
  <c r="CN70" i="3"/>
  <c r="CN69" i="3"/>
  <c r="CN68" i="3"/>
  <c r="CN67" i="3"/>
  <c r="CN66" i="3"/>
  <c r="CN65" i="3"/>
  <c r="CN64" i="3"/>
  <c r="CN63" i="3"/>
  <c r="CN62" i="3"/>
  <c r="CN61" i="3"/>
  <c r="CN60" i="3"/>
  <c r="CN59" i="3"/>
  <c r="CN58" i="3"/>
  <c r="CM77" i="3"/>
  <c r="CM76" i="3"/>
  <c r="CM75" i="3"/>
  <c r="CM74" i="3"/>
  <c r="CM73" i="3"/>
  <c r="CM72" i="3"/>
  <c r="CM71" i="3"/>
  <c r="CM70" i="3"/>
  <c r="CM69" i="3"/>
  <c r="CM68" i="3"/>
  <c r="CM67" i="3"/>
  <c r="CM66" i="3"/>
  <c r="CM65" i="3"/>
  <c r="CM64" i="3"/>
  <c r="CM63" i="3"/>
  <c r="CM62" i="3"/>
  <c r="CM61" i="3"/>
  <c r="CM60" i="3"/>
  <c r="CM59" i="3"/>
  <c r="CM58" i="3"/>
  <c r="CV51" i="3"/>
  <c r="CQ51" i="3"/>
  <c r="CO51" i="3"/>
  <c r="CL51" i="3"/>
  <c r="CV50" i="3"/>
  <c r="CU50" i="3"/>
  <c r="CT50" i="3"/>
  <c r="CS50" i="3"/>
  <c r="CR50" i="3"/>
  <c r="CQ50" i="3"/>
  <c r="CP50" i="3"/>
  <c r="CO50" i="3"/>
  <c r="CN50" i="3"/>
  <c r="CM50" i="3"/>
  <c r="CL50" i="3"/>
  <c r="CV49" i="3"/>
  <c r="CU49" i="3"/>
  <c r="CT49" i="3"/>
  <c r="CS49" i="3"/>
  <c r="CR49" i="3"/>
  <c r="CQ49" i="3"/>
  <c r="CP49" i="3"/>
  <c r="CO49" i="3"/>
  <c r="CN49" i="3"/>
  <c r="CM49" i="3"/>
  <c r="CL49" i="3"/>
  <c r="CV48" i="3"/>
  <c r="CU48" i="3"/>
  <c r="CT48" i="3"/>
  <c r="CS48" i="3"/>
  <c r="CR48" i="3"/>
  <c r="CQ48" i="3"/>
  <c r="CP48" i="3"/>
  <c r="CO48" i="3"/>
  <c r="CN48" i="3"/>
  <c r="CM48" i="3"/>
  <c r="CL48" i="3"/>
  <c r="CV47" i="3"/>
  <c r="CU47" i="3"/>
  <c r="CT47" i="3"/>
  <c r="CS47" i="3"/>
  <c r="CR47" i="3"/>
  <c r="CQ47" i="3"/>
  <c r="CP47" i="3"/>
  <c r="CO47" i="3"/>
  <c r="CN47" i="3"/>
  <c r="CM47" i="3"/>
  <c r="CL47" i="3"/>
  <c r="CV46" i="3"/>
  <c r="CU46" i="3"/>
  <c r="CT46" i="3"/>
  <c r="CS46" i="3"/>
  <c r="CR46" i="3"/>
  <c r="CQ46" i="3"/>
  <c r="CP46" i="3"/>
  <c r="CO46" i="3"/>
  <c r="CN46" i="3"/>
  <c r="CM46" i="3"/>
  <c r="CL46" i="3"/>
  <c r="CV45" i="3"/>
  <c r="CU45" i="3"/>
  <c r="CT45" i="3"/>
  <c r="CS45" i="3"/>
  <c r="CR45" i="3"/>
  <c r="CQ45" i="3"/>
  <c r="CP45" i="3"/>
  <c r="CO45" i="3"/>
  <c r="CN45" i="3"/>
  <c r="CM45" i="3"/>
  <c r="CL45" i="3"/>
  <c r="CV44" i="3"/>
  <c r="CU44" i="3"/>
  <c r="CT44" i="3"/>
  <c r="CS44" i="3"/>
  <c r="CR44" i="3"/>
  <c r="CQ44" i="3"/>
  <c r="CP44" i="3"/>
  <c r="CO44" i="3"/>
  <c r="CN44" i="3"/>
  <c r="CM44" i="3"/>
  <c r="CL44" i="3"/>
  <c r="CV43" i="3"/>
  <c r="CU43" i="3"/>
  <c r="CT43" i="3"/>
  <c r="CS43" i="3"/>
  <c r="CR43" i="3"/>
  <c r="CQ43" i="3"/>
  <c r="CP43" i="3"/>
  <c r="CO43" i="3"/>
  <c r="CN43" i="3"/>
  <c r="CM43" i="3"/>
  <c r="CL43" i="3"/>
  <c r="CV42" i="3"/>
  <c r="CU42" i="3"/>
  <c r="CT42" i="3"/>
  <c r="CS42" i="3"/>
  <c r="CR42" i="3"/>
  <c r="CQ42" i="3"/>
  <c r="CP42" i="3"/>
  <c r="CO42" i="3"/>
  <c r="CN42" i="3"/>
  <c r="CM42" i="3"/>
  <c r="CL42" i="3"/>
  <c r="CV41" i="3"/>
  <c r="CU41" i="3"/>
  <c r="CT41" i="3"/>
  <c r="CS41" i="3"/>
  <c r="CR41" i="3"/>
  <c r="CQ41" i="3"/>
  <c r="CP41" i="3"/>
  <c r="CO41" i="3"/>
  <c r="CN41" i="3"/>
  <c r="CM41" i="3"/>
  <c r="CL41" i="3"/>
  <c r="CV40" i="3"/>
  <c r="CU40" i="3"/>
  <c r="CT40" i="3"/>
  <c r="CS40" i="3"/>
  <c r="CR40" i="3"/>
  <c r="CQ40" i="3"/>
  <c r="CP40" i="3"/>
  <c r="CO40" i="3"/>
  <c r="CN40" i="3"/>
  <c r="CM40" i="3"/>
  <c r="CL40" i="3"/>
  <c r="CV39" i="3"/>
  <c r="CU39" i="3"/>
  <c r="CT39" i="3"/>
  <c r="CS39" i="3"/>
  <c r="CR39" i="3"/>
  <c r="CQ39" i="3"/>
  <c r="CP39" i="3"/>
  <c r="CO39" i="3"/>
  <c r="CN39" i="3"/>
  <c r="CM39" i="3"/>
  <c r="CL39" i="3"/>
  <c r="CV38" i="3"/>
  <c r="CU38" i="3"/>
  <c r="CT38" i="3"/>
  <c r="CS38" i="3"/>
  <c r="CR38" i="3"/>
  <c r="CQ38" i="3"/>
  <c r="CP38" i="3"/>
  <c r="CO38" i="3"/>
  <c r="CN38" i="3"/>
  <c r="CM38" i="3"/>
  <c r="CL38" i="3"/>
  <c r="CV37" i="3"/>
  <c r="CU37" i="3"/>
  <c r="CT37" i="3"/>
  <c r="CS37" i="3"/>
  <c r="CR37" i="3"/>
  <c r="CQ37" i="3"/>
  <c r="CP37" i="3"/>
  <c r="CO37" i="3"/>
  <c r="CN37" i="3"/>
  <c r="CM37" i="3"/>
  <c r="CL37" i="3"/>
  <c r="CV36" i="3"/>
  <c r="CU36" i="3"/>
  <c r="CT36" i="3"/>
  <c r="CS36" i="3"/>
  <c r="CR36" i="3"/>
  <c r="CQ36" i="3"/>
  <c r="CP36" i="3"/>
  <c r="CO36" i="3"/>
  <c r="CN36" i="3"/>
  <c r="CM36" i="3"/>
  <c r="CL36" i="3"/>
  <c r="CV35" i="3"/>
  <c r="CU35" i="3"/>
  <c r="CT35" i="3"/>
  <c r="CS35" i="3"/>
  <c r="CR35" i="3"/>
  <c r="CQ35" i="3"/>
  <c r="CP35" i="3"/>
  <c r="CO35" i="3"/>
  <c r="CN35" i="3"/>
  <c r="CM35" i="3"/>
  <c r="CL35" i="3"/>
  <c r="CV34" i="3"/>
  <c r="CU34" i="3"/>
  <c r="CT34" i="3"/>
  <c r="CS34" i="3"/>
  <c r="CR34" i="3"/>
  <c r="CQ34" i="3"/>
  <c r="CP34" i="3"/>
  <c r="CO34" i="3"/>
  <c r="CN34" i="3"/>
  <c r="CM34" i="3"/>
  <c r="CL34" i="3"/>
  <c r="CV33" i="3"/>
  <c r="CU33" i="3"/>
  <c r="CT33" i="3"/>
  <c r="CS33" i="3"/>
  <c r="CR33" i="3"/>
  <c r="CQ33" i="3"/>
  <c r="CP33" i="3"/>
  <c r="CO33" i="3"/>
  <c r="CN33" i="3"/>
  <c r="CM33" i="3"/>
  <c r="CL33" i="3"/>
  <c r="CV32" i="3"/>
  <c r="CU32" i="3"/>
  <c r="CT32" i="3"/>
  <c r="CS32" i="3"/>
  <c r="CR32" i="3"/>
  <c r="CQ32" i="3"/>
  <c r="CP32" i="3"/>
  <c r="CO32" i="3"/>
  <c r="CN32" i="3"/>
  <c r="CM32" i="3"/>
  <c r="CL32" i="3"/>
  <c r="CK50" i="3"/>
  <c r="CK49" i="3"/>
  <c r="CK48" i="3"/>
  <c r="CK47" i="3"/>
  <c r="CK46" i="3"/>
  <c r="CK45" i="3"/>
  <c r="CK44" i="3"/>
  <c r="CK43" i="3"/>
  <c r="CK42" i="3"/>
  <c r="CK41" i="3"/>
  <c r="CK40" i="3"/>
  <c r="CK39" i="3"/>
  <c r="CK38" i="3"/>
  <c r="CK36" i="3"/>
  <c r="CK35" i="3"/>
  <c r="CK34" i="3"/>
  <c r="CK33" i="3"/>
  <c r="CK32" i="3"/>
  <c r="BV26" i="3"/>
  <c r="BV25" i="3"/>
  <c r="BV24" i="3"/>
  <c r="BV23" i="3"/>
  <c r="BV22" i="3"/>
  <c r="BV21" i="3"/>
  <c r="BV20" i="3"/>
  <c r="BV19" i="3"/>
  <c r="BV18" i="3"/>
  <c r="BV17" i="3"/>
  <c r="BV16" i="3"/>
  <c r="BV15" i="3"/>
  <c r="BV14" i="3"/>
  <c r="BV13" i="3"/>
  <c r="BV12" i="3"/>
  <c r="BV11" i="3"/>
  <c r="BV10" i="3"/>
  <c r="BV9" i="3"/>
  <c r="BV8" i="3"/>
  <c r="BV7" i="3"/>
  <c r="BU26" i="3"/>
  <c r="BU25" i="3"/>
  <c r="BU24" i="3"/>
  <c r="BU23" i="3"/>
  <c r="BU22" i="3"/>
  <c r="BU21" i="3"/>
  <c r="BU20" i="3"/>
  <c r="BU19" i="3"/>
  <c r="BU18" i="3"/>
  <c r="BU17" i="3"/>
  <c r="BU16" i="3"/>
  <c r="BU15" i="3"/>
  <c r="BU14" i="3"/>
  <c r="BU13" i="3"/>
  <c r="BU12" i="3"/>
  <c r="BU11" i="3"/>
  <c r="BU10" i="3"/>
  <c r="BU9" i="3"/>
  <c r="BU8" i="3"/>
  <c r="BU7" i="3"/>
  <c r="BT26" i="3"/>
  <c r="BT25" i="3"/>
  <c r="BT24" i="3"/>
  <c r="BT23" i="3"/>
  <c r="BT22" i="3"/>
  <c r="BT21" i="3"/>
  <c r="BT20" i="3"/>
  <c r="BT19" i="3"/>
  <c r="BT18" i="3"/>
  <c r="BT17" i="3"/>
  <c r="BT16" i="3"/>
  <c r="BT15" i="3"/>
  <c r="BT14" i="3"/>
  <c r="BT13" i="3"/>
  <c r="BT12" i="3"/>
  <c r="BT11" i="3"/>
  <c r="BT10" i="3"/>
  <c r="BT9" i="3"/>
  <c r="BT8" i="3"/>
  <c r="BT7" i="3"/>
  <c r="BS26" i="3"/>
  <c r="BS25" i="3"/>
  <c r="BS24" i="3"/>
  <c r="BS23" i="3"/>
  <c r="BS22" i="3"/>
  <c r="BS21" i="3"/>
  <c r="BS20" i="3"/>
  <c r="BS19" i="3"/>
  <c r="BS18" i="3"/>
  <c r="BS17" i="3"/>
  <c r="BS16" i="3"/>
  <c r="BS15" i="3"/>
  <c r="BS14" i="3"/>
  <c r="BS13" i="3"/>
  <c r="BS12" i="3"/>
  <c r="BS11" i="3"/>
  <c r="BS10" i="3"/>
  <c r="BS9" i="3"/>
  <c r="BS8" i="3"/>
  <c r="BS7" i="3"/>
  <c r="BR26" i="3"/>
  <c r="BR25" i="3"/>
  <c r="BR24" i="3"/>
  <c r="BR23" i="3"/>
  <c r="BR22" i="3"/>
  <c r="BR21" i="3"/>
  <c r="BR20" i="3"/>
  <c r="BR19" i="3"/>
  <c r="BR18" i="3"/>
  <c r="BR17" i="3"/>
  <c r="BR16" i="3"/>
  <c r="BR15" i="3"/>
  <c r="BR14" i="3"/>
  <c r="BR13" i="3"/>
  <c r="BR12" i="3"/>
  <c r="BR11" i="3"/>
  <c r="BR10" i="3"/>
  <c r="BR9" i="3"/>
  <c r="BR8" i="3"/>
  <c r="BR7" i="3"/>
  <c r="BQ26" i="3"/>
  <c r="BQ25" i="3"/>
  <c r="BQ24" i="3"/>
  <c r="BQ23" i="3"/>
  <c r="BQ22" i="3"/>
  <c r="BQ21" i="3"/>
  <c r="BQ20" i="3"/>
  <c r="BQ19" i="3"/>
  <c r="BQ18" i="3"/>
  <c r="BQ17" i="3"/>
  <c r="BQ16" i="3"/>
  <c r="BQ15" i="3"/>
  <c r="BQ14" i="3"/>
  <c r="BQ13" i="3"/>
  <c r="BQ12" i="3"/>
  <c r="BQ11" i="3"/>
  <c r="BQ10" i="3"/>
  <c r="BQ9" i="3"/>
  <c r="BQ8" i="3"/>
  <c r="BQ7" i="3"/>
  <c r="BP26" i="3"/>
  <c r="BP25" i="3"/>
  <c r="BP24" i="3"/>
  <c r="BP23" i="3"/>
  <c r="BP22" i="3"/>
  <c r="BP21" i="3"/>
  <c r="BP20" i="3"/>
  <c r="BP19" i="3"/>
  <c r="BP18" i="3"/>
  <c r="BP17" i="3"/>
  <c r="BP16" i="3"/>
  <c r="BP15" i="3"/>
  <c r="BP14" i="3"/>
  <c r="BP13" i="3"/>
  <c r="BP12" i="3"/>
  <c r="BP11" i="3"/>
  <c r="BP10" i="3"/>
  <c r="BP9" i="3"/>
  <c r="BP8" i="3"/>
  <c r="BP7" i="3"/>
  <c r="BO26" i="3"/>
  <c r="BO25" i="3"/>
  <c r="BO24" i="3"/>
  <c r="BO23" i="3"/>
  <c r="BO22" i="3"/>
  <c r="BO21" i="3"/>
  <c r="BO20" i="3"/>
  <c r="BO19" i="3"/>
  <c r="BO18" i="3"/>
  <c r="BO17" i="3"/>
  <c r="BO16" i="3"/>
  <c r="BO15" i="3"/>
  <c r="BO14" i="3"/>
  <c r="BO13" i="3"/>
  <c r="BO12" i="3"/>
  <c r="BO11" i="3"/>
  <c r="BO10" i="3"/>
  <c r="BO9" i="3"/>
  <c r="BO8" i="3"/>
  <c r="BO7" i="3"/>
  <c r="BN26" i="3"/>
  <c r="BN25" i="3"/>
  <c r="BN24" i="3"/>
  <c r="BN23" i="3"/>
  <c r="BN22" i="3"/>
  <c r="BN21" i="3"/>
  <c r="BN20" i="3"/>
  <c r="BN19" i="3"/>
  <c r="BN18" i="3"/>
  <c r="BN17" i="3"/>
  <c r="BN16" i="3"/>
  <c r="BN15" i="3"/>
  <c r="BN14" i="3"/>
  <c r="BN13" i="3"/>
  <c r="BN12" i="3"/>
  <c r="BN11" i="3"/>
  <c r="BN10" i="3"/>
  <c r="BN9" i="3"/>
  <c r="BN8" i="3"/>
  <c r="BN7" i="3"/>
  <c r="BM26" i="3"/>
  <c r="BM25" i="3"/>
  <c r="BM24" i="3"/>
  <c r="BM23" i="3"/>
  <c r="BM22" i="3"/>
  <c r="BM21" i="3"/>
  <c r="BM20" i="3"/>
  <c r="BM19" i="3"/>
  <c r="BM18" i="3"/>
  <c r="BM17" i="3"/>
  <c r="BM16" i="3"/>
  <c r="BM15" i="3"/>
  <c r="BM14" i="3"/>
  <c r="BM13" i="3"/>
  <c r="BM12" i="3"/>
  <c r="BM11" i="3"/>
  <c r="BM10" i="3"/>
  <c r="BM9" i="3"/>
  <c r="BM8" i="3"/>
  <c r="BM7" i="3"/>
  <c r="BL26" i="3"/>
  <c r="BL25" i="3"/>
  <c r="BL24" i="3"/>
  <c r="BL23" i="3"/>
  <c r="BL22" i="3"/>
  <c r="BL21" i="3"/>
  <c r="BL20" i="3"/>
  <c r="BL19" i="3"/>
  <c r="BL18" i="3"/>
  <c r="BL17" i="3"/>
  <c r="BL16" i="3"/>
  <c r="BL15" i="3"/>
  <c r="BL14" i="3"/>
  <c r="BL13" i="3"/>
  <c r="BL12" i="3"/>
  <c r="BL11" i="3"/>
  <c r="BL10" i="3"/>
  <c r="BL9" i="3"/>
  <c r="BL8" i="3"/>
  <c r="BL7" i="3"/>
  <c r="BK26" i="3"/>
  <c r="BK25" i="3"/>
  <c r="BK24" i="3"/>
  <c r="BK23" i="3"/>
  <c r="BK22" i="3"/>
  <c r="BK21" i="3"/>
  <c r="BK20" i="3"/>
  <c r="BK19" i="3"/>
  <c r="BK18" i="3"/>
  <c r="BK17" i="3"/>
  <c r="BK16" i="3"/>
  <c r="BK15" i="3"/>
  <c r="BK14" i="3"/>
  <c r="BK13" i="3"/>
  <c r="BK12" i="3"/>
  <c r="BK11" i="3"/>
  <c r="BK10" i="3"/>
  <c r="BK9" i="3"/>
  <c r="BK8" i="3"/>
  <c r="BK7" i="3"/>
  <c r="BJ26" i="3"/>
  <c r="BJ25" i="3"/>
  <c r="BJ24" i="3"/>
  <c r="BJ23" i="3"/>
  <c r="BJ22" i="3"/>
  <c r="BJ21" i="3"/>
  <c r="BJ20" i="3"/>
  <c r="BJ19" i="3"/>
  <c r="BJ18" i="3"/>
  <c r="BJ17" i="3"/>
  <c r="BJ16" i="3"/>
  <c r="BJ15" i="3"/>
  <c r="BJ14" i="3"/>
  <c r="BJ13" i="3"/>
  <c r="BJ12" i="3"/>
  <c r="BJ11" i="3"/>
  <c r="BJ10" i="3"/>
  <c r="BJ9" i="3"/>
  <c r="BJ8" i="3"/>
  <c r="BJ7" i="3"/>
  <c r="BT77" i="3" l="1"/>
  <c r="BT76" i="3"/>
  <c r="BT75" i="3"/>
  <c r="BT74" i="3"/>
  <c r="BT73" i="3"/>
  <c r="BT72" i="3"/>
  <c r="BT71" i="3"/>
  <c r="BT70" i="3"/>
  <c r="BT69" i="3"/>
  <c r="BT68" i="3"/>
  <c r="BT67" i="3"/>
  <c r="BT66" i="3"/>
  <c r="BT65" i="3"/>
  <c r="BT64" i="3"/>
  <c r="BT63" i="3"/>
  <c r="BT62" i="3"/>
  <c r="BT61" i="3"/>
  <c r="BT60" i="3"/>
  <c r="BT59" i="3"/>
  <c r="BT58" i="3"/>
  <c r="BS76" i="3"/>
  <c r="BT51" i="3"/>
  <c r="BT50" i="3"/>
  <c r="BT49" i="3"/>
  <c r="BT48" i="3"/>
  <c r="BT47" i="3"/>
  <c r="BT46" i="3"/>
  <c r="BT45" i="3"/>
  <c r="BT44" i="3"/>
  <c r="BT43" i="3"/>
  <c r="BT42" i="3"/>
  <c r="BT41" i="3"/>
  <c r="BT40" i="3"/>
  <c r="BT39" i="3"/>
  <c r="BT38" i="3"/>
  <c r="BT37" i="3"/>
  <c r="BT36" i="3"/>
  <c r="BT35" i="3"/>
  <c r="BT34" i="3"/>
  <c r="BT33" i="3"/>
  <c r="BT32" i="3"/>
  <c r="BS33" i="3"/>
  <c r="BS32" i="3"/>
  <c r="BS48" i="3"/>
  <c r="BS51" i="3"/>
  <c r="BS50" i="3"/>
  <c r="BS49" i="3"/>
  <c r="BS47" i="3"/>
  <c r="BS46" i="3"/>
  <c r="BS45" i="3"/>
  <c r="BS44" i="3"/>
  <c r="BS43" i="3"/>
  <c r="BS42" i="3"/>
  <c r="BS41" i="3"/>
  <c r="BS40" i="3"/>
  <c r="BS39" i="3"/>
  <c r="BS38" i="3"/>
  <c r="BS37" i="3"/>
  <c r="BS36" i="3"/>
  <c r="BS35" i="3"/>
  <c r="BS34" i="3"/>
  <c r="BM51" i="3"/>
  <c r="BK51" i="3"/>
  <c r="CE51" i="3" s="1"/>
  <c r="CS51" i="3" s="1"/>
  <c r="BI51" i="3"/>
  <c r="CD51" i="3" s="1"/>
  <c r="CR51" i="3" s="1"/>
  <c r="BE51" i="3"/>
  <c r="CB51" i="3" s="1"/>
  <c r="CP51" i="3" s="1"/>
  <c r="BA51" i="3"/>
  <c r="BZ51" i="3" s="1"/>
  <c r="CN51" i="3" s="1"/>
  <c r="AY51" i="3"/>
  <c r="BY51" i="3" s="1"/>
  <c r="CM51" i="3" s="1"/>
  <c r="AU51" i="3"/>
  <c r="BW51" i="3" s="1"/>
  <c r="CK51" i="3" s="1"/>
  <c r="BQ50" i="3"/>
  <c r="BM50" i="3"/>
  <c r="BK50" i="3"/>
  <c r="BI50" i="3"/>
  <c r="BG50" i="3"/>
  <c r="BE50" i="3"/>
  <c r="BC50" i="3"/>
  <c r="BA50" i="3"/>
  <c r="AY50" i="3"/>
  <c r="P124" i="3"/>
  <c r="P123" i="3"/>
  <c r="P100" i="3"/>
  <c r="P99" i="3"/>
  <c r="P98" i="3"/>
  <c r="P75" i="3"/>
  <c r="P74" i="3"/>
  <c r="P73" i="3"/>
  <c r="P72" i="3"/>
  <c r="P71" i="3"/>
  <c r="P70" i="3"/>
  <c r="P69" i="3"/>
  <c r="P68" i="3"/>
  <c r="P67" i="3"/>
  <c r="P66" i="3"/>
  <c r="B22" i="5"/>
  <c r="BO51" i="3" l="1"/>
  <c r="CG51" i="3" s="1"/>
  <c r="CU51" i="3" s="1"/>
  <c r="CF51" i="3"/>
  <c r="CT51" i="3" s="1"/>
  <c r="M5" i="11"/>
  <c r="N5" i="11"/>
  <c r="O5" i="11"/>
  <c r="P5" i="11"/>
  <c r="Q5" i="11"/>
  <c r="M6" i="11"/>
  <c r="N6" i="11"/>
  <c r="O6" i="11"/>
  <c r="P6" i="11"/>
  <c r="Q6" i="11"/>
  <c r="M7" i="11"/>
  <c r="N7" i="11"/>
  <c r="O7" i="11"/>
  <c r="P7" i="11"/>
  <c r="Q7" i="11"/>
  <c r="M8" i="11"/>
  <c r="N8" i="11"/>
  <c r="O8" i="11"/>
  <c r="P8" i="11"/>
  <c r="Q8" i="11"/>
  <c r="M9" i="11"/>
  <c r="N9" i="11"/>
  <c r="O9" i="11"/>
  <c r="P9" i="11"/>
  <c r="Q9" i="11"/>
  <c r="M10" i="11"/>
  <c r="N10" i="11"/>
  <c r="O10" i="11"/>
  <c r="P10" i="11"/>
  <c r="Q10" i="11"/>
  <c r="M11" i="11"/>
  <c r="N11" i="11"/>
  <c r="O11" i="11"/>
  <c r="P11" i="11"/>
  <c r="Q11" i="11"/>
  <c r="M12" i="11"/>
  <c r="N12" i="11"/>
  <c r="O12" i="11"/>
  <c r="P12" i="11"/>
  <c r="Q12" i="11"/>
  <c r="M13" i="11"/>
  <c r="N13" i="11"/>
  <c r="O13" i="11"/>
  <c r="P13" i="11"/>
  <c r="Q13" i="11"/>
  <c r="M14" i="11"/>
  <c r="N14" i="11"/>
  <c r="O14" i="11"/>
  <c r="P14" i="11"/>
  <c r="Q14" i="11"/>
  <c r="M15" i="11"/>
  <c r="N15" i="11"/>
  <c r="O15" i="11"/>
  <c r="P15" i="11"/>
  <c r="Q15" i="11"/>
  <c r="M16" i="11"/>
  <c r="N16" i="11"/>
  <c r="O16" i="11"/>
  <c r="P16" i="11"/>
  <c r="Q16" i="11"/>
  <c r="M17" i="11"/>
  <c r="N17" i="11"/>
  <c r="O17" i="11"/>
  <c r="P17" i="11"/>
  <c r="Q17" i="11"/>
  <c r="M18" i="11"/>
  <c r="N18" i="11"/>
  <c r="O18" i="11"/>
  <c r="P18" i="11"/>
  <c r="Q18" i="11"/>
  <c r="M19" i="11"/>
  <c r="N19" i="11"/>
  <c r="O19" i="11"/>
  <c r="P19" i="11"/>
  <c r="Q19" i="11"/>
  <c r="M20" i="11"/>
  <c r="N20" i="11"/>
  <c r="O20" i="11"/>
  <c r="P20" i="11"/>
  <c r="Q20" i="11"/>
  <c r="M21" i="11"/>
  <c r="N21" i="11"/>
  <c r="O21" i="11"/>
  <c r="P21" i="11"/>
  <c r="Q21" i="11"/>
  <c r="M22" i="11"/>
  <c r="N22" i="11"/>
  <c r="O22" i="11"/>
  <c r="P22" i="11"/>
  <c r="Q22" i="11"/>
  <c r="M23" i="11"/>
  <c r="N23" i="11"/>
  <c r="O23" i="11"/>
  <c r="P23" i="11"/>
  <c r="Q23" i="11"/>
  <c r="M24" i="11"/>
  <c r="N24" i="11"/>
  <c r="O24" i="11"/>
  <c r="P24" i="11"/>
  <c r="Q24" i="11"/>
  <c r="M25" i="11"/>
  <c r="N25" i="11"/>
  <c r="O25" i="11"/>
  <c r="P25" i="11"/>
  <c r="Q25" i="11"/>
  <c r="M26" i="11"/>
  <c r="N26" i="11"/>
  <c r="O26" i="11"/>
  <c r="P26" i="11"/>
  <c r="Q26" i="11"/>
  <c r="M27" i="11"/>
  <c r="N27" i="11"/>
  <c r="O27" i="11"/>
  <c r="P27" i="11"/>
  <c r="Q27" i="11"/>
  <c r="M28" i="11"/>
  <c r="M31" i="11" s="1"/>
  <c r="N28" i="11"/>
  <c r="N31" i="11" s="1"/>
  <c r="O28" i="11"/>
  <c r="P28" i="11"/>
  <c r="M29" i="11"/>
  <c r="N29" i="11"/>
  <c r="O29" i="11"/>
  <c r="P29" i="11"/>
  <c r="Q29" i="11"/>
  <c r="L6" i="11"/>
  <c r="L7" i="11"/>
  <c r="L8" i="11"/>
  <c r="L9" i="11"/>
  <c r="L10" i="11"/>
  <c r="L11" i="11"/>
  <c r="L12" i="11"/>
  <c r="L13" i="11"/>
  <c r="L14" i="11"/>
  <c r="L15" i="11"/>
  <c r="L16" i="11"/>
  <c r="L17" i="11"/>
  <c r="L18" i="11"/>
  <c r="L19" i="11"/>
  <c r="L20" i="11"/>
  <c r="L21" i="11"/>
  <c r="L22" i="11"/>
  <c r="L23" i="11"/>
  <c r="L24" i="11"/>
  <c r="L25" i="11"/>
  <c r="L26" i="11"/>
  <c r="L27" i="11"/>
  <c r="L28" i="11"/>
  <c r="L29" i="11"/>
  <c r="L31" i="11" s="1"/>
  <c r="L5" i="11"/>
  <c r="P31" i="11" l="1"/>
  <c r="O31" i="11"/>
  <c r="G41" i="4"/>
  <c r="T9" i="6"/>
  <c r="D52" i="6" s="1"/>
  <c r="D53" i="6" l="1"/>
  <c r="D54" i="6"/>
  <c r="C53" i="6"/>
  <c r="B53" i="6"/>
  <c r="C52" i="6"/>
  <c r="M52" i="6"/>
  <c r="K52" i="6"/>
  <c r="I52" i="6"/>
  <c r="G52" i="6"/>
  <c r="E52" i="6"/>
  <c r="L52" i="6"/>
  <c r="J52" i="6"/>
  <c r="H52" i="6"/>
  <c r="F52" i="6"/>
  <c r="B52" i="6"/>
  <c r="L54" i="6"/>
  <c r="B54" i="6"/>
  <c r="F53" i="6"/>
  <c r="H53" i="6"/>
  <c r="J53" i="6"/>
  <c r="L53" i="6"/>
  <c r="C54" i="6"/>
  <c r="E54" i="6"/>
  <c r="G54" i="6"/>
  <c r="I54" i="6"/>
  <c r="K54" i="6"/>
  <c r="M54" i="6"/>
  <c r="E53" i="6"/>
  <c r="G53" i="6"/>
  <c r="I53" i="6"/>
  <c r="K53" i="6"/>
  <c r="M53" i="6"/>
  <c r="F54" i="6"/>
  <c r="H54" i="6"/>
  <c r="J54" i="6"/>
  <c r="B57" i="6" l="1"/>
  <c r="B58" i="6" l="1"/>
  <c r="L58" i="6"/>
  <c r="J58" i="6"/>
  <c r="H58" i="6"/>
  <c r="F58" i="6"/>
  <c r="D58" i="6"/>
  <c r="M59" i="6"/>
  <c r="K59" i="6"/>
  <c r="I59" i="6"/>
  <c r="G59" i="6"/>
  <c r="E59" i="6"/>
  <c r="C59" i="6"/>
  <c r="I57" i="6"/>
  <c r="G57" i="6"/>
  <c r="E57" i="6"/>
  <c r="C57" i="6"/>
  <c r="M58" i="6"/>
  <c r="K58" i="6"/>
  <c r="I58" i="6"/>
  <c r="G58" i="6"/>
  <c r="E58" i="6"/>
  <c r="C58" i="6"/>
  <c r="L59" i="6"/>
  <c r="J59" i="6"/>
  <c r="H59" i="6"/>
  <c r="F59" i="6"/>
  <c r="D59" i="6"/>
  <c r="B59" i="6"/>
  <c r="J57" i="6"/>
  <c r="H57" i="6"/>
  <c r="F57" i="6"/>
  <c r="D57" i="6"/>
  <c r="O4" i="6" l="1"/>
  <c r="M26" i="5"/>
  <c r="L26" i="5"/>
  <c r="K26" i="5"/>
  <c r="J26" i="5"/>
  <c r="I26" i="5"/>
  <c r="H26" i="5"/>
  <c r="G26" i="5"/>
  <c r="F26" i="5"/>
  <c r="E26" i="5"/>
  <c r="D26" i="5"/>
  <c r="C26" i="5"/>
  <c r="B26" i="5"/>
  <c r="M25" i="5"/>
  <c r="L25" i="5"/>
  <c r="K25" i="5"/>
  <c r="J25" i="5"/>
  <c r="I25" i="5"/>
  <c r="H25" i="5"/>
  <c r="G25" i="5"/>
  <c r="F25" i="5"/>
  <c r="E25" i="5"/>
  <c r="D25" i="5"/>
  <c r="C25" i="5"/>
  <c r="B25" i="5"/>
  <c r="M24" i="5"/>
  <c r="L24" i="5"/>
  <c r="K24" i="5"/>
  <c r="J24" i="5"/>
  <c r="I24" i="5"/>
  <c r="H24" i="5"/>
  <c r="G24" i="5"/>
  <c r="F24" i="5"/>
  <c r="E24" i="5"/>
  <c r="D24" i="5"/>
  <c r="C24" i="5"/>
  <c r="B24" i="5"/>
  <c r="M23" i="5"/>
  <c r="L23" i="5"/>
  <c r="K23" i="5"/>
  <c r="J23" i="5"/>
  <c r="I23" i="5"/>
  <c r="H23" i="5"/>
  <c r="G23" i="5"/>
  <c r="F23" i="5"/>
  <c r="E23" i="5"/>
  <c r="D23" i="5"/>
  <c r="C23" i="5"/>
  <c r="B23" i="5"/>
  <c r="M22" i="5"/>
  <c r="L22" i="5"/>
  <c r="L27" i="5" s="1"/>
  <c r="K22" i="5"/>
  <c r="K27" i="5" s="1"/>
  <c r="J22" i="5"/>
  <c r="I22" i="5"/>
  <c r="I27" i="5" s="1"/>
  <c r="H22" i="5"/>
  <c r="G22" i="5"/>
  <c r="G27" i="5" s="1"/>
  <c r="F22" i="5"/>
  <c r="E22" i="5"/>
  <c r="D22" i="5"/>
  <c r="D27" i="5" s="1"/>
  <c r="C22" i="5"/>
  <c r="C27" i="5" s="1"/>
  <c r="J27" i="5"/>
  <c r="H27" i="5"/>
  <c r="M39" i="6"/>
  <c r="L39" i="6"/>
  <c r="K39" i="6"/>
  <c r="J39" i="6"/>
  <c r="I39" i="6"/>
  <c r="H39" i="6"/>
  <c r="G39" i="6"/>
  <c r="F39" i="6"/>
  <c r="E39" i="6"/>
  <c r="D39" i="6"/>
  <c r="C39" i="6"/>
  <c r="B39" i="6"/>
  <c r="F27" i="5" l="1"/>
  <c r="B27" i="5"/>
  <c r="E27" i="5"/>
  <c r="M27" i="5"/>
  <c r="G11" i="4"/>
  <c r="B40" i="6" s="1"/>
  <c r="B48" i="6" s="1"/>
  <c r="V3" i="17"/>
  <c r="K11" i="4"/>
  <c r="F40" i="6" s="1"/>
  <c r="F47" i="6" s="1"/>
  <c r="V7" i="17"/>
  <c r="M11" i="4"/>
  <c r="H40" i="6" s="1"/>
  <c r="V9" i="17"/>
  <c r="O11" i="4"/>
  <c r="J40" i="6" s="1"/>
  <c r="V11" i="17"/>
  <c r="H11" i="4"/>
  <c r="C40" i="6" s="1"/>
  <c r="V4" i="17"/>
  <c r="J11" i="4"/>
  <c r="E40" i="6" s="1"/>
  <c r="V6" i="17"/>
  <c r="L11" i="4"/>
  <c r="G40" i="6" s="1"/>
  <c r="V8" i="17"/>
  <c r="N11" i="4"/>
  <c r="I40" i="6" s="1"/>
  <c r="V10" i="17"/>
  <c r="P11" i="4"/>
  <c r="K40" i="6" s="1"/>
  <c r="V12" i="17"/>
  <c r="R11" i="4"/>
  <c r="M40" i="6" s="1"/>
  <c r="V14" i="17"/>
  <c r="I11" i="4"/>
  <c r="D40" i="6" s="1"/>
  <c r="V5" i="17"/>
  <c r="Q11" i="4"/>
  <c r="L40" i="6" s="1"/>
  <c r="V13" i="17"/>
  <c r="J9" i="5"/>
  <c r="J31" i="5" l="1"/>
  <c r="J30" i="5"/>
  <c r="B44" i="6"/>
  <c r="C334" i="17"/>
  <c r="C332" i="17"/>
  <c r="C330" i="17"/>
  <c r="C328" i="17"/>
  <c r="C326" i="17"/>
  <c r="C324" i="17"/>
  <c r="C322" i="17"/>
  <c r="C320" i="17"/>
  <c r="C318" i="17"/>
  <c r="C316" i="17"/>
  <c r="C314" i="17"/>
  <c r="C312" i="17"/>
  <c r="C310" i="17"/>
  <c r="C308" i="17"/>
  <c r="C306" i="17"/>
  <c r="C335" i="17"/>
  <c r="C333" i="17"/>
  <c r="C331" i="17"/>
  <c r="C329" i="17"/>
  <c r="C327" i="17"/>
  <c r="C325" i="17"/>
  <c r="C323" i="17"/>
  <c r="C321" i="17"/>
  <c r="C319" i="17"/>
  <c r="C317" i="17"/>
  <c r="C315" i="17"/>
  <c r="C313" i="17"/>
  <c r="C311" i="17"/>
  <c r="C309" i="17"/>
  <c r="C307" i="17"/>
  <c r="C62" i="17"/>
  <c r="C64" i="17"/>
  <c r="C66" i="17"/>
  <c r="C68" i="17"/>
  <c r="C70" i="17"/>
  <c r="C72" i="17"/>
  <c r="C74" i="17"/>
  <c r="C76" i="17"/>
  <c r="C78" i="17"/>
  <c r="C80" i="17"/>
  <c r="C82" i="17"/>
  <c r="C84" i="17"/>
  <c r="C86" i="17"/>
  <c r="C88" i="17"/>
  <c r="C90" i="17"/>
  <c r="C61" i="17"/>
  <c r="C63" i="17"/>
  <c r="C65" i="17"/>
  <c r="C67" i="17"/>
  <c r="C69" i="17"/>
  <c r="C71" i="17"/>
  <c r="C73" i="17"/>
  <c r="C75" i="17"/>
  <c r="C77" i="17"/>
  <c r="C79" i="17"/>
  <c r="C81" i="17"/>
  <c r="C83" i="17"/>
  <c r="C85" i="17"/>
  <c r="C87" i="17"/>
  <c r="C89" i="17"/>
  <c r="C91" i="17"/>
  <c r="V2" i="17"/>
  <c r="C2" i="17" s="1"/>
  <c r="C366" i="17"/>
  <c r="C364" i="17"/>
  <c r="C362" i="17"/>
  <c r="C360" i="17"/>
  <c r="C358" i="17"/>
  <c r="C356" i="17"/>
  <c r="C354" i="17"/>
  <c r="C352" i="17"/>
  <c r="C350" i="17"/>
  <c r="C348" i="17"/>
  <c r="C346" i="17"/>
  <c r="C344" i="17"/>
  <c r="C342" i="17"/>
  <c r="C340" i="17"/>
  <c r="C338" i="17"/>
  <c r="C336" i="17"/>
  <c r="C365" i="17"/>
  <c r="C363" i="17"/>
  <c r="C361" i="17"/>
  <c r="C359" i="17"/>
  <c r="C357" i="17"/>
  <c r="C355" i="17"/>
  <c r="C353" i="17"/>
  <c r="C351" i="17"/>
  <c r="C349" i="17"/>
  <c r="C347" i="17"/>
  <c r="C345" i="17"/>
  <c r="C343" i="17"/>
  <c r="C341" i="17"/>
  <c r="C339" i="17"/>
  <c r="C337" i="17"/>
  <c r="C304" i="17"/>
  <c r="C302" i="17"/>
  <c r="C300" i="17"/>
  <c r="C298" i="17"/>
  <c r="C296" i="17"/>
  <c r="C294" i="17"/>
  <c r="C292" i="17"/>
  <c r="C290" i="17"/>
  <c r="C288" i="17"/>
  <c r="C286" i="17"/>
  <c r="C284" i="17"/>
  <c r="C282" i="17"/>
  <c r="C280" i="17"/>
  <c r="C278" i="17"/>
  <c r="C276" i="17"/>
  <c r="C305" i="17"/>
  <c r="C303" i="17"/>
  <c r="C301" i="17"/>
  <c r="C299" i="17"/>
  <c r="C297" i="17"/>
  <c r="C295" i="17"/>
  <c r="C293" i="17"/>
  <c r="C291" i="17"/>
  <c r="C289" i="17"/>
  <c r="C287" i="17"/>
  <c r="C285" i="17"/>
  <c r="C283" i="17"/>
  <c r="C281" i="17"/>
  <c r="C279" i="17"/>
  <c r="C277" i="17"/>
  <c r="C275" i="17"/>
  <c r="C215" i="17"/>
  <c r="C217" i="17"/>
  <c r="C219" i="17"/>
  <c r="C221" i="17"/>
  <c r="C223" i="17"/>
  <c r="C225" i="17"/>
  <c r="C227" i="17"/>
  <c r="C229" i="17"/>
  <c r="C231" i="17"/>
  <c r="C233" i="17"/>
  <c r="C235" i="17"/>
  <c r="C237" i="17"/>
  <c r="C239" i="17"/>
  <c r="C241" i="17"/>
  <c r="C243" i="17"/>
  <c r="C214" i="17"/>
  <c r="C216" i="17"/>
  <c r="C218" i="17"/>
  <c r="C220" i="17"/>
  <c r="C222" i="17"/>
  <c r="C224" i="17"/>
  <c r="C226" i="17"/>
  <c r="C228" i="17"/>
  <c r="C230" i="17"/>
  <c r="C232" i="17"/>
  <c r="C234" i="17"/>
  <c r="C236" i="17"/>
  <c r="C238" i="17"/>
  <c r="C240" i="17"/>
  <c r="C242" i="17"/>
  <c r="C244" i="17"/>
  <c r="C92" i="17"/>
  <c r="C94" i="17"/>
  <c r="C96" i="17"/>
  <c r="C98" i="17"/>
  <c r="C100" i="17"/>
  <c r="C102" i="17"/>
  <c r="C104" i="17"/>
  <c r="C106" i="17"/>
  <c r="C108" i="17"/>
  <c r="C110" i="17"/>
  <c r="C113" i="17"/>
  <c r="C115" i="17"/>
  <c r="C117" i="17"/>
  <c r="C119" i="17"/>
  <c r="C121" i="17"/>
  <c r="C93" i="17"/>
  <c r="C95" i="17"/>
  <c r="C97" i="17"/>
  <c r="C99" i="17"/>
  <c r="C101" i="17"/>
  <c r="C103" i="17"/>
  <c r="C105" i="17"/>
  <c r="C107" i="17"/>
  <c r="C109" i="17"/>
  <c r="C111" i="17"/>
  <c r="C112" i="17"/>
  <c r="C114" i="17"/>
  <c r="C116" i="17"/>
  <c r="C118" i="17"/>
  <c r="C120" i="17"/>
  <c r="C34" i="17"/>
  <c r="C36" i="17"/>
  <c r="C38" i="17"/>
  <c r="C40" i="17"/>
  <c r="C42" i="17"/>
  <c r="C44" i="17"/>
  <c r="C46" i="17"/>
  <c r="C48" i="17"/>
  <c r="C50" i="17"/>
  <c r="C52" i="17"/>
  <c r="C54" i="17"/>
  <c r="C56" i="17"/>
  <c r="C58" i="17"/>
  <c r="C60" i="17"/>
  <c r="C33" i="17"/>
  <c r="C35" i="17"/>
  <c r="C37" i="17"/>
  <c r="C39" i="17"/>
  <c r="C41" i="17"/>
  <c r="C43" i="17"/>
  <c r="C45" i="17"/>
  <c r="C47" i="17"/>
  <c r="C49" i="17"/>
  <c r="C51" i="17"/>
  <c r="C53" i="17"/>
  <c r="C55" i="17"/>
  <c r="C57" i="17"/>
  <c r="C59" i="17"/>
  <c r="C274" i="17"/>
  <c r="C272" i="17"/>
  <c r="C270" i="17"/>
  <c r="C245" i="17"/>
  <c r="C247" i="17"/>
  <c r="C249" i="17"/>
  <c r="C251" i="17"/>
  <c r="C253" i="17"/>
  <c r="C255" i="17"/>
  <c r="C257" i="17"/>
  <c r="C259" i="17"/>
  <c r="C261" i="17"/>
  <c r="C263" i="17"/>
  <c r="C265" i="17"/>
  <c r="C267" i="17"/>
  <c r="C269" i="17"/>
  <c r="C273" i="17"/>
  <c r="C271" i="17"/>
  <c r="C246" i="17"/>
  <c r="C248" i="17"/>
  <c r="C250" i="17"/>
  <c r="C252" i="17"/>
  <c r="C254" i="17"/>
  <c r="C256" i="17"/>
  <c r="C258" i="17"/>
  <c r="C260" i="17"/>
  <c r="C262" i="17"/>
  <c r="C264" i="17"/>
  <c r="C266" i="17"/>
  <c r="C268" i="17"/>
  <c r="C183" i="17"/>
  <c r="C185" i="17"/>
  <c r="C187" i="17"/>
  <c r="C189" i="17"/>
  <c r="C191" i="17"/>
  <c r="C193" i="17"/>
  <c r="C195" i="17"/>
  <c r="C197" i="17"/>
  <c r="C199" i="17"/>
  <c r="C201" i="17"/>
  <c r="C203" i="17"/>
  <c r="C205" i="17"/>
  <c r="C207" i="17"/>
  <c r="C209" i="17"/>
  <c r="C211" i="17"/>
  <c r="C213" i="17"/>
  <c r="C184" i="17"/>
  <c r="C186" i="17"/>
  <c r="C188" i="17"/>
  <c r="C190" i="17"/>
  <c r="C192" i="17"/>
  <c r="C194" i="17"/>
  <c r="C196" i="17"/>
  <c r="C198" i="17"/>
  <c r="C200" i="17"/>
  <c r="C202" i="17"/>
  <c r="C204" i="17"/>
  <c r="C206" i="17"/>
  <c r="C208" i="17"/>
  <c r="C210" i="17"/>
  <c r="C212" i="17"/>
  <c r="C123" i="17"/>
  <c r="C125" i="17"/>
  <c r="C127" i="17"/>
  <c r="C129" i="17"/>
  <c r="C131" i="17"/>
  <c r="C133" i="17"/>
  <c r="C135" i="17"/>
  <c r="C137" i="17"/>
  <c r="C139" i="17"/>
  <c r="C141" i="17"/>
  <c r="C143" i="17"/>
  <c r="C145" i="17"/>
  <c r="C147" i="17"/>
  <c r="C149" i="17"/>
  <c r="C151" i="17"/>
  <c r="C122" i="17"/>
  <c r="C124" i="17"/>
  <c r="C126" i="17"/>
  <c r="C128" i="17"/>
  <c r="C130" i="17"/>
  <c r="C132" i="17"/>
  <c r="C134" i="17"/>
  <c r="C136" i="17"/>
  <c r="C138" i="17"/>
  <c r="C140" i="17"/>
  <c r="C142" i="17"/>
  <c r="C144" i="17"/>
  <c r="C146" i="17"/>
  <c r="C148" i="17"/>
  <c r="C150" i="17"/>
  <c r="C152" i="17"/>
  <c r="V15" i="17"/>
  <c r="C153" i="17"/>
  <c r="C155" i="17"/>
  <c r="C157" i="17"/>
  <c r="C159" i="17"/>
  <c r="C161" i="17"/>
  <c r="C163" i="17"/>
  <c r="C165" i="17"/>
  <c r="C167" i="17"/>
  <c r="C169" i="17"/>
  <c r="C171" i="17"/>
  <c r="C173" i="17"/>
  <c r="C175" i="17"/>
  <c r="C177" i="17"/>
  <c r="C179" i="17"/>
  <c r="C181" i="17"/>
  <c r="C154" i="17"/>
  <c r="C156" i="17"/>
  <c r="C158" i="17"/>
  <c r="C160" i="17"/>
  <c r="C162" i="17"/>
  <c r="C164" i="17"/>
  <c r="C166" i="17"/>
  <c r="C168" i="17"/>
  <c r="C170" i="17"/>
  <c r="C172" i="17"/>
  <c r="C174" i="17"/>
  <c r="C176" i="17"/>
  <c r="C178" i="17"/>
  <c r="C180" i="17"/>
  <c r="C182" i="17"/>
  <c r="B45" i="6"/>
  <c r="M48" i="6"/>
  <c r="M47" i="6"/>
  <c r="M46" i="6"/>
  <c r="M45" i="6"/>
  <c r="I44" i="6"/>
  <c r="I48" i="6"/>
  <c r="I47" i="6"/>
  <c r="I46" i="6"/>
  <c r="I45" i="6"/>
  <c r="E44" i="6"/>
  <c r="E48" i="6"/>
  <c r="E47" i="6"/>
  <c r="E46" i="6"/>
  <c r="E45" i="6"/>
  <c r="J44" i="6"/>
  <c r="J48" i="6"/>
  <c r="J47" i="6"/>
  <c r="J46" i="6"/>
  <c r="J45" i="6"/>
  <c r="F44" i="6"/>
  <c r="F48" i="6"/>
  <c r="F46" i="6"/>
  <c r="F45" i="6"/>
  <c r="K48" i="6"/>
  <c r="K47" i="6"/>
  <c r="K46" i="6"/>
  <c r="K45" i="6"/>
  <c r="G44" i="6"/>
  <c r="G48" i="6"/>
  <c r="G47" i="6"/>
  <c r="G46" i="6"/>
  <c r="G45" i="6"/>
  <c r="L48" i="6"/>
  <c r="L47" i="6"/>
  <c r="L46" i="6"/>
  <c r="L45" i="6"/>
  <c r="H44" i="6"/>
  <c r="H48" i="6"/>
  <c r="H47" i="6"/>
  <c r="H46" i="6"/>
  <c r="H45" i="6"/>
  <c r="D48" i="6"/>
  <c r="D47" i="6"/>
  <c r="D46" i="6"/>
  <c r="D45" i="6"/>
  <c r="C47" i="6"/>
  <c r="C48" i="6"/>
  <c r="C46" i="6"/>
  <c r="C45" i="6"/>
  <c r="C44" i="6"/>
  <c r="B46" i="6"/>
  <c r="B47" i="6"/>
  <c r="K9" i="5"/>
  <c r="K30" i="5" l="1"/>
  <c r="K31" i="5"/>
  <c r="C49" i="6"/>
  <c r="C13" i="17"/>
  <c r="C26" i="17"/>
  <c r="C15" i="17"/>
  <c r="C23" i="17"/>
  <c r="C12" i="17"/>
  <c r="C19" i="17"/>
  <c r="C4" i="17"/>
  <c r="C29" i="17"/>
  <c r="C28" i="17"/>
  <c r="C30" i="17"/>
  <c r="C25" i="17"/>
  <c r="C21" i="17"/>
  <c r="C6" i="17"/>
  <c r="C9" i="17"/>
  <c r="C7" i="17"/>
  <c r="C18" i="17"/>
  <c r="C5" i="17"/>
  <c r="C10" i="17"/>
  <c r="C8" i="17"/>
  <c r="C20" i="17"/>
  <c r="C3" i="17"/>
  <c r="C16" i="17"/>
  <c r="C11" i="17"/>
  <c r="C24" i="17"/>
  <c r="C22" i="17"/>
  <c r="C17" i="17"/>
  <c r="C31" i="17"/>
  <c r="C14" i="17"/>
  <c r="C32" i="17"/>
  <c r="C27" i="17"/>
  <c r="B49" i="6"/>
  <c r="H18" i="4"/>
  <c r="X4" i="17" s="1"/>
  <c r="Z4" i="17" s="1"/>
  <c r="I49" i="6"/>
  <c r="N18" i="4" s="1"/>
  <c r="X10" i="17" s="1"/>
  <c r="Z10" i="17" s="1"/>
  <c r="E49" i="6"/>
  <c r="J18" i="4" s="1"/>
  <c r="X6" i="17" s="1"/>
  <c r="Z6" i="17" s="1"/>
  <c r="J49" i="6"/>
  <c r="O18" i="4" s="1"/>
  <c r="X11" i="17" s="1"/>
  <c r="Z11" i="17" s="1"/>
  <c r="G49" i="6"/>
  <c r="F49" i="6"/>
  <c r="K18" i="4" s="1"/>
  <c r="X7" i="17" s="1"/>
  <c r="Z7" i="17" s="1"/>
  <c r="H49" i="6"/>
  <c r="M18" i="4" s="1"/>
  <c r="X9" i="17" s="1"/>
  <c r="Z9" i="17" s="1"/>
  <c r="L18" i="4" l="1"/>
  <c r="X8" i="17" s="1"/>
  <c r="G18" i="4"/>
  <c r="C2" i="13" s="1"/>
  <c r="D217" i="17"/>
  <c r="D225" i="17"/>
  <c r="D233" i="17"/>
  <c r="D241" i="17"/>
  <c r="D218" i="17"/>
  <c r="D226" i="17"/>
  <c r="D234" i="17"/>
  <c r="D242" i="17"/>
  <c r="D98" i="17"/>
  <c r="D106" i="17"/>
  <c r="D115" i="17"/>
  <c r="D93" i="17"/>
  <c r="D101" i="17"/>
  <c r="D109" i="17"/>
  <c r="D116" i="17"/>
  <c r="D36" i="17"/>
  <c r="D44" i="17"/>
  <c r="D52" i="17"/>
  <c r="D60" i="17"/>
  <c r="D37" i="17"/>
  <c r="D45" i="17"/>
  <c r="D53" i="17"/>
  <c r="D272" i="17"/>
  <c r="D249" i="17"/>
  <c r="D257" i="17"/>
  <c r="D265" i="17"/>
  <c r="D271" i="17"/>
  <c r="D250" i="17"/>
  <c r="D258" i="17"/>
  <c r="D266" i="17"/>
  <c r="D187" i="17"/>
  <c r="D195" i="17"/>
  <c r="D203" i="17"/>
  <c r="D211" i="17"/>
  <c r="D188" i="17"/>
  <c r="D196" i="17"/>
  <c r="D204" i="17"/>
  <c r="D212" i="17"/>
  <c r="D127" i="17"/>
  <c r="D135" i="17"/>
  <c r="D143" i="17"/>
  <c r="D151" i="17"/>
  <c r="D128" i="17"/>
  <c r="D136" i="17"/>
  <c r="D144" i="17"/>
  <c r="D152" i="17"/>
  <c r="D219" i="17"/>
  <c r="D227" i="17"/>
  <c r="D235" i="17"/>
  <c r="D243" i="17"/>
  <c r="D220" i="17"/>
  <c r="D228" i="17"/>
  <c r="D236" i="17"/>
  <c r="D244" i="17"/>
  <c r="D96" i="17"/>
  <c r="D104" i="17"/>
  <c r="D113" i="17"/>
  <c r="D121" i="17"/>
  <c r="D99" i="17"/>
  <c r="D107" i="17"/>
  <c r="D114" i="17"/>
  <c r="D34" i="17"/>
  <c r="D42" i="17"/>
  <c r="D50" i="17"/>
  <c r="D58" i="17"/>
  <c r="D39" i="17"/>
  <c r="D47" i="17"/>
  <c r="D55" i="17"/>
  <c r="D274" i="17"/>
  <c r="D247" i="17"/>
  <c r="D255" i="17"/>
  <c r="D263" i="17"/>
  <c r="D273" i="17"/>
  <c r="D252" i="17"/>
  <c r="D260" i="17"/>
  <c r="D268" i="17"/>
  <c r="D189" i="17"/>
  <c r="D197" i="17"/>
  <c r="D205" i="17"/>
  <c r="D213" i="17"/>
  <c r="D190" i="17"/>
  <c r="D198" i="17"/>
  <c r="D206" i="17"/>
  <c r="D125" i="17"/>
  <c r="D133" i="17"/>
  <c r="D141" i="17"/>
  <c r="D149" i="17"/>
  <c r="D126" i="17"/>
  <c r="D134" i="17"/>
  <c r="D142" i="17"/>
  <c r="D150" i="17"/>
  <c r="D221" i="17"/>
  <c r="D229" i="17"/>
  <c r="D237" i="17"/>
  <c r="D214" i="17"/>
  <c r="D222" i="17"/>
  <c r="D230" i="17"/>
  <c r="D238" i="17"/>
  <c r="D94" i="17"/>
  <c r="D102" i="17"/>
  <c r="D110" i="17"/>
  <c r="D119" i="17"/>
  <c r="D97" i="17"/>
  <c r="D105" i="17"/>
  <c r="D112" i="17"/>
  <c r="D120" i="17"/>
  <c r="D40" i="17"/>
  <c r="D48" i="17"/>
  <c r="D56" i="17"/>
  <c r="D33" i="17"/>
  <c r="D41" i="17"/>
  <c r="D49" i="17"/>
  <c r="D57" i="17"/>
  <c r="D245" i="17"/>
  <c r="D253" i="17"/>
  <c r="D261" i="17"/>
  <c r="D269" i="17"/>
  <c r="D246" i="17"/>
  <c r="D254" i="17"/>
  <c r="D262" i="17"/>
  <c r="D183" i="17"/>
  <c r="D191" i="17"/>
  <c r="D199" i="17"/>
  <c r="D207" i="17"/>
  <c r="D184" i="17"/>
  <c r="D192" i="17"/>
  <c r="D200" i="17"/>
  <c r="D208" i="17"/>
  <c r="D123" i="17"/>
  <c r="D131" i="17"/>
  <c r="D139" i="17"/>
  <c r="D147" i="17"/>
  <c r="D124" i="17"/>
  <c r="D132" i="17"/>
  <c r="D140" i="17"/>
  <c r="D148" i="17"/>
  <c r="D215" i="17"/>
  <c r="D223" i="17"/>
  <c r="D231" i="17"/>
  <c r="D239" i="17"/>
  <c r="D216" i="17"/>
  <c r="D224" i="17"/>
  <c r="D232" i="17"/>
  <c r="D240" i="17"/>
  <c r="D92" i="17"/>
  <c r="D100" i="17"/>
  <c r="D108" i="17"/>
  <c r="D117" i="17"/>
  <c r="D95" i="17"/>
  <c r="D103" i="17"/>
  <c r="D111" i="17"/>
  <c r="D118" i="17"/>
  <c r="D38" i="17"/>
  <c r="D46" i="17"/>
  <c r="D54" i="17"/>
  <c r="D35" i="17"/>
  <c r="D43" i="17"/>
  <c r="D51" i="17"/>
  <c r="D59" i="17"/>
  <c r="D270" i="17"/>
  <c r="D251" i="17"/>
  <c r="D259" i="17"/>
  <c r="D267" i="17"/>
  <c r="D248" i="17"/>
  <c r="D256" i="17"/>
  <c r="D264" i="17"/>
  <c r="D185" i="17"/>
  <c r="D193" i="17"/>
  <c r="D201" i="17"/>
  <c r="D209" i="17"/>
  <c r="D186" i="17"/>
  <c r="D194" i="17"/>
  <c r="D202" i="17"/>
  <c r="D210" i="17"/>
  <c r="D129" i="17"/>
  <c r="D137" i="17"/>
  <c r="D145" i="17"/>
  <c r="D122" i="17"/>
  <c r="D130" i="17"/>
  <c r="D138" i="17"/>
  <c r="D146" i="17"/>
  <c r="D2" i="13"/>
  <c r="Z8" i="17" l="1"/>
  <c r="D180" i="17"/>
  <c r="D173" i="17"/>
  <c r="D168" i="17"/>
  <c r="D161" i="17"/>
  <c r="D166" i="17"/>
  <c r="D181" i="17"/>
  <c r="D176" i="17"/>
  <c r="D169" i="17"/>
  <c r="D159" i="17"/>
  <c r="D158" i="17"/>
  <c r="D175" i="17"/>
  <c r="D163" i="17"/>
  <c r="D156" i="17"/>
  <c r="D182" i="17"/>
  <c r="D171" i="17"/>
  <c r="D170" i="17"/>
  <c r="D172" i="17"/>
  <c r="D165" i="17"/>
  <c r="D154" i="17"/>
  <c r="D162" i="17"/>
  <c r="D164" i="17"/>
  <c r="D157" i="17"/>
  <c r="D179" i="17"/>
  <c r="D178" i="17"/>
  <c r="D160" i="17"/>
  <c r="D153" i="17"/>
  <c r="D177" i="17"/>
  <c r="D167" i="17"/>
  <c r="D155" i="17"/>
  <c r="D174" i="17"/>
  <c r="X3" i="17"/>
  <c r="D27" i="17" s="1"/>
  <c r="X15" i="17"/>
  <c r="F9" i="5"/>
  <c r="G9" i="5"/>
  <c r="B9" i="5"/>
  <c r="D9" i="5"/>
  <c r="H9" i="5"/>
  <c r="C9" i="5"/>
  <c r="E9" i="5"/>
  <c r="I9" i="5"/>
  <c r="L9" i="5"/>
  <c r="C30" i="5" l="1"/>
  <c r="C31" i="5"/>
  <c r="G31" i="5"/>
  <c r="G30" i="5"/>
  <c r="L30" i="5"/>
  <c r="L31" i="5"/>
  <c r="F31" i="5"/>
  <c r="F30" i="5"/>
  <c r="I30" i="5"/>
  <c r="I31" i="5"/>
  <c r="D30" i="5"/>
  <c r="D31" i="5"/>
  <c r="E30" i="5"/>
  <c r="E31" i="5"/>
  <c r="B30" i="5"/>
  <c r="B31" i="5"/>
  <c r="H30" i="5"/>
  <c r="H31" i="5"/>
  <c r="D5" i="17"/>
  <c r="D20" i="17"/>
  <c r="D15" i="17"/>
  <c r="D31" i="17"/>
  <c r="D30" i="17"/>
  <c r="D17" i="17"/>
  <c r="D16" i="17"/>
  <c r="D32" i="17"/>
  <c r="D22" i="17"/>
  <c r="Z3" i="17"/>
  <c r="D14" i="17"/>
  <c r="D21" i="17"/>
  <c r="D3" i="17"/>
  <c r="E3" i="17" s="1"/>
  <c r="D24" i="17"/>
  <c r="D26" i="17"/>
  <c r="D9" i="17"/>
  <c r="D11" i="17"/>
  <c r="D8" i="17"/>
  <c r="D10" i="17"/>
  <c r="D12" i="17"/>
  <c r="D28" i="17"/>
  <c r="D23" i="17"/>
  <c r="D6" i="17"/>
  <c r="D25" i="17"/>
  <c r="D19" i="17"/>
  <c r="D2" i="17"/>
  <c r="E2" i="17" s="1"/>
  <c r="D18" i="17"/>
  <c r="D13" i="17"/>
  <c r="D29" i="17"/>
  <c r="D4" i="17"/>
  <c r="D7" i="17"/>
  <c r="P2" i="17"/>
  <c r="M2" i="17"/>
  <c r="R2" i="17"/>
  <c r="Q2" i="17"/>
  <c r="O2" i="17"/>
  <c r="N2" i="17"/>
  <c r="S2" i="17"/>
  <c r="B10" i="5"/>
  <c r="N9" i="5"/>
  <c r="C10" i="5"/>
  <c r="L10" i="5"/>
  <c r="J10" i="5"/>
  <c r="H10" i="5"/>
  <c r="F10" i="5"/>
  <c r="M10" i="5"/>
  <c r="K10" i="5"/>
  <c r="I10" i="5"/>
  <c r="G10" i="5"/>
  <c r="D10" i="5"/>
  <c r="E10" i="5"/>
  <c r="AD9" i="4"/>
  <c r="AC9" i="4"/>
  <c r="AB9" i="4"/>
  <c r="AD8" i="4"/>
  <c r="AC8" i="4"/>
  <c r="AD6" i="4"/>
  <c r="AC6" i="4"/>
  <c r="AB6" i="4"/>
  <c r="AD5" i="4"/>
  <c r="AC5" i="4"/>
  <c r="AB5" i="4"/>
  <c r="AD4" i="4"/>
  <c r="AC4" i="4"/>
  <c r="AB4" i="4"/>
  <c r="BM1" i="4"/>
  <c r="BL1" i="4"/>
  <c r="BK1" i="4"/>
  <c r="BJ1" i="4"/>
  <c r="BI1" i="4"/>
  <c r="BH1" i="4"/>
  <c r="BG1" i="4"/>
  <c r="BF1" i="4"/>
  <c r="BE1" i="4"/>
  <c r="BD1" i="4"/>
  <c r="BC1" i="4"/>
  <c r="BB1" i="4"/>
  <c r="E46" i="17" l="1"/>
  <c r="E20" i="17"/>
  <c r="E12" i="17"/>
  <c r="E25" i="17"/>
  <c r="E51" i="17"/>
  <c r="E4" i="17"/>
  <c r="E32" i="17"/>
  <c r="E42" i="17"/>
  <c r="E55" i="17"/>
  <c r="E35" i="17"/>
  <c r="E41" i="17"/>
  <c r="E39" i="17"/>
  <c r="E29" i="17"/>
  <c r="E38" i="17"/>
  <c r="E18" i="17"/>
  <c r="E43" i="17"/>
  <c r="E26" i="17"/>
  <c r="E13" i="17"/>
  <c r="E21" i="17"/>
  <c r="E27" i="17"/>
  <c r="E15" i="17"/>
  <c r="E16" i="17"/>
  <c r="E6" i="17"/>
  <c r="E57" i="17"/>
  <c r="E45" i="17"/>
  <c r="E30" i="17"/>
  <c r="E58" i="17"/>
  <c r="E28" i="17"/>
  <c r="E10" i="17"/>
  <c r="E7" i="17"/>
  <c r="E56" i="17"/>
  <c r="E49" i="17"/>
  <c r="E33" i="17"/>
  <c r="E40" i="17"/>
  <c r="E22" i="17"/>
  <c r="E31" i="17"/>
  <c r="E14" i="17"/>
  <c r="E8" i="17"/>
  <c r="E52" i="17"/>
  <c r="E5" i="17"/>
  <c r="E36" i="17"/>
  <c r="E37" i="17"/>
  <c r="E59" i="17"/>
  <c r="E47" i="17"/>
  <c r="E11" i="17"/>
  <c r="E9" i="17"/>
  <c r="E34" i="17"/>
  <c r="E60" i="17"/>
  <c r="E50" i="17"/>
  <c r="E53" i="17"/>
  <c r="E17" i="17"/>
  <c r="E44" i="17"/>
  <c r="E48" i="17"/>
  <c r="E54" i="17"/>
  <c r="E23" i="17"/>
  <c r="E24" i="17"/>
  <c r="E19" i="17"/>
  <c r="S3" i="17"/>
  <c r="Q3" i="17"/>
  <c r="R3" i="17"/>
  <c r="N3" i="17"/>
  <c r="O3" i="17"/>
  <c r="O4" i="17" s="1"/>
  <c r="P3" i="17"/>
  <c r="P4" i="17" s="1"/>
  <c r="X8" i="4"/>
  <c r="Y8" i="4"/>
  <c r="N4" i="17" l="1"/>
  <c r="R4" i="17"/>
  <c r="R5" i="17" s="1"/>
  <c r="R6" i="17" s="1"/>
  <c r="R7" i="17" s="1"/>
  <c r="R8" i="17" s="1"/>
  <c r="R9" i="17" s="1"/>
  <c r="R10" i="17" s="1"/>
  <c r="R11" i="17" s="1"/>
  <c r="R12" i="17" s="1"/>
  <c r="R13" i="17" s="1"/>
  <c r="R14" i="17" s="1"/>
  <c r="R15" i="17" s="1"/>
  <c r="R16" i="17" s="1"/>
  <c r="R17" i="17" s="1"/>
  <c r="R18" i="17" s="1"/>
  <c r="R19" i="17" s="1"/>
  <c r="R20" i="17" s="1"/>
  <c r="R21" i="17" s="1"/>
  <c r="R22" i="17" s="1"/>
  <c r="R23" i="17" s="1"/>
  <c r="R24" i="17" s="1"/>
  <c r="R25" i="17" s="1"/>
  <c r="R26" i="17" s="1"/>
  <c r="R27" i="17" s="1"/>
  <c r="R28" i="17" s="1"/>
  <c r="R29" i="17" s="1"/>
  <c r="R30" i="17" s="1"/>
  <c r="R31" i="17" s="1"/>
  <c r="R32" i="17" s="1"/>
  <c r="R33" i="17" s="1"/>
  <c r="R34" i="17" s="1"/>
  <c r="R35" i="17" s="1"/>
  <c r="R36" i="17" s="1"/>
  <c r="R37" i="17" s="1"/>
  <c r="R38" i="17" s="1"/>
  <c r="R39" i="17" s="1"/>
  <c r="R40" i="17" s="1"/>
  <c r="R41" i="17" s="1"/>
  <c r="R42" i="17" s="1"/>
  <c r="R43" i="17" s="1"/>
  <c r="R44" i="17" s="1"/>
  <c r="R45" i="17" s="1"/>
  <c r="R46" i="17" s="1"/>
  <c r="R47" i="17" s="1"/>
  <c r="R48" i="17" s="1"/>
  <c r="R49" i="17" s="1"/>
  <c r="R50" i="17" s="1"/>
  <c r="R51" i="17" s="1"/>
  <c r="R52" i="17" s="1"/>
  <c r="R53" i="17" s="1"/>
  <c r="R54" i="17" s="1"/>
  <c r="R55" i="17" s="1"/>
  <c r="R56" i="17" s="1"/>
  <c r="R57" i="17" s="1"/>
  <c r="R58" i="17" s="1"/>
  <c r="R59" i="17" s="1"/>
  <c r="R60" i="17" s="1"/>
  <c r="Q4" i="17"/>
  <c r="Q5" i="17" s="1"/>
  <c r="Q6" i="17" s="1"/>
  <c r="Q7" i="17" s="1"/>
  <c r="Q8" i="17" s="1"/>
  <c r="Q9" i="17" s="1"/>
  <c r="Q10" i="17" s="1"/>
  <c r="Q11" i="17" s="1"/>
  <c r="Q12" i="17" s="1"/>
  <c r="Q13" i="17" s="1"/>
  <c r="Q14" i="17" s="1"/>
  <c r="Q15" i="17" s="1"/>
  <c r="Q16" i="17" s="1"/>
  <c r="Q17" i="17" s="1"/>
  <c r="Q18" i="17" s="1"/>
  <c r="Q19" i="17" s="1"/>
  <c r="Q20" i="17" s="1"/>
  <c r="Q21" i="17" s="1"/>
  <c r="Q22" i="17" s="1"/>
  <c r="Q23" i="17" s="1"/>
  <c r="Q24" i="17" s="1"/>
  <c r="Q25" i="17" s="1"/>
  <c r="Q26" i="17" s="1"/>
  <c r="Q27" i="17" s="1"/>
  <c r="Q28" i="17" s="1"/>
  <c r="Q29" i="17" s="1"/>
  <c r="Q30" i="17" s="1"/>
  <c r="Q31" i="17" s="1"/>
  <c r="Q32" i="17" s="1"/>
  <c r="Q33" i="17" s="1"/>
  <c r="Q34" i="17" s="1"/>
  <c r="Q35" i="17" s="1"/>
  <c r="Q36" i="17" s="1"/>
  <c r="Q37" i="17" s="1"/>
  <c r="Q38" i="17" s="1"/>
  <c r="Q39" i="17" s="1"/>
  <c r="Q40" i="17" s="1"/>
  <c r="Q41" i="17" s="1"/>
  <c r="Q42" i="17" s="1"/>
  <c r="Q43" i="17" s="1"/>
  <c r="Q44" i="17" s="1"/>
  <c r="Q45" i="17" s="1"/>
  <c r="Q46" i="17" s="1"/>
  <c r="Q47" i="17" s="1"/>
  <c r="Q48" i="17" s="1"/>
  <c r="Q49" i="17" s="1"/>
  <c r="Q50" i="17" s="1"/>
  <c r="Q51" i="17" s="1"/>
  <c r="Q52" i="17" s="1"/>
  <c r="Q53" i="17" s="1"/>
  <c r="Q54" i="17" s="1"/>
  <c r="Q55" i="17" s="1"/>
  <c r="Q56" i="17" s="1"/>
  <c r="Q57" i="17" s="1"/>
  <c r="Q58" i="17" s="1"/>
  <c r="Q59" i="17" s="1"/>
  <c r="Q60" i="17" s="1"/>
  <c r="S4" i="17"/>
  <c r="S5" i="17" s="1"/>
  <c r="S6" i="17" s="1"/>
  <c r="S7" i="17" s="1"/>
  <c r="S8" i="17" s="1"/>
  <c r="S9" i="17" s="1"/>
  <c r="S10" i="17" s="1"/>
  <c r="S11" i="17" s="1"/>
  <c r="S12" i="17" s="1"/>
  <c r="S13" i="17" s="1"/>
  <c r="S14" i="17" s="1"/>
  <c r="S15" i="17" s="1"/>
  <c r="S16" i="17" s="1"/>
  <c r="S17" i="17" s="1"/>
  <c r="S18" i="17" s="1"/>
  <c r="S19" i="17" s="1"/>
  <c r="S20" i="17" s="1"/>
  <c r="S21" i="17" s="1"/>
  <c r="S22" i="17" s="1"/>
  <c r="S23" i="17" s="1"/>
  <c r="S24" i="17" s="1"/>
  <c r="S25" i="17" s="1"/>
  <c r="S26" i="17" s="1"/>
  <c r="S27" i="17" s="1"/>
  <c r="S28" i="17" s="1"/>
  <c r="S29" i="17" s="1"/>
  <c r="S30" i="17" s="1"/>
  <c r="S31" i="17" s="1"/>
  <c r="S32" i="17" s="1"/>
  <c r="S33" i="17" s="1"/>
  <c r="S34" i="17" s="1"/>
  <c r="S35" i="17" s="1"/>
  <c r="S36" i="17" s="1"/>
  <c r="S37" i="17" s="1"/>
  <c r="S38" i="17" s="1"/>
  <c r="S39" i="17" s="1"/>
  <c r="S40" i="17" s="1"/>
  <c r="S41" i="17" s="1"/>
  <c r="S42" i="17" s="1"/>
  <c r="S43" i="17" s="1"/>
  <c r="S44" i="17" s="1"/>
  <c r="S45" i="17" s="1"/>
  <c r="S46" i="17" s="1"/>
  <c r="S47" i="17" s="1"/>
  <c r="S48" i="17" s="1"/>
  <c r="S49" i="17" s="1"/>
  <c r="S50" i="17" s="1"/>
  <c r="S51" i="17" s="1"/>
  <c r="S52" i="17" s="1"/>
  <c r="S53" i="17" s="1"/>
  <c r="S54" i="17" s="1"/>
  <c r="S55" i="17" s="1"/>
  <c r="S56" i="17" s="1"/>
  <c r="S57" i="17" s="1"/>
  <c r="S58" i="17" s="1"/>
  <c r="S59" i="17" s="1"/>
  <c r="S60" i="17" s="1"/>
  <c r="O5" i="17"/>
  <c r="O6" i="17" s="1"/>
  <c r="O7" i="17" s="1"/>
  <c r="O8" i="17" s="1"/>
  <c r="O9" i="17" s="1"/>
  <c r="O10" i="17" s="1"/>
  <c r="O11" i="17" s="1"/>
  <c r="O12" i="17" s="1"/>
  <c r="O13" i="17" s="1"/>
  <c r="O14" i="17" s="1"/>
  <c r="O15" i="17" s="1"/>
  <c r="O16" i="17" s="1"/>
  <c r="O17" i="17" s="1"/>
  <c r="O18" i="17" s="1"/>
  <c r="O19" i="17" s="1"/>
  <c r="O20" i="17" s="1"/>
  <c r="O21" i="17" s="1"/>
  <c r="O22" i="17" s="1"/>
  <c r="O23" i="17" s="1"/>
  <c r="O24" i="17" s="1"/>
  <c r="O25" i="17" s="1"/>
  <c r="O26" i="17" s="1"/>
  <c r="O27" i="17" s="1"/>
  <c r="O28" i="17" s="1"/>
  <c r="O29" i="17" s="1"/>
  <c r="O30" i="17" s="1"/>
  <c r="O31" i="17" s="1"/>
  <c r="O32" i="17" s="1"/>
  <c r="O33" i="17" s="1"/>
  <c r="O34" i="17" s="1"/>
  <c r="O35" i="17" s="1"/>
  <c r="O36" i="17" s="1"/>
  <c r="O37" i="17" s="1"/>
  <c r="O38" i="17" s="1"/>
  <c r="O39" i="17" s="1"/>
  <c r="O40" i="17" s="1"/>
  <c r="O41" i="17" s="1"/>
  <c r="O42" i="17" s="1"/>
  <c r="O43" i="17" s="1"/>
  <c r="O44" i="17" s="1"/>
  <c r="O45" i="17" s="1"/>
  <c r="O46" i="17" s="1"/>
  <c r="O47" i="17" s="1"/>
  <c r="O48" i="17" s="1"/>
  <c r="O49" i="17" s="1"/>
  <c r="O50" i="17" s="1"/>
  <c r="O51" i="17" s="1"/>
  <c r="O52" i="17" s="1"/>
  <c r="O53" i="17" s="1"/>
  <c r="O54" i="17" s="1"/>
  <c r="O55" i="17" s="1"/>
  <c r="O56" i="17" s="1"/>
  <c r="O57" i="17" s="1"/>
  <c r="O58" i="17" s="1"/>
  <c r="O59" i="17" s="1"/>
  <c r="O60" i="17" s="1"/>
  <c r="N5" i="17"/>
  <c r="N6" i="17" s="1"/>
  <c r="N7" i="17" s="1"/>
  <c r="N8" i="17" s="1"/>
  <c r="N9" i="17" s="1"/>
  <c r="N10" i="17" s="1"/>
  <c r="N11" i="17" s="1"/>
  <c r="N12" i="17" s="1"/>
  <c r="N13" i="17" s="1"/>
  <c r="N14" i="17" s="1"/>
  <c r="N15" i="17" s="1"/>
  <c r="N16" i="17" s="1"/>
  <c r="N17" i="17" s="1"/>
  <c r="N18" i="17" s="1"/>
  <c r="N19" i="17" s="1"/>
  <c r="N20" i="17" s="1"/>
  <c r="N21" i="17" s="1"/>
  <c r="N22" i="17" s="1"/>
  <c r="N23" i="17" s="1"/>
  <c r="N24" i="17" s="1"/>
  <c r="N25" i="17" s="1"/>
  <c r="N26" i="17" s="1"/>
  <c r="N27" i="17" s="1"/>
  <c r="N28" i="17" s="1"/>
  <c r="N29" i="17" s="1"/>
  <c r="N30" i="17" s="1"/>
  <c r="N31" i="17" s="1"/>
  <c r="N32" i="17" s="1"/>
  <c r="N33" i="17" s="1"/>
  <c r="N34" i="17" s="1"/>
  <c r="N35" i="17" s="1"/>
  <c r="N36" i="17" s="1"/>
  <c r="N37" i="17" s="1"/>
  <c r="N38" i="17" s="1"/>
  <c r="N39" i="17" s="1"/>
  <c r="N40" i="17" s="1"/>
  <c r="N41" i="17" s="1"/>
  <c r="N42" i="17" s="1"/>
  <c r="N43" i="17" s="1"/>
  <c r="N44" i="17" s="1"/>
  <c r="N45" i="17" s="1"/>
  <c r="N46" i="17" s="1"/>
  <c r="N47" i="17" s="1"/>
  <c r="N48" i="17" s="1"/>
  <c r="N49" i="17" s="1"/>
  <c r="N50" i="17" s="1"/>
  <c r="N51" i="17" s="1"/>
  <c r="N52" i="17" s="1"/>
  <c r="N53" i="17" s="1"/>
  <c r="N54" i="17" s="1"/>
  <c r="N55" i="17" s="1"/>
  <c r="N56" i="17" s="1"/>
  <c r="N57" i="17" s="1"/>
  <c r="N58" i="17" s="1"/>
  <c r="N59" i="17" s="1"/>
  <c r="N60" i="17" s="1"/>
  <c r="P5" i="17"/>
  <c r="P6" i="17" s="1"/>
  <c r="P7" i="17" s="1"/>
  <c r="P8" i="17" s="1"/>
  <c r="P9" i="17" s="1"/>
  <c r="P10" i="17" s="1"/>
  <c r="P11" i="17" s="1"/>
  <c r="P12" i="17" s="1"/>
  <c r="P13" i="17" s="1"/>
  <c r="P14" i="17" s="1"/>
  <c r="P15" i="17" s="1"/>
  <c r="P16" i="17" s="1"/>
  <c r="P17" i="17" s="1"/>
  <c r="P18" i="17" s="1"/>
  <c r="P19" i="17" s="1"/>
  <c r="P20" i="17" s="1"/>
  <c r="P21" i="17" s="1"/>
  <c r="P22" i="17" s="1"/>
  <c r="P23" i="17" s="1"/>
  <c r="P24" i="17" s="1"/>
  <c r="P25" i="17" s="1"/>
  <c r="P26" i="17" s="1"/>
  <c r="P27" i="17" s="1"/>
  <c r="P28" i="17" s="1"/>
  <c r="P29" i="17" s="1"/>
  <c r="P30" i="17" s="1"/>
  <c r="P31" i="17" s="1"/>
  <c r="P32" i="17" s="1"/>
  <c r="P33" i="17" s="1"/>
  <c r="P34" i="17" s="1"/>
  <c r="P35" i="17" s="1"/>
  <c r="P36" i="17" s="1"/>
  <c r="P37" i="17" s="1"/>
  <c r="P38" i="17" s="1"/>
  <c r="P39" i="17" s="1"/>
  <c r="P40" i="17" s="1"/>
  <c r="P41" i="17" s="1"/>
  <c r="P42" i="17" s="1"/>
  <c r="P43" i="17" s="1"/>
  <c r="P44" i="17" s="1"/>
  <c r="P45" i="17" s="1"/>
  <c r="P46" i="17" s="1"/>
  <c r="P47" i="17" s="1"/>
  <c r="P48" i="17" s="1"/>
  <c r="P49" i="17" s="1"/>
  <c r="P50" i="17" s="1"/>
  <c r="P51" i="17" s="1"/>
  <c r="P52" i="17" s="1"/>
  <c r="P53" i="17" s="1"/>
  <c r="P54" i="17" s="1"/>
  <c r="P55" i="17" s="1"/>
  <c r="P56" i="17" s="1"/>
  <c r="P57" i="17" s="1"/>
  <c r="P58" i="17" s="1"/>
  <c r="P59" i="17" s="1"/>
  <c r="P60" i="17" s="1"/>
  <c r="M3" i="17"/>
  <c r="M4" i="17" s="1"/>
  <c r="M5" i="17" s="1"/>
  <c r="M6" i="17" s="1"/>
  <c r="M7" i="17" s="1"/>
  <c r="M8" i="17" s="1"/>
  <c r="M9" i="17" s="1"/>
  <c r="M10" i="17" s="1"/>
  <c r="M11" i="17" s="1"/>
  <c r="M12" i="17" s="1"/>
  <c r="M13" i="17" s="1"/>
  <c r="M14" i="17" s="1"/>
  <c r="M15" i="17" s="1"/>
  <c r="M16" i="17" s="1"/>
  <c r="M17" i="17" s="1"/>
  <c r="M18" i="17" s="1"/>
  <c r="M19" i="17" s="1"/>
  <c r="M20" i="17" s="1"/>
  <c r="M21" i="17" s="1"/>
  <c r="M22" i="17" s="1"/>
  <c r="M23" i="17" s="1"/>
  <c r="M24" i="17" s="1"/>
  <c r="M25" i="17" s="1"/>
  <c r="M26" i="17" s="1"/>
  <c r="M27" i="17" s="1"/>
  <c r="M28" i="17" s="1"/>
  <c r="M29" i="17" s="1"/>
  <c r="M30" i="17" s="1"/>
  <c r="M31" i="17" s="1"/>
  <c r="M32" i="17" s="1"/>
  <c r="M33" i="17" s="1"/>
  <c r="M34" i="17" s="1"/>
  <c r="M35" i="17" s="1"/>
  <c r="M36" i="17" s="1"/>
  <c r="M37" i="17" s="1"/>
  <c r="M38" i="17" s="1"/>
  <c r="M39" i="17" s="1"/>
  <c r="M40" i="17" s="1"/>
  <c r="M41" i="17" s="1"/>
  <c r="M42" i="17" s="1"/>
  <c r="M43" i="17" s="1"/>
  <c r="M44" i="17" s="1"/>
  <c r="M45" i="17" s="1"/>
  <c r="M46" i="17" s="1"/>
  <c r="M47" i="17" s="1"/>
  <c r="M48" i="17" s="1"/>
  <c r="M49" i="17" s="1"/>
  <c r="M50" i="17" s="1"/>
  <c r="M51" i="17" s="1"/>
  <c r="M52" i="17" s="1"/>
  <c r="M53" i="17" s="1"/>
  <c r="M54" i="17" s="1"/>
  <c r="M55" i="17" s="1"/>
  <c r="M56" i="17" s="1"/>
  <c r="M57" i="17" s="1"/>
  <c r="M58" i="17" s="1"/>
  <c r="M59" i="17" s="1"/>
  <c r="M60" i="17" s="1"/>
  <c r="K19" i="3" l="1"/>
  <c r="L19" i="3"/>
  <c r="M19" i="3"/>
  <c r="M22" i="3"/>
  <c r="K22" i="3"/>
  <c r="L22" i="3"/>
  <c r="M6" i="3"/>
  <c r="K6" i="3"/>
  <c r="L6" i="3"/>
  <c r="L16" i="3"/>
  <c r="M16" i="3"/>
  <c r="K16" i="3"/>
  <c r="K13" i="3"/>
  <c r="L13" i="3"/>
  <c r="M13" i="3"/>
  <c r="K17" i="3"/>
  <c r="L17" i="3"/>
  <c r="M17" i="3"/>
  <c r="K12" i="3"/>
  <c r="L12" i="3"/>
  <c r="M12" i="3"/>
  <c r="K11" i="3"/>
  <c r="L11" i="3"/>
  <c r="M11" i="3"/>
  <c r="K9" i="3"/>
  <c r="L9" i="3"/>
  <c r="M9" i="3"/>
  <c r="K5" i="3"/>
  <c r="L5" i="3"/>
  <c r="M5" i="3"/>
  <c r="M18" i="3"/>
  <c r="K18" i="3"/>
  <c r="L18" i="3"/>
  <c r="K7" i="3"/>
  <c r="L7" i="3"/>
  <c r="M7" i="3"/>
  <c r="K21" i="3"/>
  <c r="L21" i="3"/>
  <c r="L20" i="3"/>
  <c r="M20" i="3"/>
  <c r="K20" i="3"/>
  <c r="L10" i="3"/>
  <c r="M10" i="3"/>
  <c r="K10" i="3"/>
  <c r="L4" i="3"/>
  <c r="M4" i="3"/>
  <c r="K4" i="3"/>
  <c r="K15" i="3"/>
  <c r="L15" i="3"/>
  <c r="M15" i="3"/>
  <c r="K14" i="3"/>
  <c r="L14" i="3"/>
  <c r="M14" i="3"/>
  <c r="K23" i="3"/>
  <c r="L23" i="3"/>
  <c r="M23" i="3"/>
  <c r="M8" i="3"/>
  <c r="K8" i="3"/>
  <c r="L8" i="3"/>
  <c r="M57" i="6" l="1"/>
  <c r="M44" i="6" s="1"/>
  <c r="M49" i="6" s="1"/>
  <c r="R18" i="4" s="1"/>
  <c r="X14" i="17" s="1"/>
  <c r="D358" i="17" s="1"/>
  <c r="L57" i="6"/>
  <c r="L44" i="6" s="1"/>
  <c r="L49" i="6" s="1"/>
  <c r="Q18" i="4" s="1"/>
  <c r="X13" i="17" s="1"/>
  <c r="D333" i="17" s="1"/>
  <c r="K57" i="6"/>
  <c r="K44" i="6" s="1"/>
  <c r="K49" i="6" s="1"/>
  <c r="P18" i="4" s="1"/>
  <c r="D336" i="17" l="1"/>
  <c r="D356" i="17"/>
  <c r="D339" i="17"/>
  <c r="D366" i="17"/>
  <c r="Z14" i="17"/>
  <c r="D341" i="17"/>
  <c r="D357" i="17"/>
  <c r="D346" i="17"/>
  <c r="D352" i="17"/>
  <c r="D354" i="17"/>
  <c r="D360" i="17"/>
  <c r="D328" i="17"/>
  <c r="D316" i="17"/>
  <c r="D315" i="17"/>
  <c r="D340" i="17"/>
  <c r="D365" i="17"/>
  <c r="D325" i="17"/>
  <c r="D322" i="17"/>
  <c r="D345" i="17"/>
  <c r="D350" i="17"/>
  <c r="D338" i="17"/>
  <c r="D329" i="17"/>
  <c r="D324" i="17"/>
  <c r="D326" i="17"/>
  <c r="D313" i="17"/>
  <c r="D312" i="17"/>
  <c r="D343" i="17"/>
  <c r="D321" i="17"/>
  <c r="D359" i="17"/>
  <c r="D344" i="17"/>
  <c r="D347" i="17"/>
  <c r="D351" i="17"/>
  <c r="D335" i="17"/>
  <c r="D332" i="17"/>
  <c r="D327" i="17"/>
  <c r="D309" i="17"/>
  <c r="D306" i="17"/>
  <c r="D334" i="17"/>
  <c r="X2" i="17"/>
  <c r="D361" i="17"/>
  <c r="D348" i="17"/>
  <c r="D355" i="17"/>
  <c r="D330" i="17"/>
  <c r="D307" i="17"/>
  <c r="Z13" i="17"/>
  <c r="D363" i="17"/>
  <c r="D342" i="17"/>
  <c r="D353" i="17"/>
  <c r="D362" i="17"/>
  <c r="D308" i="17"/>
  <c r="D314" i="17"/>
  <c r="D317" i="17"/>
  <c r="D311" i="17"/>
  <c r="D310" i="17"/>
  <c r="D337" i="17"/>
  <c r="D364" i="17"/>
  <c r="D349" i="17"/>
  <c r="D331" i="17"/>
  <c r="D320" i="17"/>
  <c r="D318" i="17"/>
  <c r="D323" i="17"/>
  <c r="D319" i="17"/>
  <c r="X12" i="17"/>
  <c r="Z12" i="17" l="1"/>
  <c r="D298" i="17"/>
  <c r="D285" i="17"/>
  <c r="D294" i="17"/>
  <c r="D289" i="17"/>
  <c r="D292" i="17"/>
  <c r="D295" i="17"/>
  <c r="D291" i="17"/>
  <c r="D288" i="17"/>
  <c r="D290" i="17"/>
  <c r="D277" i="17"/>
  <c r="D286" i="17"/>
  <c r="D281" i="17"/>
  <c r="D296" i="17"/>
  <c r="D287" i="17"/>
  <c r="D276" i="17"/>
  <c r="D283" i="17"/>
  <c r="D280" i="17"/>
  <c r="D282" i="17"/>
  <c r="D300" i="17"/>
  <c r="D278" i="17"/>
  <c r="D304" i="17"/>
  <c r="D303" i="17"/>
  <c r="D299" i="17"/>
  <c r="D284" i="17"/>
  <c r="D279" i="17"/>
  <c r="D301" i="17"/>
  <c r="D275" i="17"/>
  <c r="D305" i="17"/>
  <c r="D293" i="17"/>
  <c r="D302" i="17"/>
  <c r="D297" i="17"/>
  <c r="D44" i="6" l="1"/>
  <c r="D49" i="6" s="1"/>
  <c r="N49" i="6" s="1"/>
  <c r="I18" i="4" l="1"/>
  <c r="I22" i="4" s="1"/>
  <c r="J2" i="13" l="1"/>
  <c r="G2" i="13"/>
  <c r="H2" i="13"/>
  <c r="F2" i="13"/>
  <c r="N2" i="13"/>
  <c r="L2" i="13"/>
  <c r="I2" i="13"/>
  <c r="F73" i="4"/>
  <c r="K2" i="13"/>
  <c r="M2" i="13"/>
  <c r="X5" i="17"/>
  <c r="E2" i="13"/>
  <c r="C73" i="4" l="1"/>
  <c r="D73" i="4" s="1"/>
  <c r="I73" i="4" s="1"/>
  <c r="F90" i="4"/>
  <c r="F91" i="4" s="1"/>
  <c r="F83" i="4"/>
  <c r="F84" i="4" s="1"/>
  <c r="M90" i="4"/>
  <c r="M91" i="4" s="1"/>
  <c r="M83" i="4"/>
  <c r="M84" i="4" s="1"/>
  <c r="L90" i="4"/>
  <c r="L91" i="4" s="1"/>
  <c r="L83" i="4"/>
  <c r="L84" i="4" s="1"/>
  <c r="K90" i="4"/>
  <c r="K91" i="4" s="1"/>
  <c r="K83" i="4"/>
  <c r="K84" i="4" s="1"/>
  <c r="J90" i="4"/>
  <c r="J91" i="4" s="1"/>
  <c r="J83" i="4"/>
  <c r="J84" i="4" s="1"/>
  <c r="I90" i="4"/>
  <c r="I91" i="4" s="1"/>
  <c r="I83" i="4"/>
  <c r="I84" i="4" s="1"/>
  <c r="H90" i="4"/>
  <c r="H91" i="4" s="1"/>
  <c r="H83" i="4"/>
  <c r="H84" i="4" s="1"/>
  <c r="G90" i="4"/>
  <c r="G83" i="4"/>
  <c r="F36" i="4"/>
  <c r="F37" i="4" s="1"/>
  <c r="M42" i="4"/>
  <c r="M43" i="4" s="1"/>
  <c r="H42" i="4"/>
  <c r="H43" i="4" s="1"/>
  <c r="F42" i="4"/>
  <c r="F43" i="4" s="1"/>
  <c r="K42" i="4"/>
  <c r="K43" i="4" s="1"/>
  <c r="L42" i="4"/>
  <c r="L43" i="4" s="1"/>
  <c r="J42" i="4"/>
  <c r="J43" i="4" s="1"/>
  <c r="J36" i="4"/>
  <c r="K36" i="4"/>
  <c r="K37" i="4" s="1"/>
  <c r="L36" i="4"/>
  <c r="L37" i="4" s="1"/>
  <c r="M36" i="4"/>
  <c r="M37" i="4" s="1"/>
  <c r="I42" i="4"/>
  <c r="I43" i="4" s="1"/>
  <c r="I36" i="4"/>
  <c r="I37" i="4" s="1"/>
  <c r="H36" i="4"/>
  <c r="H37" i="4" s="1"/>
  <c r="G42" i="4"/>
  <c r="G36" i="4"/>
  <c r="D82" i="17"/>
  <c r="D83" i="17"/>
  <c r="D71" i="17"/>
  <c r="D89" i="17"/>
  <c r="D65" i="17"/>
  <c r="D69" i="17"/>
  <c r="D88" i="17"/>
  <c r="D80" i="17"/>
  <c r="D62" i="17"/>
  <c r="D66" i="17"/>
  <c r="D79" i="17"/>
  <c r="D63" i="17"/>
  <c r="D74" i="17"/>
  <c r="D73" i="17"/>
  <c r="D90" i="17"/>
  <c r="D77" i="17"/>
  <c r="D84" i="17"/>
  <c r="D78" i="17"/>
  <c r="D67" i="17"/>
  <c r="D91" i="17"/>
  <c r="D64" i="17"/>
  <c r="D70" i="17"/>
  <c r="D76" i="17"/>
  <c r="D85" i="17"/>
  <c r="D87" i="17"/>
  <c r="D75" i="17"/>
  <c r="D68" i="17"/>
  <c r="D86" i="17"/>
  <c r="D81" i="17"/>
  <c r="Z5" i="17"/>
  <c r="D61" i="17"/>
  <c r="D72" i="17"/>
  <c r="N91" i="4" l="1"/>
  <c r="N84" i="4"/>
  <c r="N43" i="4"/>
  <c r="J37" i="4"/>
  <c r="N37" i="4" s="1"/>
  <c r="AB8" i="4"/>
  <c r="W8" i="4" s="1"/>
  <c r="E237" i="17"/>
  <c r="E170" i="17"/>
  <c r="E92" i="17"/>
  <c r="E266" i="17"/>
  <c r="E290" i="17"/>
  <c r="E116" i="17"/>
  <c r="E179" i="17"/>
  <c r="E250" i="17"/>
  <c r="E346" i="17"/>
  <c r="E349" i="17"/>
  <c r="E208" i="17"/>
  <c r="E157" i="17"/>
  <c r="E99" i="17"/>
  <c r="E300" i="17"/>
  <c r="E293" i="17"/>
  <c r="E121" i="17"/>
  <c r="E175" i="17"/>
  <c r="E234" i="17"/>
  <c r="E287" i="17"/>
  <c r="E254" i="17"/>
  <c r="E183" i="17"/>
  <c r="E337" i="17"/>
  <c r="E79" i="17"/>
  <c r="E358" i="17"/>
  <c r="E173" i="17"/>
  <c r="E91" i="17"/>
  <c r="E316" i="17"/>
  <c r="E168" i="17"/>
  <c r="E279" i="17"/>
  <c r="E76" i="17"/>
  <c r="E164" i="17"/>
  <c r="E155" i="17"/>
  <c r="E336" i="17"/>
  <c r="E353" i="17"/>
  <c r="E67" i="17"/>
  <c r="E246" i="17"/>
  <c r="E118" i="17"/>
  <c r="E145" i="17"/>
  <c r="E244" i="17"/>
  <c r="E85" i="17"/>
  <c r="E160" i="17"/>
  <c r="E348" i="17"/>
  <c r="E366" i="17"/>
  <c r="E255" i="17"/>
  <c r="E174" i="17"/>
  <c r="E187" i="17"/>
  <c r="E364" i="17"/>
  <c r="E302" i="17"/>
  <c r="E223" i="17"/>
  <c r="E186" i="17"/>
  <c r="E177" i="17"/>
  <c r="E282" i="17"/>
  <c r="E334" i="17"/>
  <c r="E240" i="17"/>
  <c r="E113" i="17"/>
  <c r="E251" i="17"/>
  <c r="E275" i="17"/>
  <c r="E146" i="17"/>
  <c r="E233" i="17"/>
  <c r="E365" i="17"/>
  <c r="E169" i="17"/>
  <c r="E335" i="17"/>
  <c r="E74" i="17"/>
  <c r="E125" i="17"/>
  <c r="E218" i="17"/>
  <c r="E68" i="17"/>
  <c r="E361" i="17"/>
  <c r="E216" i="17"/>
  <c r="E242" i="17"/>
  <c r="E203" i="17"/>
  <c r="E90" i="17"/>
  <c r="E303" i="17"/>
  <c r="E205" i="17"/>
  <c r="E258" i="17"/>
  <c r="E162" i="17"/>
  <c r="E65" i="17"/>
  <c r="E166" i="17"/>
  <c r="E249" i="17"/>
  <c r="E158" i="17"/>
  <c r="E286" i="17"/>
  <c r="E320" i="17"/>
  <c r="E150" i="17"/>
  <c r="E96" i="17"/>
  <c r="E119" i="17"/>
  <c r="E329" i="17"/>
  <c r="E278" i="17"/>
  <c r="E138" i="17"/>
  <c r="E267" i="17"/>
  <c r="E144" i="17"/>
  <c r="E281" i="17"/>
  <c r="E149" i="17"/>
  <c r="E238" i="17"/>
  <c r="E189" i="17"/>
  <c r="E87" i="17"/>
  <c r="E354" i="17"/>
  <c r="E265" i="17"/>
  <c r="E230" i="17"/>
  <c r="E333" i="17"/>
  <c r="E84" i="17"/>
  <c r="E299" i="17"/>
  <c r="E139" i="17"/>
  <c r="E134" i="17"/>
  <c r="E273" i="17"/>
  <c r="E181" i="17"/>
  <c r="E319" i="17"/>
  <c r="E322" i="17"/>
  <c r="E141" i="17"/>
  <c r="E131" i="17"/>
  <c r="E114" i="17"/>
  <c r="E324" i="17"/>
  <c r="E106" i="17"/>
  <c r="E89" i="17"/>
  <c r="E235" i="17"/>
  <c r="E305" i="17"/>
  <c r="E97" i="17"/>
  <c r="E224" i="17"/>
  <c r="E66" i="17"/>
  <c r="E307" i="17"/>
  <c r="E321" i="17"/>
  <c r="E197" i="17"/>
  <c r="E94" i="17"/>
  <c r="E272" i="17"/>
  <c r="E343" i="17"/>
  <c r="E313" i="17"/>
  <c r="E133" i="17"/>
  <c r="E241" i="17"/>
  <c r="E142" i="17"/>
  <c r="E331" i="17"/>
  <c r="E172" i="17"/>
  <c r="E83" i="17"/>
  <c r="E264" i="17"/>
  <c r="E227" i="17"/>
  <c r="E309" i="17"/>
  <c r="E112" i="17"/>
  <c r="E271" i="17"/>
  <c r="E126" i="17"/>
  <c r="E262" i="17"/>
  <c r="E347" i="17"/>
  <c r="E171" i="17"/>
  <c r="E344" i="17"/>
  <c r="E73" i="17"/>
  <c r="E104" i="17"/>
  <c r="E288" i="17"/>
  <c r="E326" i="17"/>
  <c r="E161" i="17"/>
  <c r="E225" i="17"/>
  <c r="E221" i="17"/>
  <c r="E98" i="17"/>
  <c r="E314" i="17"/>
  <c r="E306" i="17"/>
  <c r="E295" i="17"/>
  <c r="E101" i="17"/>
  <c r="E222" i="17"/>
  <c r="E327" i="17"/>
  <c r="E261" i="17"/>
  <c r="E270" i="17"/>
  <c r="E95" i="17"/>
  <c r="E78" i="17"/>
  <c r="E304" i="17"/>
  <c r="E143" i="17"/>
  <c r="E120" i="17"/>
  <c r="E129" i="17"/>
  <c r="E257" i="17"/>
  <c r="E317" i="17"/>
  <c r="E342" i="17"/>
  <c r="E217" i="17"/>
  <c r="E284" i="17"/>
  <c r="E232" i="17"/>
  <c r="E140" i="17"/>
  <c r="E239" i="17"/>
  <c r="E191" i="17"/>
  <c r="E130" i="17"/>
  <c r="E308" i="17"/>
  <c r="E69" i="17"/>
  <c r="E178" i="17"/>
  <c r="E63" i="17"/>
  <c r="E62" i="17"/>
  <c r="E318" i="17"/>
  <c r="E111" i="17"/>
  <c r="E277" i="17"/>
  <c r="E226" i="17"/>
  <c r="E190" i="17"/>
  <c r="E297" i="17"/>
  <c r="E294" i="17"/>
  <c r="E132" i="17"/>
  <c r="E256" i="17"/>
  <c r="E260" i="17"/>
  <c r="E127" i="17"/>
  <c r="E115" i="17"/>
  <c r="E215" i="17"/>
  <c r="E103" i="17"/>
  <c r="E339" i="17"/>
  <c r="E184" i="17"/>
  <c r="E192" i="17"/>
  <c r="E200" i="17"/>
  <c r="E210" i="17"/>
  <c r="E355" i="17"/>
  <c r="E82" i="17"/>
  <c r="E330" i="17"/>
  <c r="E135" i="17"/>
  <c r="E202" i="17"/>
  <c r="E107" i="17"/>
  <c r="E362" i="17"/>
  <c r="E340" i="17"/>
  <c r="E124" i="17"/>
  <c r="E325" i="17"/>
  <c r="E291" i="17"/>
  <c r="E285" i="17"/>
  <c r="E219" i="17"/>
  <c r="E199" i="17"/>
  <c r="E154" i="17"/>
  <c r="E301" i="17"/>
  <c r="E153" i="17"/>
  <c r="E220" i="17"/>
  <c r="E198" i="17"/>
  <c r="E122" i="17"/>
  <c r="E310" i="17"/>
  <c r="E123" i="17"/>
  <c r="E283" i="17"/>
  <c r="E212" i="17"/>
  <c r="E100" i="17"/>
  <c r="E228" i="17"/>
  <c r="E289" i="17"/>
  <c r="E292" i="17"/>
  <c r="E110" i="17"/>
  <c r="E360" i="17"/>
  <c r="E312" i="17"/>
  <c r="E193" i="17"/>
  <c r="E311" i="17"/>
  <c r="E180" i="17"/>
  <c r="E332" i="17"/>
  <c r="E338" i="17"/>
  <c r="E211" i="17"/>
  <c r="E77" i="17"/>
  <c r="E136" i="17"/>
  <c r="E268" i="17"/>
  <c r="E182" i="17"/>
  <c r="E117" i="17"/>
  <c r="E147" i="17"/>
  <c r="E195" i="17"/>
  <c r="E259" i="17"/>
  <c r="E345" i="17"/>
  <c r="E236" i="17"/>
  <c r="E263" i="17"/>
  <c r="E363" i="17"/>
  <c r="E229" i="17"/>
  <c r="E167" i="17"/>
  <c r="E213" i="17"/>
  <c r="E159" i="17"/>
  <c r="E185" i="17"/>
  <c r="E201" i="17"/>
  <c r="E341" i="17"/>
  <c r="E163" i="17"/>
  <c r="E269" i="17"/>
  <c r="E351" i="17"/>
  <c r="E81" i="17"/>
  <c r="E176" i="17"/>
  <c r="E194" i="17"/>
  <c r="E356" i="17"/>
  <c r="E93" i="17"/>
  <c r="E109" i="17"/>
  <c r="E298" i="17"/>
  <c r="E296" i="17"/>
  <c r="E148" i="17"/>
  <c r="E359" i="17"/>
  <c r="E204" i="17"/>
  <c r="E80" i="17"/>
  <c r="E214" i="17"/>
  <c r="E152" i="17"/>
  <c r="E247" i="17"/>
  <c r="E72" i="17"/>
  <c r="E105" i="17"/>
  <c r="E276" i="17"/>
  <c r="E252" i="17"/>
  <c r="E70" i="17"/>
  <c r="E102" i="17"/>
  <c r="E352" i="17"/>
  <c r="E137" i="17"/>
  <c r="E243" i="17"/>
  <c r="E253" i="17"/>
  <c r="E280" i="17"/>
  <c r="E88" i="17"/>
  <c r="E206" i="17"/>
  <c r="E328" i="17"/>
  <c r="E196" i="17"/>
  <c r="E231" i="17"/>
  <c r="E165" i="17"/>
  <c r="E350" i="17"/>
  <c r="E248" i="17"/>
  <c r="E209" i="17"/>
  <c r="E188" i="17"/>
  <c r="E357" i="17"/>
  <c r="E71" i="17"/>
  <c r="E75" i="17"/>
  <c r="E86" i="17"/>
  <c r="E315" i="17"/>
  <c r="E323" i="17"/>
  <c r="E61" i="17"/>
  <c r="E108" i="17"/>
  <c r="E245" i="17"/>
  <c r="E64" i="17"/>
  <c r="E128" i="17"/>
  <c r="E151" i="17"/>
  <c r="E207" i="17"/>
  <c r="E156" i="17"/>
  <c r="E274" i="17"/>
  <c r="Q61" i="17" l="1"/>
  <c r="S61" i="17"/>
  <c r="S62" i="17" s="1"/>
  <c r="S63" i="17" s="1"/>
  <c r="S64" i="17" s="1"/>
  <c r="S65" i="17" s="1"/>
  <c r="S66" i="17" s="1"/>
  <c r="S67" i="17" s="1"/>
  <c r="S68" i="17" s="1"/>
  <c r="S69" i="17" s="1"/>
  <c r="S70" i="17" s="1"/>
  <c r="S71" i="17" s="1"/>
  <c r="S72" i="17" s="1"/>
  <c r="S73" i="17" s="1"/>
  <c r="S74" i="17" s="1"/>
  <c r="S75" i="17" s="1"/>
  <c r="S76" i="17" s="1"/>
  <c r="S77" i="17" s="1"/>
  <c r="S78" i="17" s="1"/>
  <c r="S79" i="17" s="1"/>
  <c r="S80" i="17" s="1"/>
  <c r="S81" i="17" s="1"/>
  <c r="S82" i="17" s="1"/>
  <c r="S83" i="17" s="1"/>
  <c r="S84" i="17" s="1"/>
  <c r="S85" i="17" s="1"/>
  <c r="S86" i="17" s="1"/>
  <c r="S87" i="17" s="1"/>
  <c r="S88" i="17" s="1"/>
  <c r="S89" i="17" s="1"/>
  <c r="S90" i="17" s="1"/>
  <c r="S91" i="17" s="1"/>
  <c r="S92" i="17" s="1"/>
  <c r="S93" i="17" s="1"/>
  <c r="S94" i="17" s="1"/>
  <c r="S95" i="17" s="1"/>
  <c r="S96" i="17" s="1"/>
  <c r="S97" i="17" s="1"/>
  <c r="S98" i="17" s="1"/>
  <c r="S99" i="17" s="1"/>
  <c r="S100" i="17" s="1"/>
  <c r="S101" i="17" s="1"/>
  <c r="S102" i="17" s="1"/>
  <c r="S103" i="17" s="1"/>
  <c r="S104" i="17" s="1"/>
  <c r="S105" i="17" s="1"/>
  <c r="S106" i="17" s="1"/>
  <c r="S107" i="17" s="1"/>
  <c r="S108" i="17" s="1"/>
  <c r="S109" i="17" s="1"/>
  <c r="S110" i="17" s="1"/>
  <c r="S111" i="17" s="1"/>
  <c r="S112" i="17" s="1"/>
  <c r="S113" i="17" s="1"/>
  <c r="S114" i="17" s="1"/>
  <c r="S115" i="17" s="1"/>
  <c r="S116" i="17" s="1"/>
  <c r="S117" i="17" s="1"/>
  <c r="S118" i="17" s="1"/>
  <c r="S119" i="17" s="1"/>
  <c r="S120" i="17" s="1"/>
  <c r="S121" i="17" s="1"/>
  <c r="S122" i="17" s="1"/>
  <c r="S123" i="17" s="1"/>
  <c r="S124" i="17" s="1"/>
  <c r="S125" i="17" s="1"/>
  <c r="S126" i="17" s="1"/>
  <c r="S127" i="17" s="1"/>
  <c r="S128" i="17" s="1"/>
  <c r="S129" i="17" s="1"/>
  <c r="S130" i="17" s="1"/>
  <c r="S131" i="17" s="1"/>
  <c r="S132" i="17" s="1"/>
  <c r="S133" i="17" s="1"/>
  <c r="S134" i="17" s="1"/>
  <c r="S135" i="17" s="1"/>
  <c r="S136" i="17" s="1"/>
  <c r="S137" i="17" s="1"/>
  <c r="S138" i="17" s="1"/>
  <c r="S139" i="17" s="1"/>
  <c r="S140" i="17" s="1"/>
  <c r="S141" i="17" s="1"/>
  <c r="S142" i="17" s="1"/>
  <c r="S143" i="17" s="1"/>
  <c r="S144" i="17" s="1"/>
  <c r="S145" i="17" s="1"/>
  <c r="S146" i="17" s="1"/>
  <c r="S147" i="17" s="1"/>
  <c r="S148" i="17" s="1"/>
  <c r="S149" i="17" s="1"/>
  <c r="S150" i="17" s="1"/>
  <c r="S151" i="17" s="1"/>
  <c r="S152" i="17" s="1"/>
  <c r="S153" i="17" s="1"/>
  <c r="S154" i="17" s="1"/>
  <c r="S155" i="17" s="1"/>
  <c r="S156" i="17" s="1"/>
  <c r="S157" i="17" s="1"/>
  <c r="S158" i="17" s="1"/>
  <c r="S159" i="17" s="1"/>
  <c r="S160" i="17" s="1"/>
  <c r="S161" i="17" s="1"/>
  <c r="S162" i="17" s="1"/>
  <c r="S163" i="17" s="1"/>
  <c r="S164" i="17" s="1"/>
  <c r="S165" i="17" s="1"/>
  <c r="S166" i="17" s="1"/>
  <c r="S167" i="17" s="1"/>
  <c r="S168" i="17" s="1"/>
  <c r="S169" i="17" s="1"/>
  <c r="S170" i="17" s="1"/>
  <c r="S171" i="17" s="1"/>
  <c r="S172" i="17" s="1"/>
  <c r="S173" i="17" s="1"/>
  <c r="S174" i="17" s="1"/>
  <c r="S175" i="17" s="1"/>
  <c r="S176" i="17" s="1"/>
  <c r="S177" i="17" s="1"/>
  <c r="S178" i="17" s="1"/>
  <c r="S179" i="17" s="1"/>
  <c r="S180" i="17" s="1"/>
  <c r="S181" i="17" s="1"/>
  <c r="S182" i="17" s="1"/>
  <c r="S183" i="17" s="1"/>
  <c r="S184" i="17" s="1"/>
  <c r="S185" i="17" s="1"/>
  <c r="S186" i="17" s="1"/>
  <c r="S187" i="17" s="1"/>
  <c r="S188" i="17" s="1"/>
  <c r="S189" i="17" s="1"/>
  <c r="S190" i="17" s="1"/>
  <c r="S191" i="17" s="1"/>
  <c r="S192" i="17" s="1"/>
  <c r="S193" i="17" s="1"/>
  <c r="S194" i="17" s="1"/>
  <c r="S195" i="17" s="1"/>
  <c r="S196" i="17" s="1"/>
  <c r="S197" i="17" s="1"/>
  <c r="S198" i="17" s="1"/>
  <c r="S199" i="17" s="1"/>
  <c r="S200" i="17" s="1"/>
  <c r="S201" i="17" s="1"/>
  <c r="S202" i="17" s="1"/>
  <c r="S203" i="17" s="1"/>
  <c r="S204" i="17" s="1"/>
  <c r="S205" i="17" s="1"/>
  <c r="S206" i="17" s="1"/>
  <c r="S207" i="17" s="1"/>
  <c r="S208" i="17" s="1"/>
  <c r="S209" i="17" s="1"/>
  <c r="S210" i="17" s="1"/>
  <c r="S211" i="17" s="1"/>
  <c r="S212" i="17" s="1"/>
  <c r="S213" i="17" s="1"/>
  <c r="S214" i="17" s="1"/>
  <c r="S215" i="17" s="1"/>
  <c r="S216" i="17" s="1"/>
  <c r="S217" i="17" s="1"/>
  <c r="S218" i="17" s="1"/>
  <c r="S219" i="17" s="1"/>
  <c r="S220" i="17" s="1"/>
  <c r="S221" i="17" s="1"/>
  <c r="S222" i="17" s="1"/>
  <c r="S223" i="17" s="1"/>
  <c r="S224" i="17" s="1"/>
  <c r="S225" i="17" s="1"/>
  <c r="S226" i="17" s="1"/>
  <c r="S227" i="17" s="1"/>
  <c r="S228" i="17" s="1"/>
  <c r="S229" i="17" s="1"/>
  <c r="S230" i="17" s="1"/>
  <c r="S231" i="17" s="1"/>
  <c r="S232" i="17" s="1"/>
  <c r="S233" i="17" s="1"/>
  <c r="S234" i="17" s="1"/>
  <c r="S235" i="17" s="1"/>
  <c r="S236" i="17" s="1"/>
  <c r="S237" i="17" s="1"/>
  <c r="S238" i="17" s="1"/>
  <c r="S239" i="17" s="1"/>
  <c r="S240" i="17" s="1"/>
  <c r="S241" i="17" s="1"/>
  <c r="S242" i="17" s="1"/>
  <c r="S243" i="17" s="1"/>
  <c r="S244" i="17" s="1"/>
  <c r="S245" i="17" s="1"/>
  <c r="S246" i="17" s="1"/>
  <c r="S247" i="17" s="1"/>
  <c r="S248" i="17" s="1"/>
  <c r="S249" i="17" s="1"/>
  <c r="S250" i="17" s="1"/>
  <c r="S251" i="17" s="1"/>
  <c r="S252" i="17" s="1"/>
  <c r="S253" i="17" s="1"/>
  <c r="S254" i="17" s="1"/>
  <c r="S255" i="17" s="1"/>
  <c r="S256" i="17" s="1"/>
  <c r="S257" i="17" s="1"/>
  <c r="S258" i="17" s="1"/>
  <c r="S259" i="17" s="1"/>
  <c r="S260" i="17" s="1"/>
  <c r="S261" i="17" s="1"/>
  <c r="S262" i="17" s="1"/>
  <c r="S263" i="17" s="1"/>
  <c r="S264" i="17" s="1"/>
  <c r="S265" i="17" s="1"/>
  <c r="S266" i="17" s="1"/>
  <c r="S267" i="17" s="1"/>
  <c r="S268" i="17" s="1"/>
  <c r="S269" i="17" s="1"/>
  <c r="S270" i="17" s="1"/>
  <c r="S271" i="17" s="1"/>
  <c r="S272" i="17" s="1"/>
  <c r="S273" i="17" s="1"/>
  <c r="S274" i="17" s="1"/>
  <c r="S275" i="17" s="1"/>
  <c r="S276" i="17" s="1"/>
  <c r="S277" i="17" s="1"/>
  <c r="S278" i="17" s="1"/>
  <c r="S279" i="17" s="1"/>
  <c r="S280" i="17" s="1"/>
  <c r="S281" i="17" s="1"/>
  <c r="S282" i="17" s="1"/>
  <c r="S283" i="17" s="1"/>
  <c r="S284" i="17" s="1"/>
  <c r="S285" i="17" s="1"/>
  <c r="S286" i="17" s="1"/>
  <c r="S287" i="17" s="1"/>
  <c r="S288" i="17" s="1"/>
  <c r="S289" i="17" s="1"/>
  <c r="S290" i="17" s="1"/>
  <c r="S291" i="17" s="1"/>
  <c r="S292" i="17" s="1"/>
  <c r="S293" i="17" s="1"/>
  <c r="S294" i="17" s="1"/>
  <c r="S295" i="17" s="1"/>
  <c r="S296" i="17" s="1"/>
  <c r="S297" i="17" s="1"/>
  <c r="S298" i="17" s="1"/>
  <c r="S299" i="17" s="1"/>
  <c r="S300" i="17" s="1"/>
  <c r="S301" i="17" s="1"/>
  <c r="S302" i="17" s="1"/>
  <c r="S303" i="17" s="1"/>
  <c r="S304" i="17" s="1"/>
  <c r="S305" i="17" s="1"/>
  <c r="S306" i="17" s="1"/>
  <c r="S307" i="17" s="1"/>
  <c r="S308" i="17" s="1"/>
  <c r="S309" i="17" s="1"/>
  <c r="S310" i="17" s="1"/>
  <c r="S311" i="17" s="1"/>
  <c r="S312" i="17" s="1"/>
  <c r="S313" i="17" s="1"/>
  <c r="S314" i="17" s="1"/>
  <c r="S315" i="17" s="1"/>
  <c r="S316" i="17" s="1"/>
  <c r="S317" i="17" s="1"/>
  <c r="S318" i="17" s="1"/>
  <c r="S319" i="17" s="1"/>
  <c r="S320" i="17" s="1"/>
  <c r="S321" i="17" s="1"/>
  <c r="S322" i="17" s="1"/>
  <c r="S323" i="17" s="1"/>
  <c r="S324" i="17" s="1"/>
  <c r="S325" i="17" s="1"/>
  <c r="S326" i="17" s="1"/>
  <c r="S327" i="17" s="1"/>
  <c r="S328" i="17" s="1"/>
  <c r="S329" i="17" s="1"/>
  <c r="S330" i="17" s="1"/>
  <c r="S331" i="17" s="1"/>
  <c r="S332" i="17" s="1"/>
  <c r="S333" i="17" s="1"/>
  <c r="S334" i="17" s="1"/>
  <c r="S335" i="17" s="1"/>
  <c r="S336" i="17" s="1"/>
  <c r="S337" i="17" s="1"/>
  <c r="S338" i="17" s="1"/>
  <c r="S339" i="17" s="1"/>
  <c r="S340" i="17" s="1"/>
  <c r="S341" i="17" s="1"/>
  <c r="S342" i="17" s="1"/>
  <c r="S343" i="17" s="1"/>
  <c r="S344" i="17" s="1"/>
  <c r="S345" i="17" s="1"/>
  <c r="S346" i="17" s="1"/>
  <c r="S347" i="17" s="1"/>
  <c r="S348" i="17" s="1"/>
  <c r="S349" i="17" s="1"/>
  <c r="S350" i="17" s="1"/>
  <c r="S351" i="17" s="1"/>
  <c r="S352" i="17" s="1"/>
  <c r="S353" i="17" s="1"/>
  <c r="S354" i="17" s="1"/>
  <c r="S355" i="17" s="1"/>
  <c r="S356" i="17" s="1"/>
  <c r="S357" i="17" s="1"/>
  <c r="S358" i="17" s="1"/>
  <c r="S359" i="17" s="1"/>
  <c r="S360" i="17" s="1"/>
  <c r="S361" i="17" s="1"/>
  <c r="S362" i="17" s="1"/>
  <c r="S363" i="17" s="1"/>
  <c r="S364" i="17" s="1"/>
  <c r="S365" i="17" s="1"/>
  <c r="S366" i="17" s="1"/>
  <c r="R61" i="17"/>
  <c r="N61" i="17"/>
  <c r="P61" i="17"/>
  <c r="O61" i="17"/>
  <c r="M61" i="17"/>
  <c r="R62" i="17" l="1"/>
  <c r="R63" i="17" s="1"/>
  <c r="R64" i="17" s="1"/>
  <c r="R65" i="17" s="1"/>
  <c r="R66" i="17" s="1"/>
  <c r="R67" i="17" s="1"/>
  <c r="R68" i="17" s="1"/>
  <c r="R69" i="17" s="1"/>
  <c r="R70" i="17" s="1"/>
  <c r="R71" i="17" s="1"/>
  <c r="R72" i="17" s="1"/>
  <c r="R73" i="17" s="1"/>
  <c r="R74" i="17" s="1"/>
  <c r="R75" i="17" s="1"/>
  <c r="R76" i="17" s="1"/>
  <c r="R77" i="17" s="1"/>
  <c r="R78" i="17" s="1"/>
  <c r="R79" i="17" s="1"/>
  <c r="R80" i="17" s="1"/>
  <c r="R81" i="17" s="1"/>
  <c r="R82" i="17" s="1"/>
  <c r="R83" i="17" s="1"/>
  <c r="R84" i="17" s="1"/>
  <c r="R85" i="17" s="1"/>
  <c r="R86" i="17" s="1"/>
  <c r="R87" i="17" s="1"/>
  <c r="R88" i="17" s="1"/>
  <c r="R89" i="17" s="1"/>
  <c r="R90" i="17" s="1"/>
  <c r="R91" i="17" s="1"/>
  <c r="R92" i="17" s="1"/>
  <c r="R93" i="17" s="1"/>
  <c r="R94" i="17" s="1"/>
  <c r="R95" i="17" s="1"/>
  <c r="R96" i="17" s="1"/>
  <c r="R97" i="17" s="1"/>
  <c r="R98" i="17" s="1"/>
  <c r="R99" i="17" s="1"/>
  <c r="R100" i="17" s="1"/>
  <c r="R101" i="17" s="1"/>
  <c r="R102" i="17" s="1"/>
  <c r="R103" i="17" s="1"/>
  <c r="R104" i="17" s="1"/>
  <c r="R105" i="17" s="1"/>
  <c r="R106" i="17" s="1"/>
  <c r="R107" i="17" s="1"/>
  <c r="R108" i="17" s="1"/>
  <c r="R109" i="17" s="1"/>
  <c r="R110" i="17" s="1"/>
  <c r="R111" i="17" s="1"/>
  <c r="R112" i="17" s="1"/>
  <c r="R113" i="17" s="1"/>
  <c r="R114" i="17" s="1"/>
  <c r="R115" i="17" s="1"/>
  <c r="R116" i="17" s="1"/>
  <c r="R117" i="17" s="1"/>
  <c r="R118" i="17" s="1"/>
  <c r="R119" i="17" s="1"/>
  <c r="R120" i="17" s="1"/>
  <c r="R121" i="17" s="1"/>
  <c r="R122" i="17" s="1"/>
  <c r="R123" i="17" s="1"/>
  <c r="R124" i="17" s="1"/>
  <c r="R125" i="17" s="1"/>
  <c r="R126" i="17" s="1"/>
  <c r="R127" i="17" s="1"/>
  <c r="R128" i="17" s="1"/>
  <c r="R129" i="17" s="1"/>
  <c r="R130" i="17" s="1"/>
  <c r="R131" i="17" s="1"/>
  <c r="R132" i="17" s="1"/>
  <c r="R133" i="17" s="1"/>
  <c r="R134" i="17" s="1"/>
  <c r="R135" i="17" s="1"/>
  <c r="R136" i="17" s="1"/>
  <c r="R137" i="17" s="1"/>
  <c r="R138" i="17" s="1"/>
  <c r="R139" i="17" s="1"/>
  <c r="R140" i="17" s="1"/>
  <c r="R141" i="17" s="1"/>
  <c r="R142" i="17" s="1"/>
  <c r="R143" i="17" s="1"/>
  <c r="R144" i="17" s="1"/>
  <c r="R145" i="17" s="1"/>
  <c r="R146" i="17" s="1"/>
  <c r="R147" i="17" s="1"/>
  <c r="R148" i="17" s="1"/>
  <c r="R149" i="17" s="1"/>
  <c r="R150" i="17" s="1"/>
  <c r="R151" i="17" s="1"/>
  <c r="R152" i="17" s="1"/>
  <c r="R153" i="17" s="1"/>
  <c r="R154" i="17" s="1"/>
  <c r="R155" i="17" s="1"/>
  <c r="R156" i="17" s="1"/>
  <c r="R157" i="17" s="1"/>
  <c r="R158" i="17" s="1"/>
  <c r="R159" i="17" s="1"/>
  <c r="R160" i="17" s="1"/>
  <c r="R161" i="17" s="1"/>
  <c r="R162" i="17" s="1"/>
  <c r="R163" i="17" s="1"/>
  <c r="R164" i="17" s="1"/>
  <c r="R165" i="17" s="1"/>
  <c r="R166" i="17" s="1"/>
  <c r="R167" i="17" s="1"/>
  <c r="R168" i="17" s="1"/>
  <c r="R169" i="17" s="1"/>
  <c r="R170" i="17" s="1"/>
  <c r="R171" i="17" s="1"/>
  <c r="R172" i="17" s="1"/>
  <c r="R173" i="17" s="1"/>
  <c r="R174" i="17" s="1"/>
  <c r="R175" i="17" s="1"/>
  <c r="R176" i="17" s="1"/>
  <c r="R177" i="17" s="1"/>
  <c r="R178" i="17" s="1"/>
  <c r="R179" i="17" s="1"/>
  <c r="R180" i="17" s="1"/>
  <c r="R181" i="17" s="1"/>
  <c r="R182" i="17" s="1"/>
  <c r="R183" i="17" s="1"/>
  <c r="R184" i="17" s="1"/>
  <c r="R185" i="17" s="1"/>
  <c r="R186" i="17" s="1"/>
  <c r="R187" i="17" s="1"/>
  <c r="R188" i="17" s="1"/>
  <c r="R189" i="17" s="1"/>
  <c r="R190" i="17" s="1"/>
  <c r="R191" i="17" s="1"/>
  <c r="R192" i="17" s="1"/>
  <c r="R193" i="17" s="1"/>
  <c r="R194" i="17" s="1"/>
  <c r="R195" i="17" s="1"/>
  <c r="R196" i="17" s="1"/>
  <c r="R197" i="17" s="1"/>
  <c r="R198" i="17" s="1"/>
  <c r="R199" i="17" s="1"/>
  <c r="R200" i="17" s="1"/>
  <c r="R201" i="17" s="1"/>
  <c r="R202" i="17" s="1"/>
  <c r="R203" i="17" s="1"/>
  <c r="R204" i="17" s="1"/>
  <c r="R205" i="17" s="1"/>
  <c r="R206" i="17" s="1"/>
  <c r="R207" i="17" s="1"/>
  <c r="R208" i="17" s="1"/>
  <c r="R209" i="17" s="1"/>
  <c r="R210" i="17" s="1"/>
  <c r="R211" i="17" s="1"/>
  <c r="R212" i="17" s="1"/>
  <c r="R213" i="17" s="1"/>
  <c r="R214" i="17" s="1"/>
  <c r="R215" i="17" s="1"/>
  <c r="R216" i="17" s="1"/>
  <c r="R217" i="17" s="1"/>
  <c r="R218" i="17" s="1"/>
  <c r="R219" i="17" s="1"/>
  <c r="R220" i="17" s="1"/>
  <c r="R221" i="17" s="1"/>
  <c r="R222" i="17" s="1"/>
  <c r="R223" i="17" s="1"/>
  <c r="R224" i="17" s="1"/>
  <c r="R225" i="17" s="1"/>
  <c r="R226" i="17" s="1"/>
  <c r="R227" i="17" s="1"/>
  <c r="R228" i="17" s="1"/>
  <c r="R229" i="17" s="1"/>
  <c r="R230" i="17" s="1"/>
  <c r="R231" i="17" s="1"/>
  <c r="R232" i="17" s="1"/>
  <c r="R233" i="17" s="1"/>
  <c r="R234" i="17" s="1"/>
  <c r="R235" i="17" s="1"/>
  <c r="R236" i="17" s="1"/>
  <c r="R237" i="17" s="1"/>
  <c r="R238" i="17" s="1"/>
  <c r="R239" i="17" s="1"/>
  <c r="R240" i="17" s="1"/>
  <c r="R241" i="17" s="1"/>
  <c r="R242" i="17" s="1"/>
  <c r="R243" i="17" s="1"/>
  <c r="R244" i="17" s="1"/>
  <c r="R245" i="17" s="1"/>
  <c r="R246" i="17" s="1"/>
  <c r="R247" i="17" s="1"/>
  <c r="R248" i="17" s="1"/>
  <c r="R249" i="17" s="1"/>
  <c r="R250" i="17" s="1"/>
  <c r="R251" i="17" s="1"/>
  <c r="R252" i="17" s="1"/>
  <c r="R253" i="17" s="1"/>
  <c r="R254" i="17" s="1"/>
  <c r="R255" i="17" s="1"/>
  <c r="R256" i="17" s="1"/>
  <c r="R257" i="17" s="1"/>
  <c r="R258" i="17" s="1"/>
  <c r="R259" i="17" s="1"/>
  <c r="R260" i="17" s="1"/>
  <c r="R261" i="17" s="1"/>
  <c r="R262" i="17" s="1"/>
  <c r="R263" i="17" s="1"/>
  <c r="R264" i="17" s="1"/>
  <c r="R265" i="17" s="1"/>
  <c r="R266" i="17" s="1"/>
  <c r="R267" i="17" s="1"/>
  <c r="R268" i="17" s="1"/>
  <c r="R269" i="17" s="1"/>
  <c r="R270" i="17" s="1"/>
  <c r="R271" i="17" s="1"/>
  <c r="R272" i="17" s="1"/>
  <c r="R273" i="17" s="1"/>
  <c r="R274" i="17" s="1"/>
  <c r="R275" i="17" s="1"/>
  <c r="R276" i="17" s="1"/>
  <c r="R277" i="17" s="1"/>
  <c r="R278" i="17" s="1"/>
  <c r="R279" i="17" s="1"/>
  <c r="R280" i="17" s="1"/>
  <c r="R281" i="17" s="1"/>
  <c r="R282" i="17" s="1"/>
  <c r="R283" i="17" s="1"/>
  <c r="R284" i="17" s="1"/>
  <c r="R285" i="17" s="1"/>
  <c r="R286" i="17" s="1"/>
  <c r="R287" i="17" s="1"/>
  <c r="R288" i="17" s="1"/>
  <c r="R289" i="17" s="1"/>
  <c r="R290" i="17" s="1"/>
  <c r="R291" i="17" s="1"/>
  <c r="R292" i="17" s="1"/>
  <c r="R293" i="17" s="1"/>
  <c r="R294" i="17" s="1"/>
  <c r="R295" i="17" s="1"/>
  <c r="R296" i="17" s="1"/>
  <c r="R297" i="17" s="1"/>
  <c r="R298" i="17" s="1"/>
  <c r="R299" i="17" s="1"/>
  <c r="R300" i="17" s="1"/>
  <c r="R301" i="17" s="1"/>
  <c r="R302" i="17" s="1"/>
  <c r="R303" i="17" s="1"/>
  <c r="R304" i="17" s="1"/>
  <c r="R305" i="17" s="1"/>
  <c r="R306" i="17" s="1"/>
  <c r="R307" i="17" s="1"/>
  <c r="R308" i="17" s="1"/>
  <c r="R309" i="17" s="1"/>
  <c r="R310" i="17" s="1"/>
  <c r="R311" i="17" s="1"/>
  <c r="R312" i="17" s="1"/>
  <c r="R313" i="17" s="1"/>
  <c r="R314" i="17" s="1"/>
  <c r="R315" i="17" s="1"/>
  <c r="R316" i="17" s="1"/>
  <c r="R317" i="17" s="1"/>
  <c r="R318" i="17" s="1"/>
  <c r="R319" i="17" s="1"/>
  <c r="R320" i="17" s="1"/>
  <c r="R321" i="17" s="1"/>
  <c r="R322" i="17" s="1"/>
  <c r="R323" i="17" s="1"/>
  <c r="R324" i="17" s="1"/>
  <c r="R325" i="17" s="1"/>
  <c r="R326" i="17" s="1"/>
  <c r="R327" i="17" s="1"/>
  <c r="R328" i="17" s="1"/>
  <c r="R329" i="17" s="1"/>
  <c r="R330" i="17" s="1"/>
  <c r="R331" i="17" s="1"/>
  <c r="R332" i="17" s="1"/>
  <c r="R333" i="17" s="1"/>
  <c r="R334" i="17" s="1"/>
  <c r="R335" i="17" s="1"/>
  <c r="R336" i="17" s="1"/>
  <c r="R337" i="17" s="1"/>
  <c r="R338" i="17" s="1"/>
  <c r="R339" i="17" s="1"/>
  <c r="R340" i="17" s="1"/>
  <c r="R341" i="17" s="1"/>
  <c r="R342" i="17" s="1"/>
  <c r="R343" i="17" s="1"/>
  <c r="R344" i="17" s="1"/>
  <c r="R345" i="17" s="1"/>
  <c r="R346" i="17" s="1"/>
  <c r="R347" i="17" s="1"/>
  <c r="R348" i="17" s="1"/>
  <c r="R349" i="17" s="1"/>
  <c r="R350" i="17" s="1"/>
  <c r="R351" i="17" s="1"/>
  <c r="R352" i="17" s="1"/>
  <c r="R353" i="17" s="1"/>
  <c r="R354" i="17" s="1"/>
  <c r="R355" i="17" s="1"/>
  <c r="R356" i="17" s="1"/>
  <c r="R357" i="17" s="1"/>
  <c r="R358" i="17" s="1"/>
  <c r="R359" i="17" s="1"/>
  <c r="R360" i="17" s="1"/>
  <c r="R361" i="17" s="1"/>
  <c r="R362" i="17" s="1"/>
  <c r="R363" i="17" s="1"/>
  <c r="R364" i="17" s="1"/>
  <c r="R365" i="17" s="1"/>
  <c r="R366" i="17" s="1"/>
  <c r="Q62" i="17"/>
  <c r="Q63" i="17" s="1"/>
  <c r="Q64" i="17" s="1"/>
  <c r="Q65" i="17" s="1"/>
  <c r="Q66" i="17" s="1"/>
  <c r="Q67" i="17" s="1"/>
  <c r="Q68" i="17" s="1"/>
  <c r="Q69" i="17" s="1"/>
  <c r="Q70" i="17" s="1"/>
  <c r="Q71" i="17" s="1"/>
  <c r="Q72" i="17" s="1"/>
  <c r="Q73" i="17" s="1"/>
  <c r="Q74" i="17" s="1"/>
  <c r="Q75" i="17" s="1"/>
  <c r="Q76" i="17" s="1"/>
  <c r="Q77" i="17" s="1"/>
  <c r="Q78" i="17" s="1"/>
  <c r="Q79" i="17" s="1"/>
  <c r="Q80" i="17" s="1"/>
  <c r="Q81" i="17" s="1"/>
  <c r="Q82" i="17" s="1"/>
  <c r="Q83" i="17" s="1"/>
  <c r="Q84" i="17" s="1"/>
  <c r="Q85" i="17" s="1"/>
  <c r="Q86" i="17" s="1"/>
  <c r="Q87" i="17" s="1"/>
  <c r="Q88" i="17" s="1"/>
  <c r="Q89" i="17" s="1"/>
  <c r="Q90" i="17" s="1"/>
  <c r="Q91" i="17" s="1"/>
  <c r="Q92" i="17" s="1"/>
  <c r="Q93" i="17" s="1"/>
  <c r="Q94" i="17" s="1"/>
  <c r="Q95" i="17" s="1"/>
  <c r="Q96" i="17" s="1"/>
  <c r="Q97" i="17" s="1"/>
  <c r="Q98" i="17" s="1"/>
  <c r="Q99" i="17" s="1"/>
  <c r="Q100" i="17" s="1"/>
  <c r="Q101" i="17" s="1"/>
  <c r="Q102" i="17" s="1"/>
  <c r="Q103" i="17" s="1"/>
  <c r="Q104" i="17" s="1"/>
  <c r="Q105" i="17" s="1"/>
  <c r="Q106" i="17" s="1"/>
  <c r="Q107" i="17" s="1"/>
  <c r="Q108" i="17" s="1"/>
  <c r="Q109" i="17" s="1"/>
  <c r="Q110" i="17" s="1"/>
  <c r="Q111" i="17" s="1"/>
  <c r="Q112" i="17" s="1"/>
  <c r="Q113" i="17" s="1"/>
  <c r="Q114" i="17" s="1"/>
  <c r="Q115" i="17" s="1"/>
  <c r="Q116" i="17" s="1"/>
  <c r="Q117" i="17" s="1"/>
  <c r="Q118" i="17" s="1"/>
  <c r="Q119" i="17" s="1"/>
  <c r="Q120" i="17" s="1"/>
  <c r="Q121" i="17" s="1"/>
  <c r="Q122" i="17" s="1"/>
  <c r="Q123" i="17" s="1"/>
  <c r="Q124" i="17" s="1"/>
  <c r="Q125" i="17" s="1"/>
  <c r="Q126" i="17" s="1"/>
  <c r="Q127" i="17" s="1"/>
  <c r="Q128" i="17" s="1"/>
  <c r="Q129" i="17" s="1"/>
  <c r="Q130" i="17" s="1"/>
  <c r="Q131" i="17" s="1"/>
  <c r="Q132" i="17" s="1"/>
  <c r="Q133" i="17" s="1"/>
  <c r="Q134" i="17" s="1"/>
  <c r="Q135" i="17" s="1"/>
  <c r="Q136" i="17" s="1"/>
  <c r="Q137" i="17" s="1"/>
  <c r="Q138" i="17" s="1"/>
  <c r="Q139" i="17" s="1"/>
  <c r="Q140" i="17" s="1"/>
  <c r="Q141" i="17" s="1"/>
  <c r="Q142" i="17" s="1"/>
  <c r="Q143" i="17" s="1"/>
  <c r="Q144" i="17" s="1"/>
  <c r="Q145" i="17" s="1"/>
  <c r="Q146" i="17" s="1"/>
  <c r="Q147" i="17" s="1"/>
  <c r="Q148" i="17" s="1"/>
  <c r="Q149" i="17" s="1"/>
  <c r="Q150" i="17" s="1"/>
  <c r="Q151" i="17" s="1"/>
  <c r="Q152" i="17" s="1"/>
  <c r="Q153" i="17" s="1"/>
  <c r="Q154" i="17" s="1"/>
  <c r="Q155" i="17" s="1"/>
  <c r="Q156" i="17" s="1"/>
  <c r="Q157" i="17" s="1"/>
  <c r="Q158" i="17" s="1"/>
  <c r="Q159" i="17" s="1"/>
  <c r="Q160" i="17" s="1"/>
  <c r="Q161" i="17" s="1"/>
  <c r="Q162" i="17" s="1"/>
  <c r="Q163" i="17" s="1"/>
  <c r="Q164" i="17" s="1"/>
  <c r="Q165" i="17" s="1"/>
  <c r="Q166" i="17" s="1"/>
  <c r="Q167" i="17" s="1"/>
  <c r="Q168" i="17" s="1"/>
  <c r="Q169" i="17" s="1"/>
  <c r="Q170" i="17" s="1"/>
  <c r="Q171" i="17" s="1"/>
  <c r="Q172" i="17" s="1"/>
  <c r="Q173" i="17" s="1"/>
  <c r="Q174" i="17" s="1"/>
  <c r="Q175" i="17" s="1"/>
  <c r="Q176" i="17" s="1"/>
  <c r="Q177" i="17" s="1"/>
  <c r="Q178" i="17" s="1"/>
  <c r="Q179" i="17" s="1"/>
  <c r="Q180" i="17" s="1"/>
  <c r="Q181" i="17" s="1"/>
  <c r="Q182" i="17" s="1"/>
  <c r="Q183" i="17" s="1"/>
  <c r="Q184" i="17" s="1"/>
  <c r="Q185" i="17" s="1"/>
  <c r="Q186" i="17" s="1"/>
  <c r="Q187" i="17" s="1"/>
  <c r="Q188" i="17" s="1"/>
  <c r="Q189" i="17" s="1"/>
  <c r="Q190" i="17" s="1"/>
  <c r="Q191" i="17" s="1"/>
  <c r="Q192" i="17" s="1"/>
  <c r="Q193" i="17" s="1"/>
  <c r="Q194" i="17" s="1"/>
  <c r="Q195" i="17" s="1"/>
  <c r="Q196" i="17" s="1"/>
  <c r="Q197" i="17" s="1"/>
  <c r="Q198" i="17" s="1"/>
  <c r="Q199" i="17" s="1"/>
  <c r="Q200" i="17" s="1"/>
  <c r="Q201" i="17" s="1"/>
  <c r="Q202" i="17" s="1"/>
  <c r="Q203" i="17" s="1"/>
  <c r="Q204" i="17" s="1"/>
  <c r="Q205" i="17" s="1"/>
  <c r="Q206" i="17" s="1"/>
  <c r="Q207" i="17" s="1"/>
  <c r="Q208" i="17" s="1"/>
  <c r="Q209" i="17" s="1"/>
  <c r="Q210" i="17" s="1"/>
  <c r="Q211" i="17" s="1"/>
  <c r="Q212" i="17" s="1"/>
  <c r="Q213" i="17" s="1"/>
  <c r="Q214" i="17" s="1"/>
  <c r="Q215" i="17" s="1"/>
  <c r="Q216" i="17" s="1"/>
  <c r="Q217" i="17" s="1"/>
  <c r="Q218" i="17" s="1"/>
  <c r="Q219" i="17" s="1"/>
  <c r="Q220" i="17" s="1"/>
  <c r="Q221" i="17" s="1"/>
  <c r="Q222" i="17" s="1"/>
  <c r="Q223" i="17" s="1"/>
  <c r="Q224" i="17" s="1"/>
  <c r="Q225" i="17" s="1"/>
  <c r="Q226" i="17" s="1"/>
  <c r="Q227" i="17" s="1"/>
  <c r="Q228" i="17" s="1"/>
  <c r="Q229" i="17" s="1"/>
  <c r="Q230" i="17" s="1"/>
  <c r="Q231" i="17" s="1"/>
  <c r="Q232" i="17" s="1"/>
  <c r="Q233" i="17" s="1"/>
  <c r="Q234" i="17" s="1"/>
  <c r="Q235" i="17" s="1"/>
  <c r="Q236" i="17" s="1"/>
  <c r="Q237" i="17" s="1"/>
  <c r="Q238" i="17" s="1"/>
  <c r="Q239" i="17" s="1"/>
  <c r="Q240" i="17" s="1"/>
  <c r="Q241" i="17" s="1"/>
  <c r="Q242" i="17" s="1"/>
  <c r="Q243" i="17" s="1"/>
  <c r="Q244" i="17" s="1"/>
  <c r="Q245" i="17" s="1"/>
  <c r="Q246" i="17" s="1"/>
  <c r="Q247" i="17" s="1"/>
  <c r="Q248" i="17" s="1"/>
  <c r="Q249" i="17" s="1"/>
  <c r="Q250" i="17" s="1"/>
  <c r="Q251" i="17" s="1"/>
  <c r="Q252" i="17" s="1"/>
  <c r="Q253" i="17" s="1"/>
  <c r="Q254" i="17" s="1"/>
  <c r="Q255" i="17" s="1"/>
  <c r="Q256" i="17" s="1"/>
  <c r="Q257" i="17" s="1"/>
  <c r="Q258" i="17" s="1"/>
  <c r="Q259" i="17" s="1"/>
  <c r="Q260" i="17" s="1"/>
  <c r="Q261" i="17" s="1"/>
  <c r="Q262" i="17" s="1"/>
  <c r="Q263" i="17" s="1"/>
  <c r="Q264" i="17" s="1"/>
  <c r="Q265" i="17" s="1"/>
  <c r="Q266" i="17" s="1"/>
  <c r="Q267" i="17" s="1"/>
  <c r="Q268" i="17" s="1"/>
  <c r="Q269" i="17" s="1"/>
  <c r="Q270" i="17" s="1"/>
  <c r="Q271" i="17" s="1"/>
  <c r="Q272" i="17" s="1"/>
  <c r="Q273" i="17" s="1"/>
  <c r="Q274" i="17" s="1"/>
  <c r="Q275" i="17" s="1"/>
  <c r="Q276" i="17" s="1"/>
  <c r="Q277" i="17" s="1"/>
  <c r="Q278" i="17" s="1"/>
  <c r="Q279" i="17" s="1"/>
  <c r="Q280" i="17" s="1"/>
  <c r="Q281" i="17" s="1"/>
  <c r="Q282" i="17" s="1"/>
  <c r="Q283" i="17" s="1"/>
  <c r="Q284" i="17" s="1"/>
  <c r="Q285" i="17" s="1"/>
  <c r="Q286" i="17" s="1"/>
  <c r="Q287" i="17" s="1"/>
  <c r="Q288" i="17" s="1"/>
  <c r="Q289" i="17" s="1"/>
  <c r="Q290" i="17" s="1"/>
  <c r="Q291" i="17" s="1"/>
  <c r="Q292" i="17" s="1"/>
  <c r="Q293" i="17" s="1"/>
  <c r="Q294" i="17" s="1"/>
  <c r="Q295" i="17" s="1"/>
  <c r="Q296" i="17" s="1"/>
  <c r="Q297" i="17" s="1"/>
  <c r="Q298" i="17" s="1"/>
  <c r="Q299" i="17" s="1"/>
  <c r="Q300" i="17" s="1"/>
  <c r="Q301" i="17" s="1"/>
  <c r="Q302" i="17" s="1"/>
  <c r="Q303" i="17" s="1"/>
  <c r="Q304" i="17" s="1"/>
  <c r="Q305" i="17" s="1"/>
  <c r="Q306" i="17" s="1"/>
  <c r="Q307" i="17" s="1"/>
  <c r="Q308" i="17" s="1"/>
  <c r="Q309" i="17" s="1"/>
  <c r="Q310" i="17" s="1"/>
  <c r="Q311" i="17" s="1"/>
  <c r="Q312" i="17" s="1"/>
  <c r="Q313" i="17" s="1"/>
  <c r="Q314" i="17" s="1"/>
  <c r="Q315" i="17" s="1"/>
  <c r="Q316" i="17" s="1"/>
  <c r="Q317" i="17" s="1"/>
  <c r="Q318" i="17" s="1"/>
  <c r="Q319" i="17" s="1"/>
  <c r="Q320" i="17" s="1"/>
  <c r="Q321" i="17" s="1"/>
  <c r="Q322" i="17" s="1"/>
  <c r="Q323" i="17" s="1"/>
  <c r="Q324" i="17" s="1"/>
  <c r="Q325" i="17" s="1"/>
  <c r="Q326" i="17" s="1"/>
  <c r="Q327" i="17" s="1"/>
  <c r="Q328" i="17" s="1"/>
  <c r="Q329" i="17" s="1"/>
  <c r="Q330" i="17" s="1"/>
  <c r="Q331" i="17" s="1"/>
  <c r="Q332" i="17" s="1"/>
  <c r="Q333" i="17" s="1"/>
  <c r="Q334" i="17" s="1"/>
  <c r="Q335" i="17" s="1"/>
  <c r="Q336" i="17" s="1"/>
  <c r="Q337" i="17" s="1"/>
  <c r="Q338" i="17" s="1"/>
  <c r="Q339" i="17" s="1"/>
  <c r="Q340" i="17" s="1"/>
  <c r="Q341" i="17" s="1"/>
  <c r="Q342" i="17" s="1"/>
  <c r="Q343" i="17" s="1"/>
  <c r="Q344" i="17" s="1"/>
  <c r="Q345" i="17" s="1"/>
  <c r="Q346" i="17" s="1"/>
  <c r="Q347" i="17" s="1"/>
  <c r="Q348" i="17" s="1"/>
  <c r="Q349" i="17" s="1"/>
  <c r="Q350" i="17" s="1"/>
  <c r="Q351" i="17" s="1"/>
  <c r="Q352" i="17" s="1"/>
  <c r="Q353" i="17" s="1"/>
  <c r="Q354" i="17" s="1"/>
  <c r="Q355" i="17" s="1"/>
  <c r="Q356" i="17" s="1"/>
  <c r="Q357" i="17" s="1"/>
  <c r="Q358" i="17" s="1"/>
  <c r="Q359" i="17" s="1"/>
  <c r="Q360" i="17" s="1"/>
  <c r="Q361" i="17" s="1"/>
  <c r="Q362" i="17" s="1"/>
  <c r="Q363" i="17" s="1"/>
  <c r="Q364" i="17" s="1"/>
  <c r="Q365" i="17" s="1"/>
  <c r="Q366" i="17" s="1"/>
  <c r="O62" i="17"/>
  <c r="O63" i="17" s="1"/>
  <c r="O64" i="17" s="1"/>
  <c r="O65" i="17" s="1"/>
  <c r="O66" i="17" s="1"/>
  <c r="O67" i="17" s="1"/>
  <c r="O68" i="17" s="1"/>
  <c r="O69" i="17" s="1"/>
  <c r="O70" i="17" s="1"/>
  <c r="O71" i="17" s="1"/>
  <c r="O72" i="17" s="1"/>
  <c r="O73" i="17" s="1"/>
  <c r="O74" i="17" s="1"/>
  <c r="O75" i="17" s="1"/>
  <c r="O76" i="17" s="1"/>
  <c r="O77" i="17" s="1"/>
  <c r="O78" i="17" s="1"/>
  <c r="O79" i="17" s="1"/>
  <c r="O80" i="17" s="1"/>
  <c r="O81" i="17" s="1"/>
  <c r="O82" i="17" s="1"/>
  <c r="O83" i="17" s="1"/>
  <c r="O84" i="17" s="1"/>
  <c r="O85" i="17" s="1"/>
  <c r="O86" i="17" s="1"/>
  <c r="O87" i="17" s="1"/>
  <c r="O88" i="17" s="1"/>
  <c r="O89" i="17" s="1"/>
  <c r="O90" i="17" s="1"/>
  <c r="O91" i="17" s="1"/>
  <c r="O92" i="17" s="1"/>
  <c r="O93" i="17" s="1"/>
  <c r="O94" i="17" s="1"/>
  <c r="O95" i="17" s="1"/>
  <c r="O96" i="17" s="1"/>
  <c r="O97" i="17" s="1"/>
  <c r="O98" i="17" s="1"/>
  <c r="O99" i="17" s="1"/>
  <c r="O100" i="17" s="1"/>
  <c r="O101" i="17" s="1"/>
  <c r="O102" i="17" s="1"/>
  <c r="O103" i="17" s="1"/>
  <c r="O104" i="17" s="1"/>
  <c r="O105" i="17" s="1"/>
  <c r="O106" i="17" s="1"/>
  <c r="O107" i="17" s="1"/>
  <c r="O108" i="17" s="1"/>
  <c r="O109" i="17" s="1"/>
  <c r="O110" i="17" s="1"/>
  <c r="O111" i="17" s="1"/>
  <c r="O112" i="17" s="1"/>
  <c r="O113" i="17" s="1"/>
  <c r="O114" i="17" s="1"/>
  <c r="O115" i="17" s="1"/>
  <c r="O116" i="17" s="1"/>
  <c r="O117" i="17" s="1"/>
  <c r="O118" i="17" s="1"/>
  <c r="O119" i="17" s="1"/>
  <c r="O120" i="17" s="1"/>
  <c r="O121" i="17" s="1"/>
  <c r="O122" i="17" s="1"/>
  <c r="O123" i="17" s="1"/>
  <c r="O124" i="17" s="1"/>
  <c r="O125" i="17" s="1"/>
  <c r="O126" i="17" s="1"/>
  <c r="O127" i="17" s="1"/>
  <c r="O128" i="17" s="1"/>
  <c r="O129" i="17" s="1"/>
  <c r="O130" i="17" s="1"/>
  <c r="O131" i="17" s="1"/>
  <c r="O132" i="17" s="1"/>
  <c r="O133" i="17" s="1"/>
  <c r="O134" i="17" s="1"/>
  <c r="O135" i="17" s="1"/>
  <c r="O136" i="17" s="1"/>
  <c r="O137" i="17" s="1"/>
  <c r="O138" i="17" s="1"/>
  <c r="O139" i="17" s="1"/>
  <c r="O140" i="17" s="1"/>
  <c r="O141" i="17" s="1"/>
  <c r="O142" i="17" s="1"/>
  <c r="O143" i="17" s="1"/>
  <c r="O144" i="17" s="1"/>
  <c r="O145" i="17" s="1"/>
  <c r="O146" i="17" s="1"/>
  <c r="O147" i="17" s="1"/>
  <c r="O148" i="17" s="1"/>
  <c r="O149" i="17" s="1"/>
  <c r="O150" i="17" s="1"/>
  <c r="O151" i="17" s="1"/>
  <c r="O152" i="17" s="1"/>
  <c r="O153" i="17" s="1"/>
  <c r="O154" i="17" s="1"/>
  <c r="O155" i="17" s="1"/>
  <c r="O156" i="17" s="1"/>
  <c r="O157" i="17" s="1"/>
  <c r="O158" i="17" s="1"/>
  <c r="O159" i="17" s="1"/>
  <c r="O160" i="17" s="1"/>
  <c r="O161" i="17" s="1"/>
  <c r="O162" i="17" s="1"/>
  <c r="O163" i="17" s="1"/>
  <c r="O164" i="17" s="1"/>
  <c r="O165" i="17" s="1"/>
  <c r="O166" i="17" s="1"/>
  <c r="O167" i="17" s="1"/>
  <c r="O168" i="17" s="1"/>
  <c r="O169" i="17" s="1"/>
  <c r="O170" i="17" s="1"/>
  <c r="O171" i="17" s="1"/>
  <c r="O172" i="17" s="1"/>
  <c r="O173" i="17" s="1"/>
  <c r="O174" i="17" s="1"/>
  <c r="O175" i="17" s="1"/>
  <c r="O176" i="17" s="1"/>
  <c r="O177" i="17" s="1"/>
  <c r="O178" i="17" s="1"/>
  <c r="O179" i="17" s="1"/>
  <c r="O180" i="17" s="1"/>
  <c r="O181" i="17" s="1"/>
  <c r="O182" i="17" s="1"/>
  <c r="O183" i="17" s="1"/>
  <c r="O184" i="17" s="1"/>
  <c r="O185" i="17" s="1"/>
  <c r="O186" i="17" s="1"/>
  <c r="O187" i="17" s="1"/>
  <c r="O188" i="17" s="1"/>
  <c r="O189" i="17" s="1"/>
  <c r="O190" i="17" s="1"/>
  <c r="O191" i="17" s="1"/>
  <c r="O192" i="17" s="1"/>
  <c r="O193" i="17" s="1"/>
  <c r="O194" i="17" s="1"/>
  <c r="O195" i="17" s="1"/>
  <c r="O196" i="17" s="1"/>
  <c r="O197" i="17" s="1"/>
  <c r="O198" i="17" s="1"/>
  <c r="O199" i="17" s="1"/>
  <c r="O200" i="17" s="1"/>
  <c r="O201" i="17" s="1"/>
  <c r="O202" i="17" s="1"/>
  <c r="O203" i="17" s="1"/>
  <c r="O204" i="17" s="1"/>
  <c r="O205" i="17" s="1"/>
  <c r="O206" i="17" s="1"/>
  <c r="O207" i="17" s="1"/>
  <c r="O208" i="17" s="1"/>
  <c r="O209" i="17" s="1"/>
  <c r="O210" i="17" s="1"/>
  <c r="O211" i="17" s="1"/>
  <c r="O212" i="17" s="1"/>
  <c r="O213" i="17" s="1"/>
  <c r="O214" i="17" s="1"/>
  <c r="O215" i="17" s="1"/>
  <c r="O216" i="17" s="1"/>
  <c r="O217" i="17" s="1"/>
  <c r="O218" i="17" s="1"/>
  <c r="O219" i="17" s="1"/>
  <c r="O220" i="17" s="1"/>
  <c r="O221" i="17" s="1"/>
  <c r="O222" i="17" s="1"/>
  <c r="O223" i="17" s="1"/>
  <c r="O224" i="17" s="1"/>
  <c r="O225" i="17" s="1"/>
  <c r="O226" i="17" s="1"/>
  <c r="O227" i="17" s="1"/>
  <c r="O228" i="17" s="1"/>
  <c r="O229" i="17" s="1"/>
  <c r="O230" i="17" s="1"/>
  <c r="O231" i="17" s="1"/>
  <c r="O232" i="17" s="1"/>
  <c r="O233" i="17" s="1"/>
  <c r="O234" i="17" s="1"/>
  <c r="O235" i="17" s="1"/>
  <c r="O236" i="17" s="1"/>
  <c r="O237" i="17" s="1"/>
  <c r="O238" i="17" s="1"/>
  <c r="O239" i="17" s="1"/>
  <c r="O240" i="17" s="1"/>
  <c r="O241" i="17" s="1"/>
  <c r="O242" i="17" s="1"/>
  <c r="O243" i="17" s="1"/>
  <c r="O244" i="17" s="1"/>
  <c r="O245" i="17" s="1"/>
  <c r="O246" i="17" s="1"/>
  <c r="O247" i="17" s="1"/>
  <c r="O248" i="17" s="1"/>
  <c r="O249" i="17" s="1"/>
  <c r="O250" i="17" s="1"/>
  <c r="O251" i="17" s="1"/>
  <c r="O252" i="17" s="1"/>
  <c r="O253" i="17" s="1"/>
  <c r="O254" i="17" s="1"/>
  <c r="O255" i="17" s="1"/>
  <c r="O256" i="17" s="1"/>
  <c r="O257" i="17" s="1"/>
  <c r="O258" i="17" s="1"/>
  <c r="O259" i="17" s="1"/>
  <c r="O260" i="17" s="1"/>
  <c r="O261" i="17" s="1"/>
  <c r="O262" i="17" s="1"/>
  <c r="O263" i="17" s="1"/>
  <c r="O264" i="17" s="1"/>
  <c r="O265" i="17" s="1"/>
  <c r="O266" i="17" s="1"/>
  <c r="O267" i="17" s="1"/>
  <c r="O268" i="17" s="1"/>
  <c r="O269" i="17" s="1"/>
  <c r="O270" i="17" s="1"/>
  <c r="O271" i="17" s="1"/>
  <c r="O272" i="17" s="1"/>
  <c r="O273" i="17" s="1"/>
  <c r="O274" i="17" s="1"/>
  <c r="O275" i="17" s="1"/>
  <c r="O276" i="17" s="1"/>
  <c r="O277" i="17" s="1"/>
  <c r="O278" i="17" s="1"/>
  <c r="O279" i="17" s="1"/>
  <c r="O280" i="17" s="1"/>
  <c r="O281" i="17" s="1"/>
  <c r="O282" i="17" s="1"/>
  <c r="O283" i="17" s="1"/>
  <c r="O284" i="17" s="1"/>
  <c r="O285" i="17" s="1"/>
  <c r="O286" i="17" s="1"/>
  <c r="O287" i="17" s="1"/>
  <c r="O288" i="17" s="1"/>
  <c r="O289" i="17" s="1"/>
  <c r="O290" i="17" s="1"/>
  <c r="O291" i="17" s="1"/>
  <c r="O292" i="17" s="1"/>
  <c r="O293" i="17" s="1"/>
  <c r="O294" i="17" s="1"/>
  <c r="O295" i="17" s="1"/>
  <c r="O296" i="17" s="1"/>
  <c r="O297" i="17" s="1"/>
  <c r="O298" i="17" s="1"/>
  <c r="O299" i="17" s="1"/>
  <c r="O300" i="17" s="1"/>
  <c r="O301" i="17" s="1"/>
  <c r="O302" i="17" s="1"/>
  <c r="O303" i="17" s="1"/>
  <c r="O304" i="17" s="1"/>
  <c r="O305" i="17" s="1"/>
  <c r="O306" i="17" s="1"/>
  <c r="O307" i="17" s="1"/>
  <c r="O308" i="17" s="1"/>
  <c r="O309" i="17" s="1"/>
  <c r="O310" i="17" s="1"/>
  <c r="O311" i="17" s="1"/>
  <c r="O312" i="17" s="1"/>
  <c r="O313" i="17" s="1"/>
  <c r="O314" i="17" s="1"/>
  <c r="O315" i="17" s="1"/>
  <c r="O316" i="17" s="1"/>
  <c r="O317" i="17" s="1"/>
  <c r="O318" i="17" s="1"/>
  <c r="O319" i="17" s="1"/>
  <c r="O320" i="17" s="1"/>
  <c r="O321" i="17" s="1"/>
  <c r="O322" i="17" s="1"/>
  <c r="O323" i="17" s="1"/>
  <c r="O324" i="17" s="1"/>
  <c r="O325" i="17" s="1"/>
  <c r="O326" i="17" s="1"/>
  <c r="O327" i="17" s="1"/>
  <c r="O328" i="17" s="1"/>
  <c r="O329" i="17" s="1"/>
  <c r="O330" i="17" s="1"/>
  <c r="O331" i="17" s="1"/>
  <c r="O332" i="17" s="1"/>
  <c r="O333" i="17" s="1"/>
  <c r="O334" i="17" s="1"/>
  <c r="O335" i="17" s="1"/>
  <c r="O336" i="17" s="1"/>
  <c r="O337" i="17" s="1"/>
  <c r="O338" i="17" s="1"/>
  <c r="O339" i="17" s="1"/>
  <c r="O340" i="17" s="1"/>
  <c r="O341" i="17" s="1"/>
  <c r="O342" i="17" s="1"/>
  <c r="O343" i="17" s="1"/>
  <c r="O344" i="17" s="1"/>
  <c r="O345" i="17" s="1"/>
  <c r="O346" i="17" s="1"/>
  <c r="O347" i="17" s="1"/>
  <c r="O348" i="17" s="1"/>
  <c r="O349" i="17" s="1"/>
  <c r="O350" i="17" s="1"/>
  <c r="O351" i="17" s="1"/>
  <c r="O352" i="17" s="1"/>
  <c r="O353" i="17" s="1"/>
  <c r="O354" i="17" s="1"/>
  <c r="O355" i="17" s="1"/>
  <c r="O356" i="17" s="1"/>
  <c r="O357" i="17" s="1"/>
  <c r="O358" i="17" s="1"/>
  <c r="O359" i="17" s="1"/>
  <c r="O360" i="17" s="1"/>
  <c r="O361" i="17" s="1"/>
  <c r="O362" i="17" s="1"/>
  <c r="O363" i="17" s="1"/>
  <c r="O364" i="17" s="1"/>
  <c r="O365" i="17" s="1"/>
  <c r="O366" i="17" s="1"/>
  <c r="P62" i="17"/>
  <c r="P63" i="17" s="1"/>
  <c r="P64" i="17" s="1"/>
  <c r="P65" i="17" s="1"/>
  <c r="P66" i="17" s="1"/>
  <c r="P67" i="17" s="1"/>
  <c r="P68" i="17" s="1"/>
  <c r="P69" i="17" s="1"/>
  <c r="P70" i="17" s="1"/>
  <c r="P71" i="17" s="1"/>
  <c r="P72" i="17" s="1"/>
  <c r="P73" i="17" s="1"/>
  <c r="P74" i="17" s="1"/>
  <c r="P75" i="17" s="1"/>
  <c r="P76" i="17" s="1"/>
  <c r="P77" i="17" s="1"/>
  <c r="P78" i="17" s="1"/>
  <c r="P79" i="17" s="1"/>
  <c r="P80" i="17" s="1"/>
  <c r="P81" i="17" s="1"/>
  <c r="P82" i="17" s="1"/>
  <c r="P83" i="17" s="1"/>
  <c r="P84" i="17" s="1"/>
  <c r="P85" i="17" s="1"/>
  <c r="P86" i="17" s="1"/>
  <c r="P87" i="17" s="1"/>
  <c r="P88" i="17" s="1"/>
  <c r="P89" i="17" s="1"/>
  <c r="P90" i="17" s="1"/>
  <c r="P91" i="17" s="1"/>
  <c r="P92" i="17" s="1"/>
  <c r="P93" i="17" s="1"/>
  <c r="P94" i="17" s="1"/>
  <c r="P95" i="17" s="1"/>
  <c r="P96" i="17" s="1"/>
  <c r="P97" i="17" s="1"/>
  <c r="P98" i="17" s="1"/>
  <c r="P99" i="17" s="1"/>
  <c r="P100" i="17" s="1"/>
  <c r="P101" i="17" s="1"/>
  <c r="P102" i="17" s="1"/>
  <c r="P103" i="17" s="1"/>
  <c r="P104" i="17" s="1"/>
  <c r="P105" i="17" s="1"/>
  <c r="P106" i="17" s="1"/>
  <c r="P107" i="17" s="1"/>
  <c r="P108" i="17" s="1"/>
  <c r="P109" i="17" s="1"/>
  <c r="P110" i="17" s="1"/>
  <c r="P111" i="17" s="1"/>
  <c r="P112" i="17" s="1"/>
  <c r="P113" i="17" s="1"/>
  <c r="P114" i="17" s="1"/>
  <c r="P115" i="17" s="1"/>
  <c r="P116" i="17" s="1"/>
  <c r="P117" i="17" s="1"/>
  <c r="P118" i="17" s="1"/>
  <c r="P119" i="17" s="1"/>
  <c r="P120" i="17" s="1"/>
  <c r="P121" i="17" s="1"/>
  <c r="P122" i="17" s="1"/>
  <c r="P123" i="17" s="1"/>
  <c r="P124" i="17" s="1"/>
  <c r="P125" i="17" s="1"/>
  <c r="P126" i="17" s="1"/>
  <c r="P127" i="17" s="1"/>
  <c r="P128" i="17" s="1"/>
  <c r="P129" i="17" s="1"/>
  <c r="P130" i="17" s="1"/>
  <c r="P131" i="17" s="1"/>
  <c r="P132" i="17" s="1"/>
  <c r="P133" i="17" s="1"/>
  <c r="P134" i="17" s="1"/>
  <c r="P135" i="17" s="1"/>
  <c r="P136" i="17" s="1"/>
  <c r="P137" i="17" s="1"/>
  <c r="P138" i="17" s="1"/>
  <c r="P139" i="17" s="1"/>
  <c r="P140" i="17" s="1"/>
  <c r="P141" i="17" s="1"/>
  <c r="P142" i="17" s="1"/>
  <c r="P143" i="17" s="1"/>
  <c r="P144" i="17" s="1"/>
  <c r="P145" i="17" s="1"/>
  <c r="P146" i="17" s="1"/>
  <c r="P147" i="17" s="1"/>
  <c r="P148" i="17" s="1"/>
  <c r="P149" i="17" s="1"/>
  <c r="P150" i="17" s="1"/>
  <c r="P151" i="17" s="1"/>
  <c r="P152" i="17" s="1"/>
  <c r="P153" i="17" s="1"/>
  <c r="P154" i="17" s="1"/>
  <c r="P155" i="17" s="1"/>
  <c r="P156" i="17" s="1"/>
  <c r="P157" i="17" s="1"/>
  <c r="P158" i="17" s="1"/>
  <c r="P159" i="17" s="1"/>
  <c r="P160" i="17" s="1"/>
  <c r="P161" i="17" s="1"/>
  <c r="P162" i="17" s="1"/>
  <c r="P163" i="17" s="1"/>
  <c r="P164" i="17" s="1"/>
  <c r="P165" i="17" s="1"/>
  <c r="P166" i="17" s="1"/>
  <c r="P167" i="17" s="1"/>
  <c r="P168" i="17" s="1"/>
  <c r="P169" i="17" s="1"/>
  <c r="P170" i="17" s="1"/>
  <c r="P171" i="17" s="1"/>
  <c r="P172" i="17" s="1"/>
  <c r="P173" i="17" s="1"/>
  <c r="P174" i="17" s="1"/>
  <c r="P175" i="17" s="1"/>
  <c r="P176" i="17" s="1"/>
  <c r="P177" i="17" s="1"/>
  <c r="P178" i="17" s="1"/>
  <c r="P179" i="17" s="1"/>
  <c r="P180" i="17" s="1"/>
  <c r="P181" i="17" s="1"/>
  <c r="P182" i="17" s="1"/>
  <c r="P183" i="17" s="1"/>
  <c r="P184" i="17" s="1"/>
  <c r="P185" i="17" s="1"/>
  <c r="P186" i="17" s="1"/>
  <c r="P187" i="17" s="1"/>
  <c r="P188" i="17" s="1"/>
  <c r="P189" i="17" s="1"/>
  <c r="P190" i="17" s="1"/>
  <c r="P191" i="17" s="1"/>
  <c r="P192" i="17" s="1"/>
  <c r="P193" i="17" s="1"/>
  <c r="P194" i="17" s="1"/>
  <c r="P195" i="17" s="1"/>
  <c r="P196" i="17" s="1"/>
  <c r="P197" i="17" s="1"/>
  <c r="P198" i="17" s="1"/>
  <c r="P199" i="17" s="1"/>
  <c r="P200" i="17" s="1"/>
  <c r="P201" i="17" s="1"/>
  <c r="P202" i="17" s="1"/>
  <c r="P203" i="17" s="1"/>
  <c r="P204" i="17" s="1"/>
  <c r="P205" i="17" s="1"/>
  <c r="P206" i="17" s="1"/>
  <c r="P207" i="17" s="1"/>
  <c r="P208" i="17" s="1"/>
  <c r="P209" i="17" s="1"/>
  <c r="P210" i="17" s="1"/>
  <c r="P211" i="17" s="1"/>
  <c r="P212" i="17" s="1"/>
  <c r="P213" i="17" s="1"/>
  <c r="P214" i="17" s="1"/>
  <c r="P215" i="17" s="1"/>
  <c r="P216" i="17" s="1"/>
  <c r="P217" i="17" s="1"/>
  <c r="P218" i="17" s="1"/>
  <c r="P219" i="17" s="1"/>
  <c r="P220" i="17" s="1"/>
  <c r="P221" i="17" s="1"/>
  <c r="P222" i="17" s="1"/>
  <c r="P223" i="17" s="1"/>
  <c r="P224" i="17" s="1"/>
  <c r="P225" i="17" s="1"/>
  <c r="P226" i="17" s="1"/>
  <c r="P227" i="17" s="1"/>
  <c r="P228" i="17" s="1"/>
  <c r="P229" i="17" s="1"/>
  <c r="P230" i="17" s="1"/>
  <c r="P231" i="17" s="1"/>
  <c r="P232" i="17" s="1"/>
  <c r="P233" i="17" s="1"/>
  <c r="P234" i="17" s="1"/>
  <c r="P235" i="17" s="1"/>
  <c r="P236" i="17" s="1"/>
  <c r="P237" i="17" s="1"/>
  <c r="P238" i="17" s="1"/>
  <c r="P239" i="17" s="1"/>
  <c r="P240" i="17" s="1"/>
  <c r="P241" i="17" s="1"/>
  <c r="P242" i="17" s="1"/>
  <c r="P243" i="17" s="1"/>
  <c r="P244" i="17" s="1"/>
  <c r="P245" i="17" s="1"/>
  <c r="P246" i="17" s="1"/>
  <c r="P247" i="17" s="1"/>
  <c r="P248" i="17" s="1"/>
  <c r="P249" i="17" s="1"/>
  <c r="P250" i="17" s="1"/>
  <c r="P251" i="17" s="1"/>
  <c r="P252" i="17" s="1"/>
  <c r="P253" i="17" s="1"/>
  <c r="P254" i="17" s="1"/>
  <c r="P255" i="17" s="1"/>
  <c r="P256" i="17" s="1"/>
  <c r="P257" i="17" s="1"/>
  <c r="P258" i="17" s="1"/>
  <c r="P259" i="17" s="1"/>
  <c r="P260" i="17" s="1"/>
  <c r="P261" i="17" s="1"/>
  <c r="P262" i="17" s="1"/>
  <c r="P263" i="17" s="1"/>
  <c r="P264" i="17" s="1"/>
  <c r="P265" i="17" s="1"/>
  <c r="P266" i="17" s="1"/>
  <c r="P267" i="17" s="1"/>
  <c r="P268" i="17" s="1"/>
  <c r="P269" i="17" s="1"/>
  <c r="P270" i="17" s="1"/>
  <c r="P271" i="17" s="1"/>
  <c r="P272" i="17" s="1"/>
  <c r="P273" i="17" s="1"/>
  <c r="P274" i="17" s="1"/>
  <c r="P275" i="17" s="1"/>
  <c r="P276" i="17" s="1"/>
  <c r="P277" i="17" s="1"/>
  <c r="P278" i="17" s="1"/>
  <c r="P279" i="17" s="1"/>
  <c r="P280" i="17" s="1"/>
  <c r="P281" i="17" s="1"/>
  <c r="P282" i="17" s="1"/>
  <c r="P283" i="17" s="1"/>
  <c r="P284" i="17" s="1"/>
  <c r="P285" i="17" s="1"/>
  <c r="P286" i="17" s="1"/>
  <c r="P287" i="17" s="1"/>
  <c r="P288" i="17" s="1"/>
  <c r="P289" i="17" s="1"/>
  <c r="P290" i="17" s="1"/>
  <c r="P291" i="17" s="1"/>
  <c r="P292" i="17" s="1"/>
  <c r="P293" i="17" s="1"/>
  <c r="P294" i="17" s="1"/>
  <c r="P295" i="17" s="1"/>
  <c r="P296" i="17" s="1"/>
  <c r="P297" i="17" s="1"/>
  <c r="P298" i="17" s="1"/>
  <c r="P299" i="17" s="1"/>
  <c r="P300" i="17" s="1"/>
  <c r="P301" i="17" s="1"/>
  <c r="P302" i="17" s="1"/>
  <c r="P303" i="17" s="1"/>
  <c r="P304" i="17" s="1"/>
  <c r="P305" i="17" s="1"/>
  <c r="P306" i="17" s="1"/>
  <c r="P307" i="17" s="1"/>
  <c r="P308" i="17" s="1"/>
  <c r="P309" i="17" s="1"/>
  <c r="P310" i="17" s="1"/>
  <c r="P311" i="17" s="1"/>
  <c r="P312" i="17" s="1"/>
  <c r="P313" i="17" s="1"/>
  <c r="P314" i="17" s="1"/>
  <c r="P315" i="17" s="1"/>
  <c r="P316" i="17" s="1"/>
  <c r="P317" i="17" s="1"/>
  <c r="P318" i="17" s="1"/>
  <c r="P319" i="17" s="1"/>
  <c r="P320" i="17" s="1"/>
  <c r="P321" i="17" s="1"/>
  <c r="P322" i="17" s="1"/>
  <c r="P323" i="17" s="1"/>
  <c r="P324" i="17" s="1"/>
  <c r="P325" i="17" s="1"/>
  <c r="P326" i="17" s="1"/>
  <c r="P327" i="17" s="1"/>
  <c r="P328" i="17" s="1"/>
  <c r="P329" i="17" s="1"/>
  <c r="P330" i="17" s="1"/>
  <c r="P331" i="17" s="1"/>
  <c r="P332" i="17" s="1"/>
  <c r="P333" i="17" s="1"/>
  <c r="P334" i="17" s="1"/>
  <c r="P335" i="17" s="1"/>
  <c r="P336" i="17" s="1"/>
  <c r="P337" i="17" s="1"/>
  <c r="P338" i="17" s="1"/>
  <c r="P339" i="17" s="1"/>
  <c r="P340" i="17" s="1"/>
  <c r="P341" i="17" s="1"/>
  <c r="P342" i="17" s="1"/>
  <c r="P343" i="17" s="1"/>
  <c r="P344" i="17" s="1"/>
  <c r="P345" i="17" s="1"/>
  <c r="P346" i="17" s="1"/>
  <c r="P347" i="17" s="1"/>
  <c r="P348" i="17" s="1"/>
  <c r="P349" i="17" s="1"/>
  <c r="P350" i="17" s="1"/>
  <c r="P351" i="17" s="1"/>
  <c r="P352" i="17" s="1"/>
  <c r="P353" i="17" s="1"/>
  <c r="P354" i="17" s="1"/>
  <c r="P355" i="17" s="1"/>
  <c r="P356" i="17" s="1"/>
  <c r="P357" i="17" s="1"/>
  <c r="P358" i="17" s="1"/>
  <c r="P359" i="17" s="1"/>
  <c r="P360" i="17" s="1"/>
  <c r="P361" i="17" s="1"/>
  <c r="P362" i="17" s="1"/>
  <c r="P363" i="17" s="1"/>
  <c r="P364" i="17" s="1"/>
  <c r="P365" i="17" s="1"/>
  <c r="P366" i="17" s="1"/>
  <c r="M62" i="17"/>
  <c r="M63" i="17" s="1"/>
  <c r="M64" i="17" s="1"/>
  <c r="M65" i="17" s="1"/>
  <c r="M66" i="17" s="1"/>
  <c r="M67" i="17" s="1"/>
  <c r="M68" i="17" s="1"/>
  <c r="M69" i="17" s="1"/>
  <c r="M70" i="17" s="1"/>
  <c r="M71" i="17" s="1"/>
  <c r="M72" i="17" s="1"/>
  <c r="M73" i="17" s="1"/>
  <c r="M74" i="17" s="1"/>
  <c r="M75" i="17" s="1"/>
  <c r="M76" i="17" s="1"/>
  <c r="M77" i="17" s="1"/>
  <c r="M78" i="17" s="1"/>
  <c r="M79" i="17" s="1"/>
  <c r="M80" i="17" s="1"/>
  <c r="M81" i="17" s="1"/>
  <c r="M82" i="17" s="1"/>
  <c r="M83" i="17" s="1"/>
  <c r="M84" i="17" s="1"/>
  <c r="M85" i="17" s="1"/>
  <c r="M86" i="17" s="1"/>
  <c r="M87" i="17" s="1"/>
  <c r="M88" i="17" s="1"/>
  <c r="M89" i="17" s="1"/>
  <c r="M90" i="17" s="1"/>
  <c r="M91" i="17" s="1"/>
  <c r="M92" i="17" s="1"/>
  <c r="M93" i="17" s="1"/>
  <c r="M94" i="17" s="1"/>
  <c r="M95" i="17" s="1"/>
  <c r="M96" i="17" s="1"/>
  <c r="M97" i="17" s="1"/>
  <c r="M98" i="17" s="1"/>
  <c r="M99" i="17" s="1"/>
  <c r="M100" i="17" s="1"/>
  <c r="M101" i="17" s="1"/>
  <c r="M102" i="17" s="1"/>
  <c r="M103" i="17" s="1"/>
  <c r="M104" i="17" s="1"/>
  <c r="M105" i="17" s="1"/>
  <c r="M106" i="17" s="1"/>
  <c r="M107" i="17" s="1"/>
  <c r="M108" i="17" s="1"/>
  <c r="M109" i="17" s="1"/>
  <c r="M110" i="17" s="1"/>
  <c r="M111" i="17" s="1"/>
  <c r="M112" i="17" s="1"/>
  <c r="M113" i="17" s="1"/>
  <c r="M114" i="17" s="1"/>
  <c r="M115" i="17" s="1"/>
  <c r="M116" i="17" s="1"/>
  <c r="M117" i="17" s="1"/>
  <c r="M118" i="17" s="1"/>
  <c r="M119" i="17" s="1"/>
  <c r="M120" i="17" s="1"/>
  <c r="M121" i="17" s="1"/>
  <c r="M122" i="17" s="1"/>
  <c r="M123" i="17" s="1"/>
  <c r="M124" i="17" s="1"/>
  <c r="M125" i="17" s="1"/>
  <c r="M126" i="17" s="1"/>
  <c r="M127" i="17" s="1"/>
  <c r="M128" i="17" s="1"/>
  <c r="M129" i="17" s="1"/>
  <c r="M130" i="17" s="1"/>
  <c r="M131" i="17" s="1"/>
  <c r="M132" i="17" s="1"/>
  <c r="M133" i="17" s="1"/>
  <c r="M134" i="17" s="1"/>
  <c r="M135" i="17" s="1"/>
  <c r="M136" i="17" s="1"/>
  <c r="M137" i="17" s="1"/>
  <c r="M138" i="17" s="1"/>
  <c r="M139" i="17" s="1"/>
  <c r="M140" i="17" s="1"/>
  <c r="M141" i="17" s="1"/>
  <c r="M142" i="17" s="1"/>
  <c r="M143" i="17" s="1"/>
  <c r="M144" i="17" s="1"/>
  <c r="M145" i="17" s="1"/>
  <c r="M146" i="17" s="1"/>
  <c r="M147" i="17" s="1"/>
  <c r="M148" i="17" s="1"/>
  <c r="M149" i="17" s="1"/>
  <c r="M150" i="17" s="1"/>
  <c r="M151" i="17" s="1"/>
  <c r="M152" i="17" s="1"/>
  <c r="M153" i="17" s="1"/>
  <c r="M154" i="17" s="1"/>
  <c r="M155" i="17" s="1"/>
  <c r="M156" i="17" s="1"/>
  <c r="M157" i="17" s="1"/>
  <c r="M158" i="17" s="1"/>
  <c r="M159" i="17" s="1"/>
  <c r="M160" i="17" s="1"/>
  <c r="M161" i="17" s="1"/>
  <c r="M162" i="17" s="1"/>
  <c r="M163" i="17" s="1"/>
  <c r="M164" i="17" s="1"/>
  <c r="M165" i="17" s="1"/>
  <c r="M166" i="17" s="1"/>
  <c r="M167" i="17" s="1"/>
  <c r="M168" i="17" s="1"/>
  <c r="M169" i="17" s="1"/>
  <c r="M170" i="17" s="1"/>
  <c r="M171" i="17" s="1"/>
  <c r="M172" i="17" s="1"/>
  <c r="M173" i="17" s="1"/>
  <c r="M174" i="17" s="1"/>
  <c r="M175" i="17" s="1"/>
  <c r="M176" i="17" s="1"/>
  <c r="M177" i="17" s="1"/>
  <c r="M178" i="17" s="1"/>
  <c r="M179" i="17" s="1"/>
  <c r="M180" i="17" s="1"/>
  <c r="M181" i="17" s="1"/>
  <c r="M182" i="17" s="1"/>
  <c r="M183" i="17" s="1"/>
  <c r="M184" i="17" s="1"/>
  <c r="M185" i="17" s="1"/>
  <c r="M186" i="17" s="1"/>
  <c r="M187" i="17" s="1"/>
  <c r="M188" i="17" s="1"/>
  <c r="M189" i="17" s="1"/>
  <c r="M190" i="17" s="1"/>
  <c r="M191" i="17" s="1"/>
  <c r="M192" i="17" s="1"/>
  <c r="M193" i="17" s="1"/>
  <c r="M194" i="17" s="1"/>
  <c r="M195" i="17" s="1"/>
  <c r="M196" i="17" s="1"/>
  <c r="M197" i="17" s="1"/>
  <c r="M198" i="17" s="1"/>
  <c r="M199" i="17" s="1"/>
  <c r="M200" i="17" s="1"/>
  <c r="M201" i="17" s="1"/>
  <c r="M202" i="17" s="1"/>
  <c r="M203" i="17" s="1"/>
  <c r="M204" i="17" s="1"/>
  <c r="M205" i="17" s="1"/>
  <c r="M206" i="17" s="1"/>
  <c r="M207" i="17" s="1"/>
  <c r="M208" i="17" s="1"/>
  <c r="M209" i="17" s="1"/>
  <c r="M210" i="17" s="1"/>
  <c r="M211" i="17" s="1"/>
  <c r="M212" i="17" s="1"/>
  <c r="M213" i="17" s="1"/>
  <c r="M214" i="17" s="1"/>
  <c r="M215" i="17" s="1"/>
  <c r="M216" i="17" s="1"/>
  <c r="M217" i="17" s="1"/>
  <c r="M218" i="17" s="1"/>
  <c r="M219" i="17" s="1"/>
  <c r="M220" i="17" s="1"/>
  <c r="M221" i="17" s="1"/>
  <c r="M222" i="17" s="1"/>
  <c r="M223" i="17" s="1"/>
  <c r="M224" i="17" s="1"/>
  <c r="M225" i="17" s="1"/>
  <c r="M226" i="17" s="1"/>
  <c r="M227" i="17" s="1"/>
  <c r="M228" i="17" s="1"/>
  <c r="M229" i="17" s="1"/>
  <c r="M230" i="17" s="1"/>
  <c r="M231" i="17" s="1"/>
  <c r="M232" i="17" s="1"/>
  <c r="M233" i="17" s="1"/>
  <c r="M234" i="17" s="1"/>
  <c r="M235" i="17" s="1"/>
  <c r="M236" i="17" s="1"/>
  <c r="M237" i="17" s="1"/>
  <c r="M238" i="17" s="1"/>
  <c r="M239" i="17" s="1"/>
  <c r="M240" i="17" s="1"/>
  <c r="M241" i="17" s="1"/>
  <c r="M242" i="17" s="1"/>
  <c r="M243" i="17" s="1"/>
  <c r="M244" i="17" s="1"/>
  <c r="M245" i="17" s="1"/>
  <c r="M246" i="17" s="1"/>
  <c r="M247" i="17" s="1"/>
  <c r="M248" i="17" s="1"/>
  <c r="M249" i="17" s="1"/>
  <c r="M250" i="17" s="1"/>
  <c r="M251" i="17" s="1"/>
  <c r="M252" i="17" s="1"/>
  <c r="M253" i="17" s="1"/>
  <c r="M254" i="17" s="1"/>
  <c r="M255" i="17" s="1"/>
  <c r="M256" i="17" s="1"/>
  <c r="M257" i="17" s="1"/>
  <c r="M258" i="17" s="1"/>
  <c r="M259" i="17" s="1"/>
  <c r="M260" i="17" s="1"/>
  <c r="M261" i="17" s="1"/>
  <c r="M262" i="17" s="1"/>
  <c r="M263" i="17" s="1"/>
  <c r="M264" i="17" s="1"/>
  <c r="M265" i="17" s="1"/>
  <c r="M266" i="17" s="1"/>
  <c r="M267" i="17" s="1"/>
  <c r="M268" i="17" s="1"/>
  <c r="M269" i="17" s="1"/>
  <c r="M270" i="17" s="1"/>
  <c r="M271" i="17" s="1"/>
  <c r="M272" i="17" s="1"/>
  <c r="M273" i="17" s="1"/>
  <c r="M274" i="17" s="1"/>
  <c r="M275" i="17" s="1"/>
  <c r="M276" i="17" s="1"/>
  <c r="M277" i="17" s="1"/>
  <c r="M278" i="17" s="1"/>
  <c r="M279" i="17" s="1"/>
  <c r="M280" i="17" s="1"/>
  <c r="M281" i="17" s="1"/>
  <c r="M282" i="17" s="1"/>
  <c r="M283" i="17" s="1"/>
  <c r="M284" i="17" s="1"/>
  <c r="M285" i="17" s="1"/>
  <c r="M286" i="17" s="1"/>
  <c r="M287" i="17" s="1"/>
  <c r="M288" i="17" s="1"/>
  <c r="M289" i="17" s="1"/>
  <c r="M290" i="17" s="1"/>
  <c r="M291" i="17" s="1"/>
  <c r="M292" i="17" s="1"/>
  <c r="M293" i="17" s="1"/>
  <c r="M294" i="17" s="1"/>
  <c r="M295" i="17" s="1"/>
  <c r="M296" i="17" s="1"/>
  <c r="M297" i="17" s="1"/>
  <c r="M298" i="17" s="1"/>
  <c r="M299" i="17" s="1"/>
  <c r="M300" i="17" s="1"/>
  <c r="M301" i="17" s="1"/>
  <c r="M302" i="17" s="1"/>
  <c r="M303" i="17" s="1"/>
  <c r="M304" i="17" s="1"/>
  <c r="M305" i="17" s="1"/>
  <c r="M306" i="17" s="1"/>
  <c r="M307" i="17" s="1"/>
  <c r="M308" i="17" s="1"/>
  <c r="M309" i="17" s="1"/>
  <c r="M310" i="17" s="1"/>
  <c r="M311" i="17" s="1"/>
  <c r="M312" i="17" s="1"/>
  <c r="M313" i="17" s="1"/>
  <c r="M314" i="17" s="1"/>
  <c r="M315" i="17" s="1"/>
  <c r="M316" i="17" s="1"/>
  <c r="M317" i="17" s="1"/>
  <c r="M318" i="17" s="1"/>
  <c r="M319" i="17" s="1"/>
  <c r="M320" i="17" s="1"/>
  <c r="M321" i="17" s="1"/>
  <c r="M322" i="17" s="1"/>
  <c r="M323" i="17" s="1"/>
  <c r="M324" i="17" s="1"/>
  <c r="M325" i="17" s="1"/>
  <c r="M326" i="17" s="1"/>
  <c r="M327" i="17" s="1"/>
  <c r="M328" i="17" s="1"/>
  <c r="M329" i="17" s="1"/>
  <c r="M330" i="17" s="1"/>
  <c r="M331" i="17" s="1"/>
  <c r="M332" i="17" s="1"/>
  <c r="M333" i="17" s="1"/>
  <c r="M334" i="17" s="1"/>
  <c r="M335" i="17" s="1"/>
  <c r="M336" i="17" s="1"/>
  <c r="M337" i="17" s="1"/>
  <c r="M338" i="17" s="1"/>
  <c r="M339" i="17" s="1"/>
  <c r="M340" i="17" s="1"/>
  <c r="M341" i="17" s="1"/>
  <c r="M342" i="17" s="1"/>
  <c r="M343" i="17" s="1"/>
  <c r="M344" i="17" s="1"/>
  <c r="M345" i="17" s="1"/>
  <c r="M346" i="17" s="1"/>
  <c r="M347" i="17" s="1"/>
  <c r="M348" i="17" s="1"/>
  <c r="M349" i="17" s="1"/>
  <c r="M350" i="17" s="1"/>
  <c r="M351" i="17" s="1"/>
  <c r="M352" i="17" s="1"/>
  <c r="M353" i="17" s="1"/>
  <c r="M354" i="17" s="1"/>
  <c r="M355" i="17" s="1"/>
  <c r="M356" i="17" s="1"/>
  <c r="M357" i="17" s="1"/>
  <c r="M358" i="17" s="1"/>
  <c r="M359" i="17" s="1"/>
  <c r="M360" i="17" s="1"/>
  <c r="M361" i="17" s="1"/>
  <c r="M362" i="17" s="1"/>
  <c r="M363" i="17" s="1"/>
  <c r="M364" i="17" s="1"/>
  <c r="M365" i="17" s="1"/>
  <c r="M366" i="17" s="1"/>
  <c r="O53" i="4" s="1"/>
  <c r="O54" i="4" s="1"/>
  <c r="N62" i="17"/>
  <c r="N63" i="17" s="1"/>
  <c r="N64" i="17" s="1"/>
  <c r="N65" i="17" s="1"/>
  <c r="N66" i="17" s="1"/>
  <c r="N67" i="17" s="1"/>
  <c r="N68" i="17" s="1"/>
  <c r="N69" i="17" s="1"/>
  <c r="N70" i="17" s="1"/>
  <c r="N71" i="17" s="1"/>
  <c r="N72" i="17" s="1"/>
  <c r="N73" i="17" s="1"/>
  <c r="N74" i="17" s="1"/>
  <c r="N75" i="17" s="1"/>
  <c r="N76" i="17" s="1"/>
  <c r="N77" i="17" s="1"/>
  <c r="N78" i="17" s="1"/>
  <c r="N79" i="17" s="1"/>
  <c r="N80" i="17" s="1"/>
  <c r="N81" i="17" s="1"/>
  <c r="N82" i="17" s="1"/>
  <c r="N83" i="17" s="1"/>
  <c r="N84" i="17" s="1"/>
  <c r="N85" i="17" s="1"/>
  <c r="N86" i="17" s="1"/>
  <c r="N87" i="17" s="1"/>
  <c r="N88" i="17" s="1"/>
  <c r="N89" i="17" s="1"/>
  <c r="N90" i="17" s="1"/>
  <c r="N91" i="17" s="1"/>
  <c r="N92" i="17" s="1"/>
  <c r="N93" i="17" s="1"/>
  <c r="N94" i="17" s="1"/>
  <c r="N95" i="17" s="1"/>
  <c r="N96" i="17" s="1"/>
  <c r="N97" i="17" s="1"/>
  <c r="N98" i="17" s="1"/>
  <c r="N99" i="17" s="1"/>
  <c r="N100" i="17" s="1"/>
  <c r="N101" i="17" s="1"/>
  <c r="N102" i="17" s="1"/>
  <c r="N103" i="17" s="1"/>
  <c r="N104" i="17" s="1"/>
  <c r="N105" i="17" s="1"/>
  <c r="N106" i="17" s="1"/>
  <c r="N107" i="17" s="1"/>
  <c r="N108" i="17" s="1"/>
  <c r="N109" i="17" s="1"/>
  <c r="N110" i="17" s="1"/>
  <c r="N111" i="17" s="1"/>
  <c r="N112" i="17" s="1"/>
  <c r="N113" i="17" s="1"/>
  <c r="N114" i="17" s="1"/>
  <c r="N115" i="17" s="1"/>
  <c r="N116" i="17" s="1"/>
  <c r="N117" i="17" s="1"/>
  <c r="N118" i="17" s="1"/>
  <c r="N119" i="17" s="1"/>
  <c r="N120" i="17" s="1"/>
  <c r="N121" i="17" s="1"/>
  <c r="N122" i="17" s="1"/>
  <c r="N123" i="17" s="1"/>
  <c r="N124" i="17" s="1"/>
  <c r="N125" i="17" s="1"/>
  <c r="N126" i="17" s="1"/>
  <c r="N127" i="17" s="1"/>
  <c r="N128" i="17" s="1"/>
  <c r="N129" i="17" s="1"/>
  <c r="N130" i="17" s="1"/>
  <c r="N131" i="17" s="1"/>
  <c r="N132" i="17" s="1"/>
  <c r="N133" i="17" s="1"/>
  <c r="N134" i="17" s="1"/>
  <c r="N135" i="17" s="1"/>
  <c r="N136" i="17" s="1"/>
  <c r="N137" i="17" s="1"/>
  <c r="N138" i="17" s="1"/>
  <c r="N139" i="17" s="1"/>
  <c r="N140" i="17" s="1"/>
  <c r="N141" i="17" s="1"/>
  <c r="N142" i="17" s="1"/>
  <c r="N143" i="17" s="1"/>
  <c r="N144" i="17" s="1"/>
  <c r="N145" i="17" s="1"/>
  <c r="N146" i="17" s="1"/>
  <c r="N147" i="17" s="1"/>
  <c r="N148" i="17" s="1"/>
  <c r="N149" i="17" s="1"/>
  <c r="N150" i="17" s="1"/>
  <c r="N151" i="17" s="1"/>
  <c r="N152" i="17" s="1"/>
  <c r="N153" i="17" s="1"/>
  <c r="N154" i="17" s="1"/>
  <c r="N155" i="17" s="1"/>
  <c r="N156" i="17" s="1"/>
  <c r="N157" i="17" s="1"/>
  <c r="N158" i="17" s="1"/>
  <c r="N159" i="17" s="1"/>
  <c r="N160" i="17" s="1"/>
  <c r="N161" i="17" s="1"/>
  <c r="N162" i="17" s="1"/>
  <c r="N163" i="17" s="1"/>
  <c r="N164" i="17" s="1"/>
  <c r="N165" i="17" s="1"/>
  <c r="N166" i="17" s="1"/>
  <c r="N167" i="17" s="1"/>
  <c r="N168" i="17" s="1"/>
  <c r="N169" i="17" s="1"/>
  <c r="N170" i="17" s="1"/>
  <c r="N171" i="17" s="1"/>
  <c r="N172" i="17" s="1"/>
  <c r="N173" i="17" s="1"/>
  <c r="N174" i="17" s="1"/>
  <c r="N175" i="17" s="1"/>
  <c r="N176" i="17" s="1"/>
  <c r="N177" i="17" s="1"/>
  <c r="N178" i="17" s="1"/>
  <c r="N179" i="17" s="1"/>
  <c r="N180" i="17" s="1"/>
  <c r="N181" i="17" s="1"/>
  <c r="N182" i="17" s="1"/>
  <c r="N183" i="17" s="1"/>
  <c r="N184" i="17" s="1"/>
  <c r="N185" i="17" s="1"/>
  <c r="N186" i="17" s="1"/>
  <c r="N187" i="17" s="1"/>
  <c r="N188" i="17" s="1"/>
  <c r="N189" i="17" s="1"/>
  <c r="N190" i="17" s="1"/>
  <c r="N191" i="17" s="1"/>
  <c r="N192" i="17" s="1"/>
  <c r="N193" i="17" s="1"/>
  <c r="N194" i="17" s="1"/>
  <c r="N195" i="17" s="1"/>
  <c r="N196" i="17" s="1"/>
  <c r="N197" i="17" s="1"/>
  <c r="N198" i="17" s="1"/>
  <c r="N199" i="17" s="1"/>
  <c r="N200" i="17" s="1"/>
  <c r="N201" i="17" s="1"/>
  <c r="N202" i="17" s="1"/>
  <c r="N203" i="17" s="1"/>
  <c r="N204" i="17" s="1"/>
  <c r="N205" i="17" s="1"/>
  <c r="N206" i="17" s="1"/>
  <c r="N207" i="17" s="1"/>
  <c r="N208" i="17" s="1"/>
  <c r="N209" i="17" s="1"/>
  <c r="N210" i="17" s="1"/>
  <c r="N211" i="17" s="1"/>
  <c r="N212" i="17" s="1"/>
  <c r="N213" i="17" s="1"/>
  <c r="N214" i="17" s="1"/>
  <c r="N215" i="17" s="1"/>
  <c r="N216" i="17" s="1"/>
  <c r="N217" i="17" s="1"/>
  <c r="N218" i="17" s="1"/>
  <c r="N219" i="17" s="1"/>
  <c r="N220" i="17" s="1"/>
  <c r="N221" i="17" s="1"/>
  <c r="N222" i="17" s="1"/>
  <c r="N223" i="17" s="1"/>
  <c r="N224" i="17" s="1"/>
  <c r="N225" i="17" s="1"/>
  <c r="N226" i="17" s="1"/>
  <c r="N227" i="17" s="1"/>
  <c r="N228" i="17" s="1"/>
  <c r="N229" i="17" s="1"/>
  <c r="N230" i="17" s="1"/>
  <c r="N231" i="17" s="1"/>
  <c r="N232" i="17" s="1"/>
  <c r="N233" i="17" s="1"/>
  <c r="N234" i="17" s="1"/>
  <c r="N235" i="17" s="1"/>
  <c r="N236" i="17" s="1"/>
  <c r="N237" i="17" s="1"/>
  <c r="N238" i="17" s="1"/>
  <c r="N239" i="17" s="1"/>
  <c r="N240" i="17" s="1"/>
  <c r="N241" i="17" s="1"/>
  <c r="N242" i="17" s="1"/>
  <c r="N243" i="17" s="1"/>
  <c r="N244" i="17" s="1"/>
  <c r="N245" i="17" s="1"/>
  <c r="N246" i="17" s="1"/>
  <c r="N247" i="17" s="1"/>
  <c r="N248" i="17" s="1"/>
  <c r="N249" i="17" s="1"/>
  <c r="N250" i="17" s="1"/>
  <c r="N251" i="17" s="1"/>
  <c r="N252" i="17" s="1"/>
  <c r="N253" i="17" s="1"/>
  <c r="N254" i="17" s="1"/>
  <c r="N255" i="17" s="1"/>
  <c r="N256" i="17" s="1"/>
  <c r="N257" i="17" s="1"/>
  <c r="N258" i="17" s="1"/>
  <c r="N259" i="17" s="1"/>
  <c r="N260" i="17" s="1"/>
  <c r="N261" i="17" s="1"/>
  <c r="N262" i="17" s="1"/>
  <c r="N263" i="17" s="1"/>
  <c r="N264" i="17" s="1"/>
  <c r="N265" i="17" s="1"/>
  <c r="N266" i="17" s="1"/>
  <c r="N267" i="17" s="1"/>
  <c r="N268" i="17" s="1"/>
  <c r="N269" i="17" s="1"/>
  <c r="N270" i="17" s="1"/>
  <c r="N271" i="17" s="1"/>
  <c r="N272" i="17" s="1"/>
  <c r="N273" i="17" s="1"/>
  <c r="N274" i="17" s="1"/>
  <c r="N275" i="17" s="1"/>
  <c r="N276" i="17" s="1"/>
  <c r="N277" i="17" s="1"/>
  <c r="N278" i="17" s="1"/>
  <c r="N279" i="17" s="1"/>
  <c r="N280" i="17" s="1"/>
  <c r="N281" i="17" s="1"/>
  <c r="N282" i="17" s="1"/>
  <c r="N283" i="17" s="1"/>
  <c r="N284" i="17" s="1"/>
  <c r="N285" i="17" s="1"/>
  <c r="N286" i="17" s="1"/>
  <c r="N287" i="17" s="1"/>
  <c r="N288" i="17" s="1"/>
  <c r="N289" i="17" s="1"/>
  <c r="N290" i="17" s="1"/>
  <c r="N291" i="17" s="1"/>
  <c r="N292" i="17" s="1"/>
  <c r="N293" i="17" s="1"/>
  <c r="N294" i="17" s="1"/>
  <c r="N295" i="17" s="1"/>
  <c r="N296" i="17" s="1"/>
  <c r="N297" i="17" s="1"/>
  <c r="N298" i="17" s="1"/>
  <c r="N299" i="17" s="1"/>
  <c r="N300" i="17" s="1"/>
  <c r="N301" i="17" s="1"/>
  <c r="N302" i="17" s="1"/>
  <c r="N303" i="17" s="1"/>
  <c r="N304" i="17" s="1"/>
  <c r="N305" i="17" s="1"/>
  <c r="N306" i="17" s="1"/>
  <c r="N307" i="17" s="1"/>
  <c r="N308" i="17" s="1"/>
  <c r="N309" i="17" s="1"/>
  <c r="N310" i="17" s="1"/>
  <c r="N311" i="17" s="1"/>
  <c r="N312" i="17" s="1"/>
  <c r="N313" i="17" s="1"/>
  <c r="N314" i="17" s="1"/>
  <c r="N315" i="17" s="1"/>
  <c r="N316" i="17" s="1"/>
  <c r="N317" i="17" s="1"/>
  <c r="N318" i="17" s="1"/>
  <c r="N319" i="17" s="1"/>
  <c r="N320" i="17" s="1"/>
  <c r="N321" i="17" s="1"/>
  <c r="N322" i="17" s="1"/>
  <c r="N323" i="17" s="1"/>
  <c r="N324" i="17" s="1"/>
  <c r="N325" i="17" s="1"/>
  <c r="N326" i="17" s="1"/>
  <c r="N327" i="17" s="1"/>
  <c r="N328" i="17" s="1"/>
  <c r="N329" i="17" s="1"/>
  <c r="N330" i="17" s="1"/>
  <c r="N331" i="17" s="1"/>
  <c r="N332" i="17" s="1"/>
  <c r="N333" i="17" s="1"/>
  <c r="N334" i="17" s="1"/>
  <c r="N335" i="17" s="1"/>
  <c r="N336" i="17" s="1"/>
  <c r="N337" i="17" s="1"/>
  <c r="N338" i="17" s="1"/>
  <c r="N339" i="17" s="1"/>
  <c r="N340" i="17" s="1"/>
  <c r="N341" i="17" s="1"/>
  <c r="N342" i="17" s="1"/>
  <c r="N343" i="17" s="1"/>
  <c r="N344" i="17" s="1"/>
  <c r="N345" i="17" s="1"/>
  <c r="N346" i="17" s="1"/>
  <c r="N347" i="17" s="1"/>
  <c r="N348" i="17" s="1"/>
  <c r="N349" i="17" s="1"/>
  <c r="N350" i="17" s="1"/>
  <c r="N351" i="17" s="1"/>
  <c r="N352" i="17" s="1"/>
  <c r="N353" i="17" s="1"/>
  <c r="N354" i="17" s="1"/>
  <c r="N355" i="17" s="1"/>
  <c r="N356" i="17" s="1"/>
  <c r="N357" i="17" s="1"/>
  <c r="N358" i="17" s="1"/>
  <c r="N359" i="17" s="1"/>
  <c r="N360" i="17" s="1"/>
  <c r="N361" i="17" s="1"/>
  <c r="N362" i="17" s="1"/>
  <c r="N363" i="17" s="1"/>
  <c r="N364" i="17" s="1"/>
  <c r="N365" i="17" s="1"/>
  <c r="N366" i="17" s="1"/>
  <c r="S53" i="4" l="1"/>
  <c r="S54" i="4" s="1"/>
  <c r="T53" i="4"/>
  <c r="T54" i="4" s="1"/>
  <c r="Q53" i="4"/>
  <c r="Q54" i="4" s="1"/>
  <c r="R53" i="4"/>
  <c r="R54" i="4" s="1"/>
  <c r="P53" i="4"/>
  <c r="P54" i="4" s="1"/>
  <c r="U53" i="4"/>
  <c r="U54" i="4" s="1"/>
</calcChain>
</file>

<file path=xl/comments1.xml><?xml version="1.0" encoding="utf-8"?>
<comments xmlns="http://schemas.openxmlformats.org/spreadsheetml/2006/main">
  <authors>
    <author>Michael Larkin</author>
  </authors>
  <commentList>
    <comment ref="G53" authorId="0" shapeId="0">
      <text>
        <r>
          <rPr>
            <b/>
            <sz val="9"/>
            <color indexed="81"/>
            <rFont val="Tahoma"/>
            <family val="2"/>
          </rPr>
          <t>Michael Larkin:</t>
        </r>
        <r>
          <rPr>
            <sz val="9"/>
            <color indexed="81"/>
            <rFont val="Tahoma"/>
            <family val="2"/>
          </rPr>
          <t xml:space="preserve">
Need to get the rest of the 2014 and some 2015 TPWD data to do the TPWD reductions</t>
        </r>
      </text>
    </comment>
  </commentList>
</comments>
</file>

<file path=xl/comments2.xml><?xml version="1.0" encoding="utf-8"?>
<comments xmlns="http://schemas.openxmlformats.org/spreadsheetml/2006/main">
  <authors>
    <author>nick.farmer</author>
  </authors>
  <commentList>
    <comment ref="A1" authorId="0" shapeId="0">
      <text>
        <r>
          <rPr>
            <b/>
            <sz val="10"/>
            <color indexed="81"/>
            <rFont val="Tahoma"/>
            <family val="2"/>
          </rPr>
          <t>nick.farmer:</t>
        </r>
        <r>
          <rPr>
            <sz val="10"/>
            <color indexed="81"/>
            <rFont val="Tahoma"/>
            <family val="2"/>
          </rPr>
          <t xml:space="preserve">
How did you do this for the parrotfish analysis?  Wasn't there a concern where you did the bag lmiit in numbers but then examined the percent reduction in lbs landed vs. # landed?</t>
        </r>
      </text>
    </comment>
  </commentList>
</comments>
</file>

<file path=xl/connections.xml><?xml version="1.0" encoding="utf-8"?>
<connections xmlns="http://schemas.openxmlformats.org/spreadsheetml/2006/main">
  <connection id="1" name="Connection" type="4" refreshedVersion="3" background="1" saveData="1">
    <webPr sourceData="1" parsePre="1" consecutive="1" xl2000="1" url="file:///C:/Documents%20and%20Settings/Michael.Larkin/Local%20Settings/Temp/SAS%20Temporary%20Files/_TD4428/sashtml2.htm" htmlTables="1">
      <tables count="1">
        <x v="2"/>
      </tables>
    </webPr>
  </connection>
  <connection id="2" name="Connection1" type="4" refreshedVersion="3" background="1" saveData="1">
    <webPr sourceData="1" parsePre="1" consecutive="1" xl2000="1" url="file:///C:/Documents%20and%20Settings/Michael.Larkin/Local%20Settings/Temp/SAS%20Temporary%20Files/_TD4428/sashtml2.htm" htmlTables="1">
      <tables count="1">
        <x v="2"/>
      </tables>
    </webPr>
  </connection>
</connections>
</file>

<file path=xl/sharedStrings.xml><?xml version="1.0" encoding="utf-8"?>
<sst xmlns="http://schemas.openxmlformats.org/spreadsheetml/2006/main" count="1331" uniqueCount="255">
  <si>
    <t>Jan</t>
  </si>
  <si>
    <t>Feb</t>
  </si>
  <si>
    <t>Mar</t>
  </si>
  <si>
    <t>Apr</t>
  </si>
  <si>
    <t>May</t>
  </si>
  <si>
    <t>Jun</t>
  </si>
  <si>
    <t>Jul</t>
  </si>
  <si>
    <t>Aug</t>
  </si>
  <si>
    <t>Sep</t>
  </si>
  <si>
    <t>Oct</t>
  </si>
  <si>
    <t>Nov</t>
  </si>
  <si>
    <t>Dec</t>
  </si>
  <si>
    <t>&lt;- max days to close</t>
  </si>
  <si>
    <t>Select number of days each month will be closed:</t>
  </si>
  <si>
    <t>&lt;- days closed</t>
  </si>
  <si>
    <t>Percent of month closed:</t>
  </si>
  <si>
    <t>&lt;- pct of month closed</t>
  </si>
  <si>
    <t>Column Labels</t>
  </si>
  <si>
    <t>Grand Total</t>
  </si>
  <si>
    <t>Row Labels</t>
  </si>
  <si>
    <t>HBS</t>
  </si>
  <si>
    <t>TPWD</t>
  </si>
  <si>
    <t>CHARTER BOAT</t>
  </si>
  <si>
    <t>PRIVATE/RENTAL BOAT</t>
  </si>
  <si>
    <t>CHARTER</t>
  </si>
  <si>
    <t>PRIVATE</t>
  </si>
  <si>
    <t>Sum of LBS HARVEST (A+B1)</t>
  </si>
  <si>
    <t>(blank)</t>
  </si>
  <si>
    <t>DATASET</t>
  </si>
  <si>
    <t>MRFSS CHARTER</t>
  </si>
  <si>
    <t>MRFSS PRIVATE</t>
  </si>
  <si>
    <t>TPWD CHARTER</t>
  </si>
  <si>
    <t>TPWD PRIVATE</t>
  </si>
  <si>
    <t>SEASONAL CLOSURE: NUMBER OF DAYS CLOSED</t>
  </si>
  <si>
    <t>ROW</t>
  </si>
  <si>
    <t>CLOSED</t>
  </si>
  <si>
    <t>TOTAL</t>
  </si>
  <si>
    <t>%</t>
  </si>
  <si>
    <t>DISCARDS (LBS)</t>
  </si>
  <si>
    <t>LANDINGS (LBS)</t>
  </si>
  <si>
    <t>DD (LBS)</t>
  </si>
  <si>
    <t>RELEASE MORTALITY RATE</t>
  </si>
  <si>
    <t>TRIP ELIMINATION</t>
  </si>
  <si>
    <t>No trips eliminated by seasonal closure</t>
  </si>
  <si>
    <t>Targeted trips eliminated by seasonal closure</t>
  </si>
  <si>
    <t>Projected Recreational Landings:</t>
  </si>
  <si>
    <t>Total Projected Recreational Landings:</t>
  </si>
  <si>
    <t>Sum of DISCARDS (B2)</t>
  </si>
  <si>
    <t>MODE</t>
  </si>
  <si>
    <t>FORK LENGTH</t>
  </si>
  <si>
    <t>SIZE LIMITS</t>
  </si>
  <si>
    <t>PROPORTIONAL BAG LIMIT</t>
  </si>
  <si>
    <t>Recreational ACL:</t>
  </si>
  <si>
    <r>
      <rPr>
        <b/>
        <sz val="14"/>
        <color rgb="FFFFFF00"/>
        <rFont val="Calibri"/>
        <family val="2"/>
        <scheme val="minor"/>
      </rPr>
      <t>1.</t>
    </r>
    <r>
      <rPr>
        <b/>
        <sz val="14"/>
        <color theme="0"/>
        <rFont val="Calibri"/>
        <family val="2"/>
        <scheme val="minor"/>
      </rPr>
      <t xml:space="preserve"> Select seasonal closure:</t>
    </r>
  </si>
  <si>
    <t>LANDINGS</t>
  </si>
  <si>
    <t>%CLOSED</t>
  </si>
  <si>
    <t>HB</t>
  </si>
  <si>
    <t>SIZE LIMIT</t>
  </si>
  <si>
    <t>Alt. 1</t>
  </si>
  <si>
    <t>Alt. 2</t>
  </si>
  <si>
    <t>Month</t>
  </si>
  <si>
    <t>BAG LIMIT</t>
  </si>
  <si>
    <t>PROJECTION RESULTS:</t>
  </si>
  <si>
    <t>MODEL INPUTS:</t>
  </si>
  <si>
    <t>MRFSS_B2</t>
  </si>
  <si>
    <t>year</t>
  </si>
  <si>
    <t>MRFSS_b2_wave1-5</t>
  </si>
  <si>
    <t>ALTERNATIVE</t>
  </si>
  <si>
    <t>ABC</t>
  </si>
  <si>
    <t>ACL (commercial)</t>
  </si>
  <si>
    <t>ACL (recreational)</t>
  </si>
  <si>
    <t>ACT (commercial)</t>
  </si>
  <si>
    <t>ACT (recreational)</t>
  </si>
  <si>
    <t>SMOOTHED WAVES 1-2</t>
  </si>
  <si>
    <t>2009-2010</t>
  </si>
  <si>
    <t>FL PSTRAT REGION (FIXED IN NON-FL)</t>
  </si>
  <si>
    <t>Gulf with Keys Removed (MRFSS Data Only)</t>
  </si>
  <si>
    <t>Total</t>
  </si>
  <si>
    <r>
      <t xml:space="preserve">GULF OF MEXICO: </t>
    </r>
    <r>
      <rPr>
        <b/>
        <sz val="20"/>
        <color rgb="FFFFFF00"/>
        <rFont val="Calibri"/>
        <family val="2"/>
        <scheme val="minor"/>
      </rPr>
      <t>RECREATIONAL GRAY TRIGGERFISH</t>
    </r>
  </si>
  <si>
    <t>Bag Limit</t>
  </si>
  <si>
    <t>Headboat bag limit results (2009-2011), output from SAS</t>
  </si>
  <si>
    <t>All Months</t>
  </si>
  <si>
    <t>TOTAL (#s)</t>
  </si>
  <si>
    <t>all months</t>
  </si>
  <si>
    <t>CATCH</t>
  </si>
  <si>
    <t>PERCENT</t>
  </si>
  <si>
    <t>TPWD bag limit results (2009-2011), output from SAS</t>
  </si>
  <si>
    <t>charter</t>
  </si>
  <si>
    <t>private</t>
  </si>
  <si>
    <t>Private</t>
  </si>
  <si>
    <t>TOTAL HARVEST</t>
  </si>
  <si>
    <t>TPWD + MRFSS Charter</t>
  </si>
  <si>
    <t>Charter</t>
  </si>
  <si>
    <t>#s</t>
  </si>
  <si>
    <t>Private + MRFSS Private</t>
  </si>
  <si>
    <t>numbers</t>
  </si>
  <si>
    <t>*Calculations of the SAS output below and to the right side of the spreadsheet</t>
  </si>
  <si>
    <t>*Percent reduction by numbers of fish (since it is a bag limit)</t>
  </si>
  <si>
    <t>*MRFSS and TPWD were pooled because of the low sample size for TPWD</t>
  </si>
  <si>
    <t>TPWD Private + MRFSS Private</t>
  </si>
  <si>
    <t>number</t>
  </si>
  <si>
    <t>samples</t>
  </si>
  <si>
    <t>undersize</t>
  </si>
  <si>
    <t>undersized</t>
  </si>
  <si>
    <t>2009-2011</t>
  </si>
  <si>
    <t xml:space="preserve">Headboat size limit analysis from years 2009-2011.  </t>
  </si>
  <si>
    <t>#</t>
  </si>
  <si>
    <t>HB (POUNDS; 2009-2011)</t>
  </si>
  <si>
    <t>SAS output</t>
  </si>
  <si>
    <t>Convert to Perctage</t>
  </si>
  <si>
    <t>Charter sector</t>
  </si>
  <si>
    <t>Private sector</t>
  </si>
  <si>
    <t>Private (POUNDS; 2009-2011 for MRFSS and 2009-2010 TPWD)</t>
  </si>
  <si>
    <t>14'' FL (inches) [Status Quo]</t>
  </si>
  <si>
    <t>15'' FL (inches)</t>
  </si>
  <si>
    <t>16'' FL (inches)</t>
  </si>
  <si>
    <t>17'' FL (inches)</t>
  </si>
  <si>
    <t>18'' FL (inches)</t>
  </si>
  <si>
    <t>19'' FL (inches)</t>
  </si>
  <si>
    <t>20'' FL (inches)</t>
  </si>
  <si>
    <t>1 fish / person</t>
  </si>
  <si>
    <t>No action</t>
  </si>
  <si>
    <t>close fishery</t>
  </si>
  <si>
    <r>
      <rPr>
        <b/>
        <sz val="14"/>
        <color rgb="FFFFFF00"/>
        <rFont val="Calibri"/>
        <family val="2"/>
        <scheme val="minor"/>
      </rPr>
      <t xml:space="preserve">2. </t>
    </r>
    <r>
      <rPr>
        <b/>
        <sz val="14"/>
        <color theme="0"/>
        <rFont val="Calibri"/>
        <family val="2"/>
        <scheme val="minor"/>
      </rPr>
      <t>Select minimum size limit:</t>
    </r>
  </si>
  <si>
    <r>
      <rPr>
        <b/>
        <sz val="14"/>
        <color rgb="FFFFFF00"/>
        <rFont val="Calibri"/>
        <family val="2"/>
        <scheme val="minor"/>
      </rPr>
      <t xml:space="preserve">3. </t>
    </r>
    <r>
      <rPr>
        <b/>
        <sz val="14"/>
        <color theme="0"/>
        <rFont val="Calibri"/>
        <family val="2"/>
        <scheme val="minor"/>
      </rPr>
      <t>Select bag limit:</t>
    </r>
  </si>
  <si>
    <t>Alternative 1: No Action</t>
  </si>
  <si>
    <t>Alternative 2: Close the Fishery</t>
  </si>
  <si>
    <t>Projected ACL Overage:</t>
  </si>
  <si>
    <t>Recreational ACT:</t>
  </si>
  <si>
    <t>Projected ACT Overage</t>
  </si>
  <si>
    <t>NA</t>
  </si>
  <si>
    <t>Annual Catch Target</t>
  </si>
  <si>
    <t>Annual  Catch Limit</t>
  </si>
  <si>
    <t>MRFSS Private</t>
  </si>
  <si>
    <t>Current recreational minimum size limit is 14 inches Fork Length (FL)</t>
  </si>
  <si>
    <t>CUMULATIVE PROJECTED LANDINGS:</t>
  </si>
  <si>
    <t>Numbers</t>
  </si>
  <si>
    <r>
      <t>ACL %Overage</t>
    </r>
    <r>
      <rPr>
        <b/>
        <sz val="14"/>
        <color theme="0"/>
        <rFont val="Calibri"/>
        <family val="2"/>
        <scheme val="minor"/>
      </rPr>
      <t>/Underage:</t>
    </r>
  </si>
  <si>
    <r>
      <t>ACT %Overage</t>
    </r>
    <r>
      <rPr>
        <b/>
        <sz val="14"/>
        <color theme="0"/>
        <rFont val="Calibri"/>
        <family val="2"/>
        <scheme val="minor"/>
      </rPr>
      <t>/Underage:</t>
    </r>
  </si>
  <si>
    <t xml:space="preserve">Month </t>
  </si>
  <si>
    <t>Landings</t>
  </si>
  <si>
    <t>N Obs</t>
  </si>
  <si>
    <t>Number of Trips</t>
  </si>
  <si>
    <t>Headboat</t>
  </si>
  <si>
    <t>MRFSS</t>
  </si>
  <si>
    <t>fish</t>
  </si>
  <si>
    <t>month</t>
  </si>
  <si>
    <t>month/# of fish</t>
  </si>
  <si>
    <t>Total Fish</t>
  </si>
  <si>
    <t>CHARTER (POUNDS; 2009-2011 for MRFSS and 2009-2011 TPWD)</t>
  </si>
  <si>
    <t>Converted to percentage</t>
  </si>
  <si>
    <t>Pooled spring and fall, and pooled March and May since no samples in April</t>
  </si>
  <si>
    <t>Convert to percentage</t>
  </si>
  <si>
    <t>Projected Closure Date:</t>
  </si>
  <si>
    <t>Days in Season:</t>
  </si>
  <si>
    <t>DATE</t>
  </si>
  <si>
    <t>MONTH</t>
  </si>
  <si>
    <t>OPEN</t>
  </si>
  <si>
    <t>DAILY CATCH RATE</t>
  </si>
  <si>
    <t>Projected</t>
  </si>
  <si>
    <t>DAYS CLOSED</t>
  </si>
  <si>
    <t>DAYS</t>
  </si>
  <si>
    <t>LANDED/DAY</t>
  </si>
  <si>
    <t>Alt 1 ACT</t>
  </si>
  <si>
    <t>Alt 1 ACT Exceed</t>
  </si>
  <si>
    <t>`</t>
  </si>
  <si>
    <t>HEADBOAT</t>
  </si>
  <si>
    <t>MRFSS charter</t>
  </si>
  <si>
    <t>Texas Charter</t>
  </si>
  <si>
    <t>Texas Private</t>
  </si>
  <si>
    <t>Total % reduction</t>
  </si>
  <si>
    <t>Number</t>
  </si>
  <si>
    <t>Percent</t>
  </si>
  <si>
    <t>***Bag limit and size limit analyses incorporate 2013-2015 data to compute percent reductions from selected management actions</t>
  </si>
  <si>
    <t>3, Option a</t>
  </si>
  <si>
    <t>3, Option b</t>
  </si>
  <si>
    <t>3, Option c</t>
  </si>
  <si>
    <t>Rebuild stock in 8 years</t>
  </si>
  <si>
    <t>Rebuild stock in 9 years</t>
  </si>
  <si>
    <t>Rebuild stock in 10 years</t>
  </si>
  <si>
    <t>4, Option a</t>
  </si>
  <si>
    <t>4, Option b</t>
  </si>
  <si>
    <t>4, Option c</t>
  </si>
  <si>
    <t>Average ABC yield for 2017-2019, rebuild in 8 years</t>
  </si>
  <si>
    <t>Average ABC yield for 2017-2019, rebuild in 9 years</t>
  </si>
  <si>
    <t>Average ABC yield for 2017-2019, rebuild in 10years</t>
  </si>
  <si>
    <t>Alt. 3a</t>
  </si>
  <si>
    <t>Alt. 3b</t>
  </si>
  <si>
    <t>Alt. 3c</t>
  </si>
  <si>
    <t>Alt. 4a</t>
  </si>
  <si>
    <t>Alt. 4b</t>
  </si>
  <si>
    <t>Alt. 4c</t>
  </si>
  <si>
    <r>
      <rPr>
        <i/>
        <sz val="12"/>
        <color theme="0"/>
        <rFont val="Calibri"/>
        <family val="2"/>
        <scheme val="minor"/>
      </rPr>
      <t xml:space="preserve">Note: </t>
    </r>
    <r>
      <rPr>
        <sz val="12"/>
        <color theme="0"/>
        <rFont val="Calibri"/>
        <family val="2"/>
        <scheme val="minor"/>
      </rPr>
      <t>This model is intended to estimate needed reductions in harvest for the 2017 fishing season. This model does not account for effort shifting that may take place during a seasonal closure, nor does it consider any changes in the average size of gray triggerfish during rebuilding. As such, management reductions presented in these tables may overestimate future reductions in harvest. Actual landings for 2017 may be higher or lower than projected, resulting in harvest reductions being over- or underestimated.</t>
    </r>
  </si>
  <si>
    <t>Alternative 3a: Rebuild stock in 8 years</t>
  </si>
  <si>
    <t>Alternative 3b: Rebuild stock in 9 years</t>
  </si>
  <si>
    <t>Alternative 3c: Rebuild stock in 10 years</t>
  </si>
  <si>
    <t>Current recreational bag limit is 2 gray triggerfish per angler within the 20 reef fish combined total.</t>
  </si>
  <si>
    <t>HB (POUNDS; 2013-2015)</t>
  </si>
  <si>
    <t>Samples in July, November and December were pooled to get a sample size of 30</t>
  </si>
  <si>
    <t>MRIP Charter (2013 to 2015)</t>
  </si>
  <si>
    <t>MRIP Private (2013 to 2015)</t>
  </si>
  <si>
    <t>2013-2015</t>
  </si>
  <si>
    <t>TPWD charter (2013 - 2015)</t>
  </si>
  <si>
    <t>TPWD private (2013 - 2015)</t>
  </si>
  <si>
    <t>MRFSS Charter (2013 to 2015) and TPWD Charter (2013 - 2015)</t>
  </si>
  <si>
    <t>MRFSS Private (2013-2015) and TPWD Private (2013 - 2015)</t>
  </si>
  <si>
    <t>CHARTER (POUNDS; 2013-2015 for MRFSS and 2013-2015 TPWD)</t>
  </si>
  <si>
    <t>Headboat bag limit results (2013-2015), output from SAS</t>
  </si>
  <si>
    <t>Monthly MRFSS (2013-2015)</t>
  </si>
  <si>
    <t>2012-2014</t>
  </si>
  <si>
    <t>Headboat bag limit results (2013-2015)</t>
  </si>
  <si>
    <t>Discards</t>
  </si>
  <si>
    <t>Dead Discards</t>
  </si>
  <si>
    <t>Upper CI</t>
  </si>
  <si>
    <t>Lower CI</t>
  </si>
  <si>
    <t>PROJECTION RESULTS WITH UNCERTAINTY:</t>
  </si>
  <si>
    <t>Upper Bound Closure Dates for the Range of Potential Annual Catch Limits</t>
  </si>
  <si>
    <t>Lower Bound Closure Dates for the Range of Potential Annual Catch Limits</t>
  </si>
  <si>
    <t>Full Landings</t>
  </si>
  <si>
    <t>Alt. 1 ACT</t>
  </si>
  <si>
    <t>Alt. 3a ACT</t>
  </si>
  <si>
    <t>Alt. 3b ACT</t>
  </si>
  <si>
    <t>Alt. 3c ACT</t>
  </si>
  <si>
    <t>Alt. 4a ACT</t>
  </si>
  <si>
    <t>Alt. 4b ACT</t>
  </si>
  <si>
    <t>Alt. 4c ACT</t>
  </si>
  <si>
    <t>Alt 3a ACT</t>
  </si>
  <si>
    <t>Alt 3b ACT</t>
  </si>
  <si>
    <t>Alt 3c ACT</t>
  </si>
  <si>
    <t>Alt 4a ACT</t>
  </si>
  <si>
    <t>Alt 4c ACT</t>
  </si>
  <si>
    <t>Alt 4b ACT</t>
  </si>
  <si>
    <t>Alt 3a ACT Exceed</t>
  </si>
  <si>
    <t>Alt 3b ACT Exceed</t>
  </si>
  <si>
    <t>Alt 3c ACT Exceed</t>
  </si>
  <si>
    <t>Alt 4a ACT Exceed</t>
  </si>
  <si>
    <t>Alt 4b ACT Exceed</t>
  </si>
  <si>
    <t>Alt 4c ACT Exceed</t>
  </si>
  <si>
    <t>ACT CLOSURE PROJECTIONS</t>
  </si>
  <si>
    <t>Upper and Lower Bounds of Projected 2017 Landings to Generate Overages for Annual Catch Limits</t>
  </si>
  <si>
    <t>Landings (numbers)</t>
  </si>
  <si>
    <t>Total Removals</t>
  </si>
  <si>
    <t>DISCARDS AND TOTAL REMOVALS</t>
  </si>
  <si>
    <t xml:space="preserve">***Landings come from projected 2017 landings. </t>
  </si>
  <si>
    <t>CHARTER (POUNDS; 2013-2015 MRIP, TPWD, LA Creel)</t>
  </si>
  <si>
    <t>PRIVATE (POUNDS; 2013-2015 MRIP, TPWD, LA creel)</t>
  </si>
  <si>
    <t>Charter: TPWD + MRFSS + LA Creel (2013-2015)</t>
  </si>
  <si>
    <t>Private: TPWD + MRFSS + LA creel (2013-2015)</t>
  </si>
  <si>
    <t>Projected Dead Discards and Total Removals from Regulation Changes</t>
  </si>
  <si>
    <t xml:space="preserve">***Number of gray triggerfish dead from discards relative to regulation changes and total removals.  "Discards" were calculated by first determining the reduced landings from a regulation change (e.g. increased size limit), then the landings were converted to numbers of fish using the current average weight of 2.49 pounds whole weight.  "Dead Discards" were determined by multiplying the SEDAR 43 discard mortality of 5% to the discards.  "Landings" is the total landings in weight converted to numbers of gray triggerfish by dividing by the average weight.  "Total Removals" is the combination of the dead discards and also dead triggerfish from landings. </t>
  </si>
  <si>
    <t>***Negative Projected Overage is from predicted landings below the ACL</t>
  </si>
  <si>
    <t>Alternative 4a: Average ABC yield for 2017-2019, rebuild stock in 8 years</t>
  </si>
  <si>
    <t>Alternative 4b: Average ABC yield for 2017-2019, rebuild stock in 9 years</t>
  </si>
  <si>
    <t>Alternative 4c: Average ABC yield for 2017-2019, rebuild stock in 10 years</t>
  </si>
  <si>
    <t>2 fish / person [Status Quo]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</si>
</sst>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0.000"/>
    <numFmt numFmtId="166" formatCode="0.0"/>
    <numFmt numFmtId="167" formatCode="m/d;@"/>
    <numFmt numFmtId="168" formatCode="m/d/yy;@"/>
    <numFmt numFmtId="169" formatCode="#,##0.0"/>
  </numFmts>
  <fonts count="5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4"/>
      <color theme="0"/>
      <name val="Calibri"/>
      <family val="2"/>
      <scheme val="minor"/>
    </font>
    <font>
      <b/>
      <sz val="10"/>
      <color indexed="9"/>
      <name val="Arial"/>
      <family val="2"/>
    </font>
    <font>
      <b/>
      <sz val="20"/>
      <color rgb="FF99FF99"/>
      <name val="Calibri"/>
      <family val="2"/>
      <scheme val="minor"/>
    </font>
    <font>
      <b/>
      <sz val="20"/>
      <color rgb="FFFFFF00"/>
      <name val="Calibri"/>
      <family val="2"/>
      <scheme val="minor"/>
    </font>
    <font>
      <sz val="14"/>
      <name val="Calibri"/>
      <family val="2"/>
      <scheme val="minor"/>
    </font>
    <font>
      <b/>
      <sz val="12"/>
      <color rgb="FFFFCC66"/>
      <name val="Calibri"/>
      <family val="2"/>
      <scheme val="minor"/>
    </font>
    <font>
      <b/>
      <sz val="10"/>
      <color rgb="FFFFFF00"/>
      <name val="Calibri"/>
      <family val="2"/>
      <scheme val="minor"/>
    </font>
    <font>
      <b/>
      <sz val="20"/>
      <color rgb="FFFFCC66"/>
      <name val="Calibri"/>
      <family val="2"/>
      <scheme val="minor"/>
    </font>
    <font>
      <sz val="14"/>
      <color rgb="FFFFFFFF"/>
      <name val="Calibri"/>
      <family val="2"/>
      <scheme val="minor"/>
    </font>
    <font>
      <sz val="14"/>
      <color rgb="FFFF0000"/>
      <name val="Calibri"/>
      <family val="2"/>
      <scheme val="minor"/>
    </font>
    <font>
      <b/>
      <sz val="14"/>
      <color theme="0"/>
      <name val="Calibri"/>
      <family val="2"/>
      <scheme val="minor"/>
    </font>
    <font>
      <b/>
      <sz val="14"/>
      <color theme="1"/>
      <name val="Calibri"/>
      <family val="2"/>
      <scheme val="minor"/>
    </font>
    <font>
      <sz val="14"/>
      <color rgb="FF66FFFF"/>
      <name val="Calibri"/>
      <family val="2"/>
      <scheme val="minor"/>
    </font>
    <font>
      <sz val="14"/>
      <color rgb="FF003366"/>
      <name val="Calibri"/>
      <family val="2"/>
      <scheme val="minor"/>
    </font>
    <font>
      <sz val="11"/>
      <color rgb="FF66FFFF"/>
      <name val="Calibri"/>
      <family val="2"/>
      <scheme val="minor"/>
    </font>
    <font>
      <b/>
      <sz val="14"/>
      <name val="Calibri"/>
      <family val="2"/>
      <scheme val="minor"/>
    </font>
    <font>
      <i/>
      <sz val="11"/>
      <color theme="1"/>
      <name val="Calibri"/>
      <family val="2"/>
      <scheme val="minor"/>
    </font>
    <font>
      <sz val="10"/>
      <color theme="1"/>
      <name val="Calibri"/>
      <family val="2"/>
      <scheme val="minor"/>
    </font>
    <font>
      <b/>
      <u/>
      <sz val="11"/>
      <color theme="1"/>
      <name val="Calibri"/>
      <family val="2"/>
      <scheme val="minor"/>
    </font>
    <font>
      <b/>
      <sz val="14"/>
      <color rgb="FFFFC000"/>
      <name val="Calibri"/>
      <family val="2"/>
      <scheme val="minor"/>
    </font>
    <font>
      <b/>
      <sz val="14"/>
      <color rgb="FFFFFF00"/>
      <name val="Calibri"/>
      <family val="2"/>
      <scheme val="minor"/>
    </font>
    <font>
      <b/>
      <sz val="14"/>
      <color rgb="FFFF0000"/>
      <name val="Calibri"/>
      <family val="2"/>
      <scheme val="minor"/>
    </font>
    <font>
      <b/>
      <sz val="14"/>
      <color rgb="FF003366"/>
      <name val="Calibri"/>
      <family val="2"/>
      <scheme val="minor"/>
    </font>
    <font>
      <b/>
      <sz val="14"/>
      <color rgb="FF002060"/>
      <name val="Calibri"/>
      <family val="2"/>
      <scheme val="minor"/>
    </font>
    <font>
      <b/>
      <i/>
      <sz val="11"/>
      <color rgb="FFFFFF00"/>
      <name val="Calibri"/>
      <family val="2"/>
      <scheme val="minor"/>
    </font>
    <font>
      <b/>
      <sz val="12"/>
      <color theme="1"/>
      <name val="Calibri"/>
      <family val="2"/>
      <scheme val="minor"/>
    </font>
    <font>
      <i/>
      <sz val="8"/>
      <color theme="1"/>
      <name val="Calibri"/>
      <family val="2"/>
      <scheme val="minor"/>
    </font>
    <font>
      <i/>
      <sz val="10"/>
      <color theme="1"/>
      <name val="Calibri"/>
      <family val="2"/>
      <scheme val="minor"/>
    </font>
    <font>
      <sz val="11"/>
      <color theme="7" tint="-0.249977111117893"/>
      <name val="Calibri"/>
      <family val="2"/>
      <scheme val="minor"/>
    </font>
    <font>
      <sz val="12"/>
      <color theme="1"/>
      <name val="Calibri"/>
      <family val="2"/>
      <scheme val="minor"/>
    </font>
    <font>
      <sz val="10"/>
      <color indexed="81"/>
      <name val="Tahoma"/>
      <family val="2"/>
    </font>
    <font>
      <b/>
      <sz val="10"/>
      <color indexed="81"/>
      <name val="Tahoma"/>
      <family val="2"/>
    </font>
    <font>
      <sz val="14"/>
      <color theme="1"/>
      <name val="Calibri"/>
      <family val="2"/>
      <scheme val="minor"/>
    </font>
    <font>
      <b/>
      <sz val="16"/>
      <color theme="0"/>
      <name val="Calibri"/>
      <family val="2"/>
      <scheme val="minor"/>
    </font>
    <font>
      <sz val="11"/>
      <color rgb="FF9C0006"/>
      <name val="Calibri"/>
      <family val="2"/>
      <scheme val="minor"/>
    </font>
    <font>
      <sz val="12"/>
      <color theme="0"/>
      <name val="Calibri"/>
      <family val="2"/>
      <scheme val="minor"/>
    </font>
    <font>
      <i/>
      <sz val="12"/>
      <color theme="0"/>
      <name val="Calibri"/>
      <family val="2"/>
      <scheme val="minor"/>
    </font>
    <font>
      <sz val="11"/>
      <name val="Calibri"/>
      <family val="2"/>
      <scheme val="minor"/>
    </font>
    <font>
      <b/>
      <u/>
      <sz val="14"/>
      <color rgb="FFFFFF00"/>
      <name val="Calibri"/>
      <family val="2"/>
      <scheme val="minor"/>
    </font>
    <font>
      <b/>
      <u/>
      <sz val="14"/>
      <color theme="0"/>
      <name val="Calibri"/>
      <family val="2"/>
      <scheme val="minor"/>
    </font>
    <font>
      <sz val="11"/>
      <color rgb="FF000000"/>
      <name val="Arial"/>
      <family val="2"/>
    </font>
    <font>
      <sz val="9"/>
      <color indexed="81"/>
      <name val="Tahoma"/>
      <family val="2"/>
    </font>
    <font>
      <b/>
      <sz val="9"/>
      <color indexed="81"/>
      <name val="Tahoma"/>
      <family val="2"/>
    </font>
    <font>
      <b/>
      <sz val="12"/>
      <color rgb="FFFFFF00"/>
      <name val="Calibri"/>
      <family val="2"/>
      <scheme val="minor"/>
    </font>
    <font>
      <sz val="16"/>
      <color theme="1"/>
      <name val="Calibri"/>
      <family val="2"/>
      <scheme val="minor"/>
    </font>
    <font>
      <b/>
      <sz val="11"/>
      <name val="Calibri"/>
      <family val="2"/>
      <scheme val="minor"/>
    </font>
    <font>
      <b/>
      <sz val="16"/>
      <color theme="1"/>
      <name val="Calibri"/>
      <family val="2"/>
      <scheme val="minor"/>
    </font>
  </fonts>
  <fills count="2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
      <patternFill patternType="solid">
        <fgColor rgb="FFFFFF00"/>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FC00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3366"/>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3" tint="0.39994506668294322"/>
        <bgColor indexed="64"/>
      </patternFill>
    </fill>
    <fill>
      <patternFill patternType="solid">
        <fgColor theme="8"/>
        <bgColor indexed="64"/>
      </patternFill>
    </fill>
    <fill>
      <patternFill patternType="solid">
        <fgColor rgb="FFFFC7CE"/>
      </patternFill>
    </fill>
    <fill>
      <patternFill patternType="solid">
        <fgColor theme="0" tint="-0.24994659260841701"/>
        <bgColor indexed="64"/>
      </patternFill>
    </fill>
  </fills>
  <borders count="10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auto="1"/>
      </left>
      <right style="thick">
        <color auto="1"/>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ck">
        <color auto="1"/>
      </right>
      <top style="thin">
        <color auto="1"/>
      </top>
      <bottom style="medium">
        <color indexed="64"/>
      </bottom>
      <diagonal/>
    </border>
    <border>
      <left style="thick">
        <color auto="1"/>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theme="0"/>
      </top>
      <bottom style="medium">
        <color theme="0"/>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diagonal/>
    </border>
    <border>
      <left/>
      <right style="thick">
        <color theme="1"/>
      </right>
      <top/>
      <bottom/>
      <diagonal/>
    </border>
    <border>
      <left style="thick">
        <color theme="1"/>
      </left>
      <right/>
      <top style="medium">
        <color theme="0"/>
      </top>
      <bottom style="medium">
        <color theme="0"/>
      </bottom>
      <diagonal/>
    </border>
    <border>
      <left/>
      <right style="thick">
        <color theme="1"/>
      </right>
      <top style="medium">
        <color theme="0"/>
      </top>
      <bottom style="medium">
        <color theme="0"/>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medium">
        <color indexed="64"/>
      </left>
      <right style="medium">
        <color indexed="64"/>
      </right>
      <top style="thin">
        <color auto="1"/>
      </top>
      <bottom style="thin">
        <color auto="1"/>
      </bottom>
      <diagonal/>
    </border>
    <border>
      <left/>
      <right style="thin">
        <color auto="1"/>
      </right>
      <top style="thick">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ck">
        <color auto="1"/>
      </right>
      <top style="medium">
        <color indexed="64"/>
      </top>
      <bottom style="thin">
        <color auto="1"/>
      </bottom>
      <diagonal/>
    </border>
    <border>
      <left style="medium">
        <color indexed="64"/>
      </left>
      <right style="thick">
        <color auto="1"/>
      </right>
      <top style="thin">
        <color indexed="64"/>
      </top>
      <bottom style="thin">
        <color auto="1"/>
      </bottom>
      <diagonal/>
    </border>
    <border>
      <left/>
      <right style="medium">
        <color indexed="64"/>
      </right>
      <top style="medium">
        <color indexed="64"/>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indexed="64"/>
      </left>
      <right/>
      <top/>
      <bottom/>
      <diagonal/>
    </border>
    <border>
      <left/>
      <right style="thick">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theme="1"/>
      </left>
      <right/>
      <top style="thick">
        <color theme="0"/>
      </top>
      <bottom style="thick">
        <color theme="0"/>
      </bottom>
      <diagonal/>
    </border>
    <border>
      <left/>
      <right/>
      <top style="thick">
        <color theme="0"/>
      </top>
      <bottom style="thick">
        <color theme="0"/>
      </bottom>
      <diagonal/>
    </border>
    <border>
      <left/>
      <right style="thick">
        <color theme="1"/>
      </right>
      <top style="thick">
        <color theme="0"/>
      </top>
      <bottom style="thick">
        <color theme="0"/>
      </bottom>
      <diagonal/>
    </border>
    <border>
      <left style="medium">
        <color rgb="FFC1C1C1"/>
      </left>
      <right/>
      <top style="medium">
        <color rgb="FFC1C1C1"/>
      </top>
      <bottom/>
      <diagonal/>
    </border>
    <border>
      <left/>
      <right/>
      <top style="medium">
        <color rgb="FFC1C1C1"/>
      </top>
      <bottom/>
      <diagonal/>
    </border>
    <border>
      <left/>
      <right/>
      <top style="medium">
        <color theme="0"/>
      </top>
      <bottom/>
      <diagonal/>
    </border>
    <border>
      <left/>
      <right style="thick">
        <color theme="1"/>
      </right>
      <top style="medium">
        <color theme="0"/>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38" fillId="26" borderId="0" applyNumberFormat="0" applyBorder="0" applyAlignment="0" applyProtection="0"/>
  </cellStyleXfs>
  <cellXfs count="419">
    <xf numFmtId="0" fontId="0" fillId="0" borderId="0" xfId="0"/>
    <xf numFmtId="0" fontId="4" fillId="2" borderId="0" xfId="0" applyFont="1" applyFill="1" applyProtection="1">
      <protection hidden="1"/>
    </xf>
    <xf numFmtId="0" fontId="5" fillId="2" borderId="0" xfId="0" applyFont="1" applyFill="1" applyAlignment="1" applyProtection="1">
      <alignment horizontal="center"/>
      <protection hidden="1"/>
    </xf>
    <xf numFmtId="0" fontId="8" fillId="2" borderId="0" xfId="0" applyFont="1" applyFill="1" applyProtection="1">
      <protection hidden="1"/>
    </xf>
    <xf numFmtId="0" fontId="12" fillId="3" borderId="0" xfId="0" applyFont="1" applyFill="1" applyProtection="1">
      <protection hidden="1"/>
    </xf>
    <xf numFmtId="0" fontId="13" fillId="2" borderId="0" xfId="0" applyFont="1" applyFill="1" applyProtection="1">
      <protection hidden="1"/>
    </xf>
    <xf numFmtId="0" fontId="4" fillId="4" borderId="0" xfId="0" applyFont="1" applyFill="1" applyBorder="1" applyProtection="1">
      <protection hidden="1"/>
    </xf>
    <xf numFmtId="0" fontId="15" fillId="5" borderId="6" xfId="0" applyFont="1" applyFill="1" applyBorder="1" applyAlignment="1" applyProtection="1">
      <alignment horizontal="center"/>
      <protection locked="0"/>
    </xf>
    <xf numFmtId="0" fontId="15" fillId="5" borderId="6" xfId="0" applyFont="1" applyFill="1" applyBorder="1" applyAlignment="1" applyProtection="1">
      <alignment horizontal="center"/>
    </xf>
    <xf numFmtId="0" fontId="16" fillId="4" borderId="0" xfId="0" applyFont="1" applyFill="1" applyBorder="1" applyProtection="1">
      <protection hidden="1"/>
    </xf>
    <xf numFmtId="0" fontId="17" fillId="4" borderId="0" xfId="0" applyFont="1" applyFill="1" applyBorder="1" applyProtection="1">
      <protection hidden="1"/>
    </xf>
    <xf numFmtId="0" fontId="8" fillId="4" borderId="0" xfId="0" applyFont="1" applyFill="1" applyBorder="1" applyProtection="1">
      <protection hidden="1"/>
    </xf>
    <xf numFmtId="0" fontId="18" fillId="4" borderId="0" xfId="0" applyFont="1" applyFill="1" applyBorder="1" applyProtection="1">
      <protection hidden="1"/>
    </xf>
    <xf numFmtId="0" fontId="18" fillId="4" borderId="0" xfId="0" applyFont="1" applyFill="1" applyBorder="1" applyAlignment="1" applyProtection="1">
      <alignment horizontal="right"/>
      <protection hidden="1"/>
    </xf>
    <xf numFmtId="0" fontId="14" fillId="4" borderId="6" xfId="0" applyFont="1" applyFill="1" applyBorder="1" applyAlignment="1" applyProtection="1">
      <alignment horizontal="center"/>
      <protection hidden="1"/>
    </xf>
    <xf numFmtId="0" fontId="16" fillId="2" borderId="0" xfId="0" applyFont="1" applyFill="1" applyProtection="1">
      <protection hidden="1"/>
    </xf>
    <xf numFmtId="0" fontId="6" fillId="6" borderId="0" xfId="0" applyFont="1" applyFill="1" applyBorder="1" applyAlignment="1" applyProtection="1">
      <alignment horizontal="left" vertical="center"/>
      <protection hidden="1"/>
    </xf>
    <xf numFmtId="0" fontId="4" fillId="6" borderId="0" xfId="0" applyFont="1" applyFill="1" applyBorder="1" applyProtection="1">
      <protection hidden="1"/>
    </xf>
    <xf numFmtId="0" fontId="9" fillId="6" borderId="0" xfId="0" applyFont="1" applyFill="1" applyBorder="1" applyAlignment="1" applyProtection="1">
      <alignment horizontal="left" vertical="center"/>
      <protection hidden="1"/>
    </xf>
    <xf numFmtId="0" fontId="10" fillId="6" borderId="0" xfId="0" applyFont="1" applyFill="1" applyBorder="1" applyAlignment="1" applyProtection="1">
      <alignment horizontal="left" vertical="center"/>
      <protection hidden="1"/>
    </xf>
    <xf numFmtId="0" fontId="11" fillId="6" borderId="0" xfId="0" applyFont="1" applyFill="1" applyBorder="1" applyAlignment="1" applyProtection="1">
      <alignment horizontal="left" vertical="center"/>
      <protection hidden="1"/>
    </xf>
    <xf numFmtId="3" fontId="0" fillId="0" borderId="0" xfId="0" applyNumberFormat="1"/>
    <xf numFmtId="0" fontId="3" fillId="0" borderId="0" xfId="0" applyFont="1"/>
    <xf numFmtId="9" fontId="0" fillId="0" borderId="0" xfId="1" applyFont="1"/>
    <xf numFmtId="9" fontId="0" fillId="0" borderId="0" xfId="0" applyNumberFormat="1"/>
    <xf numFmtId="0" fontId="0" fillId="0" borderId="10" xfId="0" applyBorder="1"/>
    <xf numFmtId="0" fontId="0" fillId="0" borderId="15" xfId="0" applyBorder="1"/>
    <xf numFmtId="0" fontId="0" fillId="0" borderId="16" xfId="0" applyBorder="1"/>
    <xf numFmtId="0" fontId="0" fillId="7" borderId="18" xfId="0" applyFill="1" applyBorder="1"/>
    <xf numFmtId="0" fontId="0" fillId="9" borderId="18" xfId="0" applyFill="1" applyBorder="1"/>
    <xf numFmtId="0" fontId="0" fillId="8" borderId="18" xfId="0" applyFill="1" applyBorder="1"/>
    <xf numFmtId="0" fontId="0" fillId="8" borderId="19" xfId="0" applyFill="1" applyBorder="1"/>
    <xf numFmtId="0" fontId="0" fillId="8" borderId="15" xfId="0" applyFill="1" applyBorder="1"/>
    <xf numFmtId="3" fontId="0" fillId="9" borderId="10" xfId="0" applyNumberFormat="1" applyFill="1" applyBorder="1" applyAlignment="1">
      <alignment horizontal="center"/>
    </xf>
    <xf numFmtId="3" fontId="0" fillId="9" borderId="11" xfId="0" applyNumberFormat="1" applyFill="1" applyBorder="1" applyAlignment="1">
      <alignment horizontal="center"/>
    </xf>
    <xf numFmtId="3" fontId="0" fillId="7" borderId="10" xfId="0" applyNumberFormat="1" applyFill="1" applyBorder="1" applyAlignment="1">
      <alignment horizontal="center"/>
    </xf>
    <xf numFmtId="3" fontId="0" fillId="7" borderId="11" xfId="0" applyNumberFormat="1" applyFill="1" applyBorder="1" applyAlignment="1">
      <alignment horizontal="center"/>
    </xf>
    <xf numFmtId="3" fontId="0" fillId="8" borderId="10" xfId="0" applyNumberFormat="1" applyFill="1" applyBorder="1" applyAlignment="1">
      <alignment horizontal="center"/>
    </xf>
    <xf numFmtId="3" fontId="0" fillId="8" borderId="11" xfId="0" applyNumberFormat="1" applyFill="1" applyBorder="1" applyAlignment="1">
      <alignment horizontal="center"/>
    </xf>
    <xf numFmtId="3" fontId="0" fillId="8" borderId="15" xfId="0" applyNumberFormat="1" applyFill="1" applyBorder="1" applyAlignment="1">
      <alignment horizontal="center"/>
    </xf>
    <xf numFmtId="3" fontId="0" fillId="8" borderId="16" xfId="0" applyNumberFormat="1" applyFill="1" applyBorder="1" applyAlignment="1">
      <alignment horizontal="center"/>
    </xf>
    <xf numFmtId="3" fontId="0" fillId="11" borderId="11" xfId="0" applyNumberFormat="1" applyFill="1" applyBorder="1" applyAlignment="1">
      <alignment horizontal="center"/>
    </xf>
    <xf numFmtId="3" fontId="0" fillId="12" borderId="11" xfId="0" applyNumberFormat="1" applyFill="1" applyBorder="1" applyAlignment="1">
      <alignment horizontal="center"/>
    </xf>
    <xf numFmtId="3" fontId="0" fillId="13" borderId="11" xfId="0" applyNumberFormat="1" applyFill="1" applyBorder="1" applyAlignment="1">
      <alignment horizontal="center"/>
    </xf>
    <xf numFmtId="3" fontId="0" fillId="11" borderId="10" xfId="0" applyNumberFormat="1" applyFill="1" applyBorder="1" applyAlignment="1">
      <alignment horizontal="center"/>
    </xf>
    <xf numFmtId="3" fontId="0" fillId="14" borderId="10" xfId="0" applyNumberFormat="1" applyFill="1" applyBorder="1" applyAlignment="1">
      <alignment horizontal="center"/>
    </xf>
    <xf numFmtId="3" fontId="0" fillId="14" borderId="11" xfId="0" applyNumberFormat="1" applyFill="1" applyBorder="1" applyAlignment="1">
      <alignment horizontal="center"/>
    </xf>
    <xf numFmtId="3" fontId="0" fillId="12" borderId="10" xfId="0" applyNumberFormat="1" applyFill="1" applyBorder="1" applyAlignment="1">
      <alignment horizontal="center"/>
    </xf>
    <xf numFmtId="3" fontId="0" fillId="16" borderId="15" xfId="0" applyNumberFormat="1" applyFill="1" applyBorder="1" applyAlignment="1">
      <alignment horizontal="center"/>
    </xf>
    <xf numFmtId="3" fontId="0" fillId="16" borderId="16" xfId="0" applyNumberFormat="1" applyFill="1" applyBorder="1" applyAlignment="1">
      <alignment horizontal="center"/>
    </xf>
    <xf numFmtId="3" fontId="0" fillId="11" borderId="15" xfId="0" applyNumberFormat="1" applyFill="1" applyBorder="1" applyAlignment="1">
      <alignment horizontal="center"/>
    </xf>
    <xf numFmtId="3" fontId="0" fillId="11" borderId="16" xfId="0" applyNumberFormat="1" applyFill="1" applyBorder="1" applyAlignment="1">
      <alignment horizontal="center"/>
    </xf>
    <xf numFmtId="3" fontId="3" fillId="18" borderId="7" xfId="0" applyNumberFormat="1" applyFont="1" applyFill="1" applyBorder="1" applyAlignment="1">
      <alignment horizontal="center"/>
    </xf>
    <xf numFmtId="3" fontId="3" fillId="18" borderId="9" xfId="0" applyNumberFormat="1" applyFont="1" applyFill="1" applyBorder="1" applyAlignment="1">
      <alignment horizontal="center"/>
    </xf>
    <xf numFmtId="3" fontId="3" fillId="10" borderId="9" xfId="0" applyNumberFormat="1" applyFont="1" applyFill="1" applyBorder="1" applyAlignment="1">
      <alignment horizontal="center"/>
    </xf>
    <xf numFmtId="3" fontId="3" fillId="5" borderId="7" xfId="0" applyNumberFormat="1" applyFont="1" applyFill="1" applyBorder="1" applyAlignment="1">
      <alignment horizontal="center"/>
    </xf>
    <xf numFmtId="3" fontId="3" fillId="5" borderId="9" xfId="0" applyNumberFormat="1" applyFont="1" applyFill="1" applyBorder="1" applyAlignment="1">
      <alignment horizontal="center"/>
    </xf>
    <xf numFmtId="0" fontId="20" fillId="18" borderId="13" xfId="0" applyFont="1" applyFill="1" applyBorder="1" applyAlignment="1">
      <alignment horizontal="center"/>
    </xf>
    <xf numFmtId="0" fontId="20" fillId="18" borderId="14" xfId="0" applyFont="1" applyFill="1" applyBorder="1" applyAlignment="1">
      <alignment horizontal="center"/>
    </xf>
    <xf numFmtId="0" fontId="2" fillId="15" borderId="12" xfId="0" applyFont="1" applyFill="1" applyBorder="1"/>
    <xf numFmtId="0" fontId="2" fillId="15" borderId="7" xfId="0" applyFont="1" applyFill="1" applyBorder="1" applyAlignment="1">
      <alignment horizontal="center"/>
    </xf>
    <xf numFmtId="0" fontId="2" fillId="15" borderId="9" xfId="0" applyFont="1" applyFill="1" applyBorder="1" applyAlignment="1">
      <alignment horizontal="center"/>
    </xf>
    <xf numFmtId="0" fontId="0" fillId="0" borderId="0" xfId="0" applyAlignment="1">
      <alignment horizontal="center"/>
    </xf>
    <xf numFmtId="0" fontId="4" fillId="19" borderId="0" xfId="0" applyFont="1" applyFill="1" applyAlignment="1" applyProtection="1">
      <alignment horizontal="center"/>
      <protection hidden="1"/>
    </xf>
    <xf numFmtId="9" fontId="0" fillId="5" borderId="12" xfId="1" applyFont="1" applyFill="1" applyBorder="1"/>
    <xf numFmtId="0" fontId="0" fillId="0" borderId="13" xfId="0" applyBorder="1"/>
    <xf numFmtId="0" fontId="0" fillId="0" borderId="23" xfId="0" applyBorder="1"/>
    <xf numFmtId="0" fontId="0" fillId="0" borderId="14" xfId="0" applyBorder="1"/>
    <xf numFmtId="0" fontId="0" fillId="0" borderId="24" xfId="0" applyBorder="1"/>
    <xf numFmtId="0" fontId="14" fillId="4" borderId="28" xfId="0" applyFont="1" applyFill="1" applyBorder="1" applyAlignment="1" applyProtection="1">
      <alignment horizontal="center"/>
      <protection hidden="1"/>
    </xf>
    <xf numFmtId="0" fontId="14" fillId="4" borderId="29" xfId="0" applyFont="1" applyFill="1" applyBorder="1" applyAlignment="1" applyProtection="1">
      <alignment horizontal="center"/>
      <protection hidden="1"/>
    </xf>
    <xf numFmtId="9" fontId="14" fillId="4" borderId="30" xfId="1" applyFont="1" applyFill="1" applyBorder="1" applyAlignment="1" applyProtection="1">
      <alignment horizontal="center"/>
      <protection hidden="1"/>
    </xf>
    <xf numFmtId="9" fontId="14" fillId="4" borderId="31" xfId="1" applyFont="1" applyFill="1" applyBorder="1" applyAlignment="1" applyProtection="1">
      <alignment horizontal="center"/>
      <protection hidden="1"/>
    </xf>
    <xf numFmtId="9" fontId="14" fillId="4" borderId="32" xfId="1" applyFont="1" applyFill="1" applyBorder="1" applyAlignment="1" applyProtection="1">
      <alignment horizontal="center"/>
      <protection hidden="1"/>
    </xf>
    <xf numFmtId="0" fontId="0" fillId="5" borderId="7" xfId="0" applyFill="1" applyBorder="1"/>
    <xf numFmtId="0" fontId="0" fillId="5" borderId="8" xfId="0" applyFill="1" applyBorder="1"/>
    <xf numFmtId="0" fontId="15" fillId="5" borderId="20" xfId="0" applyFont="1" applyFill="1" applyBorder="1" applyAlignment="1" applyProtection="1">
      <alignment horizontal="center"/>
      <protection locked="0"/>
    </xf>
    <xf numFmtId="0" fontId="21" fillId="0" borderId="0" xfId="0" applyFont="1" applyFill="1" applyBorder="1" applyAlignment="1" applyProtection="1">
      <alignment horizontal="left"/>
      <protection hidden="1"/>
    </xf>
    <xf numFmtId="0" fontId="0" fillId="0" borderId="0" xfId="0" applyBorder="1"/>
    <xf numFmtId="0" fontId="21" fillId="0" borderId="24" xfId="0" applyFont="1" applyFill="1" applyBorder="1" applyAlignment="1" applyProtection="1">
      <alignment horizontal="left"/>
      <protection hidden="1"/>
    </xf>
    <xf numFmtId="0" fontId="3" fillId="0" borderId="13" xfId="0" applyFont="1" applyBorder="1"/>
    <xf numFmtId="0" fontId="3" fillId="0" borderId="15" xfId="0" applyFont="1" applyBorder="1"/>
    <xf numFmtId="0" fontId="3" fillId="0" borderId="19" xfId="0" applyFont="1" applyBorder="1" applyAlignment="1">
      <alignment horizontal="center"/>
    </xf>
    <xf numFmtId="0" fontId="0" fillId="7" borderId="7" xfId="0" applyFill="1" applyBorder="1"/>
    <xf numFmtId="9" fontId="0" fillId="7" borderId="12" xfId="1" applyFont="1" applyFill="1" applyBorder="1" applyAlignment="1">
      <alignment horizontal="center"/>
    </xf>
    <xf numFmtId="9" fontId="0" fillId="13" borderId="12" xfId="1" applyFont="1" applyFill="1" applyBorder="1" applyAlignment="1">
      <alignment horizontal="center"/>
    </xf>
    <xf numFmtId="9" fontId="0" fillId="8" borderId="12" xfId="0" applyNumberFormat="1" applyFill="1" applyBorder="1" applyAlignment="1">
      <alignment horizontal="center"/>
    </xf>
    <xf numFmtId="9" fontId="0" fillId="16" borderId="12" xfId="0" applyNumberFormat="1" applyFill="1" applyBorder="1" applyAlignment="1">
      <alignment horizontal="center"/>
    </xf>
    <xf numFmtId="0" fontId="3" fillId="0" borderId="33" xfId="0" applyFont="1" applyBorder="1" applyAlignment="1">
      <alignment horizontal="right"/>
    </xf>
    <xf numFmtId="0" fontId="3" fillId="0" borderId="37" xfId="0" applyFont="1" applyBorder="1" applyAlignment="1">
      <alignment horizontal="right"/>
    </xf>
    <xf numFmtId="0" fontId="3" fillId="0" borderId="46" xfId="0" applyFont="1" applyBorder="1" applyAlignment="1">
      <alignment horizontal="right"/>
    </xf>
    <xf numFmtId="0" fontId="0" fillId="5" borderId="15" xfId="0" applyFill="1" applyBorder="1"/>
    <xf numFmtId="0" fontId="0" fillId="5" borderId="24" xfId="0" applyFill="1" applyBorder="1"/>
    <xf numFmtId="0" fontId="0" fillId="5" borderId="16" xfId="0" applyFill="1" applyBorder="1"/>
    <xf numFmtId="0" fontId="3" fillId="0" borderId="0" xfId="0" applyFont="1" applyAlignment="1">
      <alignment horizontal="center"/>
    </xf>
    <xf numFmtId="0" fontId="3" fillId="0" borderId="23" xfId="0" applyFont="1" applyBorder="1"/>
    <xf numFmtId="0" fontId="3" fillId="0" borderId="14" xfId="0" applyFont="1" applyBorder="1"/>
    <xf numFmtId="0" fontId="22" fillId="0" borderId="0" xfId="0" applyFont="1"/>
    <xf numFmtId="0" fontId="20" fillId="0" borderId="0" xfId="0" applyFont="1" applyAlignment="1">
      <alignment horizontal="right"/>
    </xf>
    <xf numFmtId="0" fontId="3" fillId="0" borderId="0" xfId="0" applyFont="1" applyBorder="1"/>
    <xf numFmtId="9" fontId="0" fillId="0" borderId="0" xfId="0" applyNumberFormat="1" applyFill="1" applyBorder="1" applyAlignment="1">
      <alignment horizontal="center"/>
    </xf>
    <xf numFmtId="0" fontId="0" fillId="0" borderId="12" xfId="0" applyBorder="1" applyAlignment="1">
      <alignment horizontal="center"/>
    </xf>
    <xf numFmtId="0" fontId="3" fillId="5" borderId="12" xfId="0" applyFont="1" applyFill="1" applyBorder="1" applyAlignment="1">
      <alignment horizontal="center"/>
    </xf>
    <xf numFmtId="0" fontId="0" fillId="0" borderId="0" xfId="0" applyFill="1" applyBorder="1"/>
    <xf numFmtId="9" fontId="0" fillId="9" borderId="10" xfId="1" applyFont="1" applyFill="1" applyBorder="1" applyAlignment="1">
      <alignment horizontal="center"/>
    </xf>
    <xf numFmtId="9" fontId="0" fillId="7" borderId="10" xfId="1" applyFont="1" applyFill="1" applyBorder="1" applyAlignment="1">
      <alignment horizontal="center"/>
    </xf>
    <xf numFmtId="9" fontId="0" fillId="7" borderId="11" xfId="0" applyNumberFormat="1" applyFill="1" applyBorder="1" applyAlignment="1">
      <alignment horizontal="center"/>
    </xf>
    <xf numFmtId="9" fontId="0" fillId="7" borderId="10" xfId="0" applyNumberFormat="1" applyFill="1" applyBorder="1" applyAlignment="1">
      <alignment horizontal="center"/>
    </xf>
    <xf numFmtId="0" fontId="2" fillId="15" borderId="50" xfId="0" applyFont="1" applyFill="1" applyBorder="1"/>
    <xf numFmtId="0" fontId="2" fillId="19" borderId="51" xfId="0" applyFont="1" applyFill="1" applyBorder="1" applyAlignment="1" applyProtection="1">
      <alignment horizontal="center"/>
      <protection hidden="1"/>
    </xf>
    <xf numFmtId="0" fontId="2" fillId="19" borderId="52" xfId="0" applyFont="1" applyFill="1" applyBorder="1" applyAlignment="1" applyProtection="1">
      <alignment horizontal="center"/>
      <protection hidden="1"/>
    </xf>
    <xf numFmtId="9" fontId="0" fillId="7" borderId="2" xfId="0" applyNumberFormat="1" applyFill="1" applyBorder="1" applyAlignment="1">
      <alignment horizontal="center"/>
    </xf>
    <xf numFmtId="9" fontId="0" fillId="8" borderId="55" xfId="0" applyNumberFormat="1" applyFill="1" applyBorder="1" applyAlignment="1">
      <alignment horizontal="center"/>
    </xf>
    <xf numFmtId="9" fontId="0" fillId="8" borderId="56" xfId="0" applyNumberFormat="1" applyFill="1" applyBorder="1" applyAlignment="1">
      <alignment horizontal="center"/>
    </xf>
    <xf numFmtId="9" fontId="0" fillId="8" borderId="5" xfId="0" applyNumberFormat="1" applyFill="1" applyBorder="1" applyAlignment="1">
      <alignment horizontal="center"/>
    </xf>
    <xf numFmtId="3" fontId="3" fillId="18" borderId="58" xfId="0" applyNumberFormat="1" applyFont="1" applyFill="1" applyBorder="1" applyAlignment="1">
      <alignment horizontal="center"/>
    </xf>
    <xf numFmtId="3" fontId="3" fillId="18" borderId="59" xfId="0" applyNumberFormat="1" applyFont="1" applyFill="1" applyBorder="1" applyAlignment="1">
      <alignment horizontal="center"/>
    </xf>
    <xf numFmtId="0" fontId="0" fillId="9" borderId="53" xfId="0" applyFill="1" applyBorder="1" applyAlignment="1">
      <alignment horizontal="right"/>
    </xf>
    <xf numFmtId="0" fontId="0" fillId="7" borderId="53" xfId="0" applyFill="1" applyBorder="1" applyAlignment="1">
      <alignment horizontal="right"/>
    </xf>
    <xf numFmtId="0" fontId="0" fillId="8" borderId="53" xfId="0" applyFill="1" applyBorder="1" applyAlignment="1">
      <alignment horizontal="right"/>
    </xf>
    <xf numFmtId="0" fontId="0" fillId="8" borderId="57" xfId="0" applyFill="1" applyBorder="1" applyAlignment="1">
      <alignment horizontal="right"/>
    </xf>
    <xf numFmtId="0" fontId="0" fillId="0" borderId="3" xfId="0" applyBorder="1" applyAlignment="1">
      <alignment horizontal="right"/>
    </xf>
    <xf numFmtId="0" fontId="0" fillId="8" borderId="54" xfId="0" applyFill="1" applyBorder="1" applyAlignment="1">
      <alignment horizontal="right"/>
    </xf>
    <xf numFmtId="9" fontId="0" fillId="0" borderId="41" xfId="1" applyFont="1" applyBorder="1" applyAlignment="1">
      <alignment horizontal="center"/>
    </xf>
    <xf numFmtId="9" fontId="0" fillId="0" borderId="12" xfId="1" applyFont="1" applyBorder="1" applyAlignment="1">
      <alignment horizontal="center"/>
    </xf>
    <xf numFmtId="9" fontId="0" fillId="0" borderId="42" xfId="1" applyFont="1" applyBorder="1" applyAlignment="1">
      <alignment horizontal="center"/>
    </xf>
    <xf numFmtId="9" fontId="0" fillId="0" borderId="43" xfId="1" applyFont="1" applyBorder="1" applyAlignment="1">
      <alignment horizontal="center"/>
    </xf>
    <xf numFmtId="9" fontId="0" fillId="0" borderId="44" xfId="1" applyFont="1" applyBorder="1" applyAlignment="1">
      <alignment horizontal="center"/>
    </xf>
    <xf numFmtId="9" fontId="0" fillId="0" borderId="45" xfId="1" applyFont="1" applyBorder="1" applyAlignment="1">
      <alignment horizontal="center"/>
    </xf>
    <xf numFmtId="9" fontId="0" fillId="0" borderId="47" xfId="1" applyFont="1" applyBorder="1" applyAlignment="1">
      <alignment horizontal="center"/>
    </xf>
    <xf numFmtId="9" fontId="0" fillId="0" borderId="48" xfId="1" applyFont="1" applyBorder="1" applyAlignment="1">
      <alignment horizontal="center"/>
    </xf>
    <xf numFmtId="9" fontId="0" fillId="0" borderId="49" xfId="1" applyFont="1" applyBorder="1" applyAlignment="1">
      <alignment horizontal="center"/>
    </xf>
    <xf numFmtId="0" fontId="14" fillId="4" borderId="0" xfId="0" applyFont="1" applyFill="1" applyBorder="1" applyProtection="1">
      <protection hidden="1"/>
    </xf>
    <xf numFmtId="0" fontId="14" fillId="4" borderId="0" xfId="0" applyFont="1" applyFill="1" applyBorder="1" applyAlignment="1" applyProtection="1">
      <alignment horizontal="center"/>
      <protection hidden="1"/>
    </xf>
    <xf numFmtId="0" fontId="19" fillId="4" borderId="0" xfId="0" applyFont="1" applyFill="1" applyBorder="1" applyProtection="1">
      <protection hidden="1"/>
    </xf>
    <xf numFmtId="0" fontId="26" fillId="4" borderId="0" xfId="0" applyFont="1" applyFill="1" applyBorder="1" applyProtection="1">
      <protection hidden="1"/>
    </xf>
    <xf numFmtId="0" fontId="19" fillId="2" borderId="0" xfId="0" applyFont="1" applyFill="1" applyProtection="1">
      <protection hidden="1"/>
    </xf>
    <xf numFmtId="0" fontId="14" fillId="2" borderId="0" xfId="0" applyFont="1" applyFill="1" applyProtection="1">
      <protection hidden="1"/>
    </xf>
    <xf numFmtId="0" fontId="25" fillId="2" borderId="0" xfId="0" applyFont="1" applyFill="1" applyProtection="1">
      <protection hidden="1"/>
    </xf>
    <xf numFmtId="0" fontId="3" fillId="0" borderId="20" xfId="0" applyFont="1" applyBorder="1" applyAlignment="1">
      <alignment horizontal="center"/>
    </xf>
    <xf numFmtId="0" fontId="14" fillId="4" borderId="0" xfId="0" applyFont="1" applyFill="1" applyBorder="1" applyAlignment="1" applyProtection="1">
      <alignment horizontal="right" vertical="center"/>
      <protection hidden="1"/>
    </xf>
    <xf numFmtId="0" fontId="18" fillId="4" borderId="0" xfId="0" applyFont="1" applyFill="1" applyBorder="1" applyAlignment="1" applyProtection="1">
      <alignment horizontal="right" vertical="center"/>
      <protection hidden="1"/>
    </xf>
    <xf numFmtId="0" fontId="14" fillId="4" borderId="0" xfId="0" applyFont="1" applyFill="1" applyBorder="1" applyAlignment="1" applyProtection="1">
      <alignment vertical="center"/>
      <protection hidden="1"/>
    </xf>
    <xf numFmtId="0" fontId="23" fillId="4" borderId="0" xfId="0" applyFont="1" applyFill="1" applyBorder="1" applyAlignment="1" applyProtection="1">
      <alignment horizontal="right" vertical="center"/>
      <protection hidden="1"/>
    </xf>
    <xf numFmtId="0" fontId="4" fillId="4" borderId="0" xfId="0" applyFont="1" applyFill="1" applyBorder="1" applyAlignment="1" applyProtection="1">
      <alignment vertical="center"/>
      <protection hidden="1"/>
    </xf>
    <xf numFmtId="0" fontId="28" fillId="4" borderId="0" xfId="0" applyFont="1" applyFill="1" applyBorder="1" applyAlignment="1" applyProtection="1">
      <alignment horizontal="left" vertical="center"/>
      <protection hidden="1"/>
    </xf>
    <xf numFmtId="0" fontId="28" fillId="4" borderId="0" xfId="0" applyFont="1" applyFill="1" applyBorder="1" applyAlignment="1" applyProtection="1">
      <alignment horizontal="right" vertical="center"/>
      <protection hidden="1"/>
    </xf>
    <xf numFmtId="0" fontId="28" fillId="4" borderId="0" xfId="0" applyFont="1" applyFill="1" applyBorder="1" applyAlignment="1" applyProtection="1">
      <alignment horizontal="left"/>
      <protection hidden="1"/>
    </xf>
    <xf numFmtId="0" fontId="8" fillId="2" borderId="0" xfId="0" applyFont="1" applyFill="1" applyBorder="1" applyProtection="1">
      <protection hidden="1"/>
    </xf>
    <xf numFmtId="0" fontId="4" fillId="6" borderId="0" xfId="0" applyFont="1" applyFill="1" applyBorder="1" applyAlignment="1" applyProtection="1">
      <alignment vertical="center"/>
      <protection hidden="1"/>
    </xf>
    <xf numFmtId="0" fontId="8" fillId="6" borderId="0" xfId="0" applyFont="1" applyFill="1" applyBorder="1" applyProtection="1">
      <protection hidden="1"/>
    </xf>
    <xf numFmtId="0" fontId="14" fillId="6" borderId="0" xfId="0" applyFont="1" applyFill="1" applyBorder="1" applyAlignment="1" applyProtection="1">
      <alignment horizontal="right"/>
      <protection hidden="1"/>
    </xf>
    <xf numFmtId="0" fontId="24" fillId="6" borderId="0" xfId="0" applyFont="1" applyFill="1" applyBorder="1" applyAlignment="1" applyProtection="1">
      <alignment horizontal="right" vertical="center"/>
      <protection hidden="1"/>
    </xf>
    <xf numFmtId="0" fontId="14" fillId="6" borderId="0" xfId="0" applyFont="1" applyFill="1" applyBorder="1" applyAlignment="1" applyProtection="1">
      <alignment horizontal="right" vertical="center"/>
      <protection hidden="1"/>
    </xf>
    <xf numFmtId="0" fontId="17" fillId="6" borderId="0" xfId="0" applyFont="1" applyFill="1" applyBorder="1" applyProtection="1">
      <protection hidden="1"/>
    </xf>
    <xf numFmtId="0" fontId="28" fillId="6" borderId="0" xfId="0" applyFont="1" applyFill="1" applyBorder="1" applyAlignment="1" applyProtection="1">
      <alignment horizontal="left" vertical="center"/>
      <protection hidden="1"/>
    </xf>
    <xf numFmtId="0" fontId="14" fillId="20" borderId="61" xfId="0" applyFont="1" applyFill="1" applyBorder="1" applyProtection="1">
      <protection hidden="1"/>
    </xf>
    <xf numFmtId="0" fontId="4" fillId="20" borderId="61" xfId="0" applyFont="1" applyFill="1" applyBorder="1" applyProtection="1">
      <protection hidden="1"/>
    </xf>
    <xf numFmtId="0" fontId="4" fillId="20" borderId="61" xfId="0" applyFont="1" applyFill="1" applyBorder="1" applyAlignment="1" applyProtection="1">
      <alignment vertical="center"/>
      <protection hidden="1"/>
    </xf>
    <xf numFmtId="0" fontId="8" fillId="20" borderId="61" xfId="0" applyFont="1" applyFill="1" applyBorder="1" applyProtection="1">
      <protection hidden="1"/>
    </xf>
    <xf numFmtId="0" fontId="17" fillId="20" borderId="61" xfId="0" applyFont="1" applyFill="1" applyBorder="1" applyProtection="1">
      <protection hidden="1"/>
    </xf>
    <xf numFmtId="0" fontId="4" fillId="6" borderId="62" xfId="0" applyFont="1" applyFill="1" applyBorder="1" applyProtection="1">
      <protection hidden="1"/>
    </xf>
    <xf numFmtId="0" fontId="4" fillId="6" borderId="63" xfId="0" applyFont="1" applyFill="1" applyBorder="1" applyProtection="1">
      <protection hidden="1"/>
    </xf>
    <xf numFmtId="0" fontId="4" fillId="6" borderId="64" xfId="0" applyFont="1" applyFill="1" applyBorder="1" applyProtection="1">
      <protection hidden="1"/>
    </xf>
    <xf numFmtId="0" fontId="4" fillId="6" borderId="65" xfId="0" applyFont="1" applyFill="1" applyBorder="1" applyProtection="1">
      <protection hidden="1"/>
    </xf>
    <xf numFmtId="0" fontId="4" fillId="6" borderId="66" xfId="0" applyFont="1" applyFill="1" applyBorder="1" applyProtection="1">
      <protection hidden="1"/>
    </xf>
    <xf numFmtId="0" fontId="4" fillId="20" borderId="67" xfId="0" applyFont="1" applyFill="1" applyBorder="1" applyProtection="1">
      <protection hidden="1"/>
    </xf>
    <xf numFmtId="0" fontId="8" fillId="20" borderId="68" xfId="0" applyFont="1" applyFill="1" applyBorder="1" applyProtection="1">
      <protection hidden="1"/>
    </xf>
    <xf numFmtId="0" fontId="14" fillId="4" borderId="65" xfId="0" applyFont="1" applyFill="1" applyBorder="1" applyProtection="1">
      <protection hidden="1"/>
    </xf>
    <xf numFmtId="0" fontId="27" fillId="4" borderId="66" xfId="0" applyFont="1" applyFill="1" applyBorder="1" applyProtection="1">
      <protection hidden="1"/>
    </xf>
    <xf numFmtId="0" fontId="4" fillId="4" borderId="65" xfId="0" applyFont="1" applyFill="1" applyBorder="1" applyProtection="1">
      <protection hidden="1"/>
    </xf>
    <xf numFmtId="0" fontId="8" fillId="4" borderId="66" xfId="0" applyFont="1" applyFill="1" applyBorder="1" applyProtection="1">
      <protection hidden="1"/>
    </xf>
    <xf numFmtId="0" fontId="16" fillId="4" borderId="65" xfId="0" applyFont="1" applyFill="1" applyBorder="1" applyProtection="1">
      <protection hidden="1"/>
    </xf>
    <xf numFmtId="0" fontId="16" fillId="4" borderId="66" xfId="0" applyFont="1" applyFill="1" applyBorder="1" applyProtection="1">
      <protection hidden="1"/>
    </xf>
    <xf numFmtId="0" fontId="19" fillId="4" borderId="66" xfId="0" applyFont="1" applyFill="1" applyBorder="1" applyProtection="1">
      <protection hidden="1"/>
    </xf>
    <xf numFmtId="0" fontId="8" fillId="6" borderId="66" xfId="0" applyFont="1" applyFill="1" applyBorder="1" applyProtection="1">
      <protection hidden="1"/>
    </xf>
    <xf numFmtId="0" fontId="14" fillId="6" borderId="65" xfId="0" applyFont="1" applyFill="1" applyBorder="1" applyAlignment="1" applyProtection="1">
      <alignment horizontal="right"/>
      <protection hidden="1"/>
    </xf>
    <xf numFmtId="0" fontId="14" fillId="6" borderId="66" xfId="0" applyFont="1" applyFill="1" applyBorder="1" applyAlignment="1" applyProtection="1">
      <alignment horizontal="right"/>
      <protection hidden="1"/>
    </xf>
    <xf numFmtId="0" fontId="0" fillId="0" borderId="0" xfId="0" applyProtection="1">
      <protection hidden="1"/>
    </xf>
    <xf numFmtId="0" fontId="15" fillId="5" borderId="25" xfId="0" applyFont="1" applyFill="1" applyBorder="1" applyAlignment="1" applyProtection="1">
      <alignment horizontal="center"/>
      <protection hidden="1"/>
    </xf>
    <xf numFmtId="0" fontId="15" fillId="5" borderId="26" xfId="0" applyFont="1" applyFill="1" applyBorder="1" applyAlignment="1" applyProtection="1">
      <alignment horizontal="center"/>
      <protection hidden="1"/>
    </xf>
    <xf numFmtId="0" fontId="15" fillId="5" borderId="27" xfId="0" applyFont="1" applyFill="1" applyBorder="1" applyAlignment="1" applyProtection="1">
      <alignment horizontal="center"/>
      <protection hidden="1"/>
    </xf>
    <xf numFmtId="0" fontId="3" fillId="0" borderId="0" xfId="0" applyFont="1" applyProtection="1">
      <protection hidden="1"/>
    </xf>
    <xf numFmtId="3" fontId="15" fillId="12" borderId="6" xfId="0" applyNumberFormat="1" applyFont="1" applyFill="1" applyBorder="1" applyAlignment="1" applyProtection="1">
      <alignment horizontal="center"/>
      <protection hidden="1"/>
    </xf>
    <xf numFmtId="3" fontId="14" fillId="6" borderId="0" xfId="0" applyNumberFormat="1" applyFont="1" applyFill="1" applyBorder="1" applyAlignment="1" applyProtection="1">
      <alignment horizontal="center"/>
      <protection hidden="1"/>
    </xf>
    <xf numFmtId="0" fontId="0" fillId="0" borderId="0" xfId="0" applyBorder="1" applyProtection="1">
      <protection hidden="1"/>
    </xf>
    <xf numFmtId="0" fontId="3" fillId="0" borderId="72" xfId="0" applyFont="1" applyFill="1" applyBorder="1" applyAlignment="1">
      <alignment horizontal="right"/>
    </xf>
    <xf numFmtId="9" fontId="0" fillId="0" borderId="69" xfId="1" applyFont="1" applyBorder="1" applyAlignment="1">
      <alignment horizontal="center"/>
    </xf>
    <xf numFmtId="9" fontId="0" fillId="0" borderId="70" xfId="1" applyFont="1" applyBorder="1" applyAlignment="1">
      <alignment horizontal="center"/>
    </xf>
    <xf numFmtId="9" fontId="0" fillId="0" borderId="71" xfId="1" applyFont="1" applyBorder="1" applyAlignment="1">
      <alignment horizontal="center"/>
    </xf>
    <xf numFmtId="9" fontId="0" fillId="0" borderId="73" xfId="1" applyFont="1" applyBorder="1" applyAlignment="1">
      <alignment horizontal="center"/>
    </xf>
    <xf numFmtId="9" fontId="0" fillId="0" borderId="9" xfId="1" applyFont="1" applyBorder="1" applyAlignment="1">
      <alignment horizontal="center"/>
    </xf>
    <xf numFmtId="9" fontId="0" fillId="0" borderId="59" xfId="1" applyFont="1" applyBorder="1" applyAlignment="1">
      <alignment horizontal="center"/>
    </xf>
    <xf numFmtId="0" fontId="0" fillId="0" borderId="10" xfId="0" applyFont="1" applyBorder="1"/>
    <xf numFmtId="0" fontId="0" fillId="0" borderId="15" xfId="0" applyFont="1" applyBorder="1"/>
    <xf numFmtId="164" fontId="0" fillId="0" borderId="0" xfId="2" applyNumberFormat="1" applyFont="1"/>
    <xf numFmtId="3" fontId="29" fillId="17" borderId="6" xfId="0" applyNumberFormat="1" applyFont="1" applyFill="1" applyBorder="1" applyAlignment="1" applyProtection="1">
      <alignment horizontal="center" vertical="center"/>
      <protection hidden="1"/>
    </xf>
    <xf numFmtId="3" fontId="29" fillId="2" borderId="6" xfId="0" applyNumberFormat="1" applyFont="1" applyFill="1" applyBorder="1" applyAlignment="1" applyProtection="1">
      <alignment horizontal="center" vertical="center"/>
      <protection hidden="1"/>
    </xf>
    <xf numFmtId="9" fontId="15" fillId="2" borderId="6" xfId="1" applyFont="1" applyFill="1" applyBorder="1" applyAlignment="1" applyProtection="1">
      <alignment horizontal="center" vertical="center"/>
      <protection hidden="1"/>
    </xf>
    <xf numFmtId="165" fontId="3" fillId="0" borderId="21" xfId="0" applyNumberFormat="1" applyFont="1" applyBorder="1" applyAlignment="1">
      <alignment horizontal="center"/>
    </xf>
    <xf numFmtId="165" fontId="3" fillId="0" borderId="22" xfId="0" applyNumberFormat="1" applyFont="1" applyBorder="1" applyAlignment="1">
      <alignment horizontal="center"/>
    </xf>
    <xf numFmtId="165" fontId="0" fillId="0" borderId="0" xfId="0" applyNumberFormat="1"/>
    <xf numFmtId="9" fontId="0" fillId="7" borderId="7" xfId="1" applyFont="1" applyFill="1" applyBorder="1" applyAlignment="1">
      <alignment horizontal="center"/>
    </xf>
    <xf numFmtId="9" fontId="0" fillId="7" borderId="9" xfId="1" applyFont="1" applyFill="1" applyBorder="1" applyAlignment="1">
      <alignment horizontal="center"/>
    </xf>
    <xf numFmtId="0" fontId="3" fillId="0" borderId="18" xfId="0" applyFont="1" applyBorder="1" applyAlignment="1">
      <alignment horizontal="center"/>
    </xf>
    <xf numFmtId="9" fontId="0" fillId="8" borderId="19" xfId="0" applyNumberFormat="1" applyFill="1" applyBorder="1" applyAlignment="1">
      <alignment horizontal="center"/>
    </xf>
    <xf numFmtId="9" fontId="0" fillId="16" borderId="19" xfId="0" applyNumberFormat="1" applyFill="1" applyBorder="1" applyAlignment="1">
      <alignment horizontal="center"/>
    </xf>
    <xf numFmtId="9" fontId="0" fillId="8" borderId="7" xfId="0" applyNumberFormat="1" applyFill="1" applyBorder="1" applyAlignment="1">
      <alignment horizontal="center"/>
    </xf>
    <xf numFmtId="9" fontId="0" fillId="16" borderId="9" xfId="0" applyNumberFormat="1" applyFill="1" applyBorder="1" applyAlignment="1">
      <alignment horizontal="center"/>
    </xf>
    <xf numFmtId="9" fontId="0" fillId="7" borderId="17" xfId="1" applyFont="1" applyFill="1" applyBorder="1" applyAlignment="1">
      <alignment horizontal="center"/>
    </xf>
    <xf numFmtId="9" fontId="31" fillId="7" borderId="74" xfId="1" applyFont="1" applyFill="1" applyBorder="1" applyAlignment="1">
      <alignment horizontal="center"/>
    </xf>
    <xf numFmtId="9" fontId="31" fillId="7" borderId="75" xfId="1" applyFont="1" applyFill="1" applyBorder="1" applyAlignment="1">
      <alignment horizontal="center"/>
    </xf>
    <xf numFmtId="9" fontId="31" fillId="13" borderId="75" xfId="1" applyFont="1" applyFill="1" applyBorder="1" applyAlignment="1">
      <alignment horizontal="center"/>
    </xf>
    <xf numFmtId="9" fontId="31" fillId="13" borderId="76" xfId="1" applyFont="1" applyFill="1" applyBorder="1" applyAlignment="1">
      <alignment horizontal="center"/>
    </xf>
    <xf numFmtId="9" fontId="31" fillId="8" borderId="74" xfId="0" applyNumberFormat="1" applyFont="1" applyFill="1" applyBorder="1" applyAlignment="1">
      <alignment horizontal="center"/>
    </xf>
    <xf numFmtId="9" fontId="31" fillId="8" borderId="76" xfId="0" applyNumberFormat="1" applyFont="1" applyFill="1" applyBorder="1" applyAlignment="1">
      <alignment horizontal="center"/>
    </xf>
    <xf numFmtId="9" fontId="30" fillId="0" borderId="0" xfId="1" applyFont="1" applyAlignment="1">
      <alignment horizontal="center"/>
    </xf>
    <xf numFmtId="3" fontId="32" fillId="7" borderId="10" xfId="0" applyNumberFormat="1" applyFont="1" applyFill="1" applyBorder="1" applyAlignment="1">
      <alignment horizontal="center"/>
    </xf>
    <xf numFmtId="3" fontId="32" fillId="7" borderId="11" xfId="0" applyNumberFormat="1" applyFont="1" applyFill="1" applyBorder="1" applyAlignment="1">
      <alignment horizontal="center"/>
    </xf>
    <xf numFmtId="3" fontId="32" fillId="8" borderId="15" xfId="0" applyNumberFormat="1" applyFont="1" applyFill="1" applyBorder="1" applyAlignment="1">
      <alignment horizontal="center"/>
    </xf>
    <xf numFmtId="3" fontId="32" fillId="8" borderId="16" xfId="0" applyNumberFormat="1" applyFont="1" applyFill="1" applyBorder="1" applyAlignment="1">
      <alignment horizontal="center"/>
    </xf>
    <xf numFmtId="0" fontId="0" fillId="0" borderId="0" xfId="0"/>
    <xf numFmtId="0" fontId="0" fillId="0" borderId="0" xfId="0"/>
    <xf numFmtId="0" fontId="0" fillId="0" borderId="0" xfId="0"/>
    <xf numFmtId="0" fontId="0" fillId="0" borderId="0" xfId="0"/>
    <xf numFmtId="3" fontId="0" fillId="0" borderId="0" xfId="0" applyNumberFormat="1"/>
    <xf numFmtId="0" fontId="29" fillId="0" borderId="0" xfId="0" applyFont="1"/>
    <xf numFmtId="2" fontId="0" fillId="0" borderId="0" xfId="0" applyNumberFormat="1"/>
    <xf numFmtId="0" fontId="33" fillId="0" borderId="0" xfId="0" applyFont="1" applyAlignment="1">
      <alignment horizontal="center"/>
    </xf>
    <xf numFmtId="0" fontId="29" fillId="0" borderId="0" xfId="0" applyFont="1" applyAlignment="1">
      <alignment horizontal="left"/>
    </xf>
    <xf numFmtId="0" fontId="3" fillId="0" borderId="79" xfId="0" applyFont="1" applyFill="1" applyBorder="1" applyAlignment="1">
      <alignment horizontal="right"/>
    </xf>
    <xf numFmtId="0" fontId="3" fillId="0" borderId="80" xfId="0" applyFont="1" applyFill="1" applyBorder="1" applyAlignment="1">
      <alignment horizontal="right"/>
    </xf>
    <xf numFmtId="3" fontId="0" fillId="0" borderId="24" xfId="0" applyNumberFormat="1" applyBorder="1"/>
    <xf numFmtId="0" fontId="0" fillId="0" borderId="0" xfId="0"/>
    <xf numFmtId="0" fontId="0" fillId="0" borderId="0" xfId="0"/>
    <xf numFmtId="3" fontId="0" fillId="0" borderId="0" xfId="0" applyNumberFormat="1"/>
    <xf numFmtId="0" fontId="0" fillId="0" borderId="0" xfId="0"/>
    <xf numFmtId="3" fontId="0" fillId="0" borderId="0" xfId="0" applyNumberFormat="1"/>
    <xf numFmtId="0" fontId="0" fillId="0" borderId="0" xfId="0"/>
    <xf numFmtId="0" fontId="0" fillId="0" borderId="0" xfId="0"/>
    <xf numFmtId="0" fontId="0" fillId="0" borderId="0" xfId="0"/>
    <xf numFmtId="9" fontId="33" fillId="0" borderId="78" xfId="1" applyFont="1" applyBorder="1" applyAlignment="1">
      <alignment horizontal="center"/>
    </xf>
    <xf numFmtId="9" fontId="33" fillId="0" borderId="77" xfId="1" applyFont="1" applyBorder="1" applyAlignment="1">
      <alignment horizontal="center"/>
    </xf>
    <xf numFmtId="9" fontId="33" fillId="0" borderId="1" xfId="1" applyFont="1" applyBorder="1" applyAlignment="1">
      <alignment horizontal="center"/>
    </xf>
    <xf numFmtId="9" fontId="33" fillId="0" borderId="0" xfId="1" applyFont="1" applyBorder="1" applyAlignment="1">
      <alignment horizontal="center"/>
    </xf>
    <xf numFmtId="0" fontId="0" fillId="0" borderId="78" xfId="0" applyBorder="1"/>
    <xf numFmtId="0" fontId="0" fillId="0" borderId="77" xfId="0" applyBorder="1"/>
    <xf numFmtId="0" fontId="0" fillId="0" borderId="81" xfId="0" applyBorder="1"/>
    <xf numFmtId="0" fontId="0" fillId="0" borderId="1" xfId="0" applyBorder="1"/>
    <xf numFmtId="0" fontId="0" fillId="0" borderId="2" xfId="0" applyBorder="1"/>
    <xf numFmtId="0" fontId="0" fillId="0" borderId="3" xfId="0" applyBorder="1"/>
    <xf numFmtId="0" fontId="0" fillId="0" borderId="4" xfId="0" applyBorder="1"/>
    <xf numFmtId="0" fontId="3" fillId="0" borderId="4" xfId="0" applyFont="1" applyBorder="1"/>
    <xf numFmtId="0" fontId="0" fillId="0" borderId="5" xfId="0" applyBorder="1"/>
    <xf numFmtId="0" fontId="3" fillId="0" borderId="77" xfId="0" applyFont="1" applyBorder="1"/>
    <xf numFmtId="3" fontId="3" fillId="21" borderId="58" xfId="0" applyNumberFormat="1" applyFont="1" applyFill="1" applyBorder="1" applyAlignment="1">
      <alignment horizontal="center"/>
    </xf>
    <xf numFmtId="3" fontId="3" fillId="21" borderId="59" xfId="0" applyNumberFormat="1" applyFont="1" applyFill="1" applyBorder="1" applyAlignment="1">
      <alignment horizontal="center"/>
    </xf>
    <xf numFmtId="3" fontId="3" fillId="21" borderId="60" xfId="0" applyNumberFormat="1" applyFont="1" applyFill="1" applyBorder="1" applyAlignment="1">
      <alignment horizontal="center"/>
    </xf>
    <xf numFmtId="0" fontId="0" fillId="0" borderId="1" xfId="0" applyFill="1" applyBorder="1" applyAlignment="1">
      <alignment horizontal="center"/>
    </xf>
    <xf numFmtId="3" fontId="0" fillId="0" borderId="0" xfId="0" applyNumberFormat="1" applyFill="1" applyBorder="1" applyAlignment="1">
      <alignment horizontal="center"/>
    </xf>
    <xf numFmtId="165" fontId="0" fillId="0" borderId="0" xfId="0" applyNumberFormat="1" applyFill="1" applyBorder="1" applyAlignment="1">
      <alignment horizontal="center"/>
    </xf>
    <xf numFmtId="165" fontId="0" fillId="0" borderId="2" xfId="0" applyNumberFormat="1" applyFill="1" applyBorder="1" applyAlignment="1">
      <alignment horizontal="center"/>
    </xf>
    <xf numFmtId="3" fontId="0" fillId="0" borderId="81" xfId="0" applyNumberFormat="1" applyFill="1" applyBorder="1" applyAlignment="1">
      <alignment horizontal="center"/>
    </xf>
    <xf numFmtId="3" fontId="0" fillId="0" borderId="2" xfId="0" applyNumberFormat="1" applyFill="1" applyBorder="1" applyAlignment="1">
      <alignment horizontal="center"/>
    </xf>
    <xf numFmtId="0" fontId="0" fillId="0" borderId="77" xfId="0" applyBorder="1" applyAlignment="1">
      <alignment horizontal="center"/>
    </xf>
    <xf numFmtId="3" fontId="0" fillId="0" borderId="77" xfId="0" applyNumberFormat="1" applyBorder="1" applyAlignment="1">
      <alignment horizontal="center"/>
    </xf>
    <xf numFmtId="165" fontId="0" fillId="0" borderId="77" xfId="0" applyNumberFormat="1" applyBorder="1" applyAlignment="1">
      <alignment horizontal="center"/>
    </xf>
    <xf numFmtId="165" fontId="0" fillId="0" borderId="0" xfId="0" applyNumberFormat="1" applyFill="1"/>
    <xf numFmtId="0" fontId="0" fillId="0" borderId="0" xfId="0" applyFill="1"/>
    <xf numFmtId="9" fontId="0" fillId="0" borderId="0" xfId="1" applyFont="1" applyFill="1"/>
    <xf numFmtId="3" fontId="3" fillId="22" borderId="7" xfId="0" applyNumberFormat="1" applyFont="1" applyFill="1" applyBorder="1" applyAlignment="1">
      <alignment horizontal="center"/>
    </xf>
    <xf numFmtId="3" fontId="3" fillId="22" borderId="9" xfId="0" applyNumberFormat="1" applyFont="1" applyFill="1" applyBorder="1" applyAlignment="1">
      <alignment horizontal="center"/>
    </xf>
    <xf numFmtId="9" fontId="0" fillId="0" borderId="82" xfId="1" applyFont="1" applyBorder="1" applyAlignment="1">
      <alignment horizontal="center"/>
    </xf>
    <xf numFmtId="9" fontId="0" fillId="0" borderId="19" xfId="1" applyFont="1" applyBorder="1" applyAlignment="1">
      <alignment horizontal="center"/>
    </xf>
    <xf numFmtId="9" fontId="0" fillId="0" borderId="83" xfId="1" applyFont="1" applyBorder="1" applyAlignment="1">
      <alignment horizontal="center"/>
    </xf>
    <xf numFmtId="9" fontId="0" fillId="0" borderId="16" xfId="1" applyFont="1" applyBorder="1" applyAlignment="1">
      <alignment horizontal="center"/>
    </xf>
    <xf numFmtId="0" fontId="14" fillId="6" borderId="0" xfId="0" applyFont="1" applyFill="1" applyBorder="1" applyAlignment="1" applyProtection="1">
      <alignment horizontal="left"/>
      <protection hidden="1"/>
    </xf>
    <xf numFmtId="0" fontId="14" fillId="6" borderId="0" xfId="0" applyFont="1" applyFill="1" applyBorder="1" applyProtection="1">
      <protection hidden="1"/>
    </xf>
    <xf numFmtId="0" fontId="19" fillId="6" borderId="0" xfId="0" applyFont="1" applyFill="1" applyBorder="1" applyProtection="1">
      <protection hidden="1"/>
    </xf>
    <xf numFmtId="9" fontId="0" fillId="0" borderId="0" xfId="1" applyFont="1" applyBorder="1" applyAlignment="1">
      <alignment horizontal="center"/>
    </xf>
    <xf numFmtId="0" fontId="0" fillId="25" borderId="0" xfId="0" applyFill="1" applyBorder="1"/>
    <xf numFmtId="0" fontId="36" fillId="25" borderId="0" xfId="0" applyFont="1" applyFill="1" applyBorder="1" applyAlignment="1">
      <alignment horizontal="center"/>
    </xf>
    <xf numFmtId="0" fontId="36" fillId="25" borderId="0" xfId="0" applyFont="1" applyFill="1" applyBorder="1"/>
    <xf numFmtId="165" fontId="36" fillId="25" borderId="0" xfId="0" applyNumberFormat="1" applyFont="1" applyFill="1" applyBorder="1"/>
    <xf numFmtId="49" fontId="15" fillId="2" borderId="6" xfId="1" applyNumberFormat="1" applyFont="1" applyFill="1" applyBorder="1" applyAlignment="1" applyProtection="1">
      <alignment horizontal="center" vertical="center"/>
      <protection hidden="1"/>
    </xf>
    <xf numFmtId="0" fontId="0" fillId="25" borderId="84" xfId="0" applyFill="1" applyBorder="1"/>
    <xf numFmtId="0" fontId="0" fillId="25" borderId="85" xfId="0" applyFill="1" applyBorder="1"/>
    <xf numFmtId="0" fontId="0" fillId="25" borderId="47" xfId="0" applyFill="1" applyBorder="1"/>
    <xf numFmtId="0" fontId="0" fillId="25" borderId="48" xfId="0" applyFill="1" applyBorder="1"/>
    <xf numFmtId="0" fontId="0" fillId="25" borderId="49" xfId="0" applyFill="1" applyBorder="1"/>
    <xf numFmtId="3" fontId="0" fillId="9" borderId="86" xfId="0" applyNumberFormat="1" applyFill="1" applyBorder="1" applyAlignment="1">
      <alignment horizontal="center"/>
    </xf>
    <xf numFmtId="3" fontId="0" fillId="7" borderId="86" xfId="0" applyNumberFormat="1" applyFill="1" applyBorder="1" applyAlignment="1">
      <alignment horizontal="center"/>
    </xf>
    <xf numFmtId="3" fontId="0" fillId="8" borderId="86" xfId="0" applyNumberFormat="1" applyFill="1" applyBorder="1" applyAlignment="1">
      <alignment horizontal="center"/>
    </xf>
    <xf numFmtId="9" fontId="0" fillId="9" borderId="86" xfId="1" applyFont="1" applyFill="1" applyBorder="1" applyAlignment="1">
      <alignment horizontal="center"/>
    </xf>
    <xf numFmtId="9" fontId="0" fillId="8" borderId="87" xfId="0" applyNumberFormat="1" applyFill="1" applyBorder="1" applyAlignment="1">
      <alignment horizontal="center"/>
    </xf>
    <xf numFmtId="0" fontId="3" fillId="0" borderId="50" xfId="0" applyFont="1" applyBorder="1"/>
    <xf numFmtId="0" fontId="2" fillId="19" borderId="88" xfId="0" applyFont="1" applyFill="1" applyBorder="1" applyAlignment="1" applyProtection="1">
      <alignment horizontal="center"/>
      <protection hidden="1"/>
    </xf>
    <xf numFmtId="0" fontId="2" fillId="19" borderId="89" xfId="0" applyFont="1" applyFill="1" applyBorder="1" applyAlignment="1" applyProtection="1">
      <alignment horizontal="center"/>
      <protection hidden="1"/>
    </xf>
    <xf numFmtId="0" fontId="0" fillId="0" borderId="90" xfId="0" applyBorder="1"/>
    <xf numFmtId="0" fontId="0" fillId="0" borderId="91" xfId="0" applyBorder="1" applyAlignment="1">
      <alignment horizontal="center"/>
    </xf>
    <xf numFmtId="0" fontId="3" fillId="0" borderId="90" xfId="0" applyFont="1" applyBorder="1" applyAlignment="1">
      <alignment horizontal="right"/>
    </xf>
    <xf numFmtId="0" fontId="3" fillId="5" borderId="91" xfId="0" applyFont="1" applyFill="1" applyBorder="1" applyAlignment="1">
      <alignment horizontal="center"/>
    </xf>
    <xf numFmtId="0" fontId="3" fillId="0" borderId="92" xfId="0" applyFont="1" applyBorder="1" applyAlignment="1">
      <alignment horizontal="right"/>
    </xf>
    <xf numFmtId="9" fontId="0" fillId="10" borderId="44" xfId="0" applyNumberFormat="1" applyFill="1" applyBorder="1" applyAlignment="1">
      <alignment horizontal="center"/>
    </xf>
    <xf numFmtId="9" fontId="0" fillId="10" borderId="93" xfId="0" applyNumberFormat="1" applyFill="1" applyBorder="1" applyAlignment="1">
      <alignment horizontal="center"/>
    </xf>
    <xf numFmtId="3" fontId="0" fillId="24" borderId="10" xfId="0" applyNumberFormat="1" applyFont="1" applyFill="1" applyBorder="1" applyAlignment="1">
      <alignment horizontal="center"/>
    </xf>
    <xf numFmtId="3" fontId="0" fillId="24" borderId="11" xfId="0" applyNumberFormat="1" applyFont="1" applyFill="1" applyBorder="1" applyAlignment="1">
      <alignment horizontal="center"/>
    </xf>
    <xf numFmtId="3" fontId="0" fillId="7" borderId="10" xfId="0" applyNumberFormat="1" applyFont="1" applyFill="1" applyBorder="1" applyAlignment="1">
      <alignment horizontal="center"/>
    </xf>
    <xf numFmtId="3" fontId="0" fillId="7" borderId="11" xfId="0" applyNumberFormat="1" applyFont="1" applyFill="1" applyBorder="1" applyAlignment="1">
      <alignment horizontal="center"/>
    </xf>
    <xf numFmtId="3" fontId="0" fillId="8" borderId="10" xfId="0" applyNumberFormat="1" applyFont="1" applyFill="1" applyBorder="1" applyAlignment="1">
      <alignment horizontal="center"/>
    </xf>
    <xf numFmtId="3" fontId="0" fillId="8" borderId="11" xfId="0" applyNumberFormat="1" applyFont="1" applyFill="1" applyBorder="1" applyAlignment="1">
      <alignment horizontal="center"/>
    </xf>
    <xf numFmtId="3" fontId="0" fillId="23" borderId="10" xfId="0" applyNumberFormat="1" applyFont="1" applyFill="1" applyBorder="1" applyAlignment="1">
      <alignment horizontal="center"/>
    </xf>
    <xf numFmtId="3" fontId="0" fillId="23" borderId="11" xfId="0" applyNumberFormat="1" applyFont="1" applyFill="1" applyBorder="1" applyAlignment="1">
      <alignment horizontal="center"/>
    </xf>
    <xf numFmtId="3" fontId="0" fillId="8" borderId="15" xfId="0" applyNumberFormat="1" applyFont="1" applyFill="1" applyBorder="1" applyAlignment="1">
      <alignment horizontal="center"/>
    </xf>
    <xf numFmtId="3" fontId="0" fillId="8" borderId="16" xfId="0" applyNumberFormat="1" applyFont="1" applyFill="1" applyBorder="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0" fillId="0" borderId="0" xfId="0"/>
    <xf numFmtId="166" fontId="0" fillId="0" borderId="0" xfId="0" applyNumberFormat="1"/>
    <xf numFmtId="0" fontId="41" fillId="0" borderId="0" xfId="3" applyFont="1" applyFill="1"/>
    <xf numFmtId="0" fontId="41" fillId="0" borderId="0" xfId="0" applyFont="1" applyFill="1"/>
    <xf numFmtId="0" fontId="33" fillId="0" borderId="0" xfId="0" applyFont="1"/>
    <xf numFmtId="3" fontId="0" fillId="0" borderId="0" xfId="0" applyNumberFormat="1" applyAlignment="1">
      <alignment horizontal="center"/>
    </xf>
    <xf numFmtId="14" fontId="0" fillId="0" borderId="0" xfId="0" applyNumberFormat="1"/>
    <xf numFmtId="1" fontId="0" fillId="0" borderId="0" xfId="0" applyNumberFormat="1" applyAlignment="1">
      <alignment horizontal="center"/>
    </xf>
    <xf numFmtId="168" fontId="0" fillId="0" borderId="0" xfId="0" applyNumberFormat="1"/>
    <xf numFmtId="0" fontId="8" fillId="25" borderId="0" xfId="0" applyFont="1" applyFill="1" applyBorder="1" applyProtection="1">
      <protection hidden="1"/>
    </xf>
    <xf numFmtId="0" fontId="43" fillId="25" borderId="0" xfId="0" applyFont="1" applyFill="1" applyBorder="1" applyAlignment="1" applyProtection="1">
      <alignment horizontal="center"/>
      <protection hidden="1"/>
    </xf>
    <xf numFmtId="0" fontId="4" fillId="25" borderId="0" xfId="0" applyFont="1" applyFill="1" applyBorder="1" applyProtection="1">
      <protection hidden="1"/>
    </xf>
    <xf numFmtId="0" fontId="14" fillId="25" borderId="0" xfId="0" applyFont="1" applyFill="1" applyBorder="1" applyAlignment="1" applyProtection="1">
      <alignment horizontal="right"/>
      <protection hidden="1"/>
    </xf>
    <xf numFmtId="167" fontId="24" fillId="25" borderId="0" xfId="0" applyNumberFormat="1" applyFont="1" applyFill="1" applyBorder="1" applyAlignment="1" applyProtection="1">
      <alignment horizontal="center"/>
      <protection hidden="1"/>
    </xf>
    <xf numFmtId="0" fontId="23" fillId="25" borderId="0" xfId="0" applyNumberFormat="1" applyFont="1" applyFill="1" applyBorder="1" applyAlignment="1" applyProtection="1">
      <alignment horizontal="center"/>
      <protection hidden="1"/>
    </xf>
    <xf numFmtId="169" fontId="0" fillId="0" borderId="0" xfId="0" applyNumberFormat="1"/>
    <xf numFmtId="14" fontId="8" fillId="2" borderId="0" xfId="0" applyNumberFormat="1" applyFont="1" applyFill="1" applyBorder="1" applyProtection="1">
      <protection hidden="1"/>
    </xf>
    <xf numFmtId="0" fontId="0" fillId="5" borderId="0" xfId="0" applyFill="1"/>
    <xf numFmtId="0" fontId="0" fillId="8" borderId="0" xfId="0" applyFill="1"/>
    <xf numFmtId="0" fontId="0" fillId="7" borderId="0" xfId="0" applyFill="1"/>
    <xf numFmtId="0" fontId="3" fillId="7" borderId="0" xfId="0" applyFont="1" applyFill="1"/>
    <xf numFmtId="0" fontId="29" fillId="7" borderId="0" xfId="0" applyFont="1" applyFill="1"/>
    <xf numFmtId="0" fontId="3" fillId="8" borderId="0" xfId="0" applyFont="1" applyFill="1"/>
    <xf numFmtId="9" fontId="41" fillId="0" borderId="0" xfId="1" applyFont="1" applyFill="1"/>
    <xf numFmtId="0" fontId="0" fillId="9" borderId="0" xfId="0" applyFill="1"/>
    <xf numFmtId="0" fontId="3" fillId="9" borderId="0" xfId="0" applyFont="1" applyFill="1"/>
    <xf numFmtId="0" fontId="43" fillId="25" borderId="85" xfId="0" applyFont="1" applyFill="1" applyBorder="1" applyAlignment="1" applyProtection="1">
      <alignment horizontal="center"/>
      <protection hidden="1"/>
    </xf>
    <xf numFmtId="0" fontId="4" fillId="20" borderId="94" xfId="0" applyFont="1" applyFill="1" applyBorder="1" applyProtection="1">
      <protection hidden="1"/>
    </xf>
    <xf numFmtId="0" fontId="14" fillId="20" borderId="95" xfId="0" applyFont="1" applyFill="1" applyBorder="1" applyProtection="1">
      <protection hidden="1"/>
    </xf>
    <xf numFmtId="0" fontId="4" fillId="20" borderId="95" xfId="0" applyFont="1" applyFill="1" applyBorder="1" applyProtection="1">
      <protection hidden="1"/>
    </xf>
    <xf numFmtId="0" fontId="4" fillId="20" borderId="95" xfId="0" applyFont="1" applyFill="1" applyBorder="1" applyAlignment="1" applyProtection="1">
      <alignment vertical="center"/>
      <protection hidden="1"/>
    </xf>
    <xf numFmtId="0" fontId="8" fillId="20" borderId="95" xfId="0" applyFont="1" applyFill="1" applyBorder="1" applyProtection="1">
      <protection hidden="1"/>
    </xf>
    <xf numFmtId="0" fontId="17" fillId="20" borderId="95" xfId="0" applyFont="1" applyFill="1" applyBorder="1" applyProtection="1">
      <protection hidden="1"/>
    </xf>
    <xf numFmtId="0" fontId="8" fillId="20" borderId="96" xfId="0" applyFont="1" applyFill="1" applyBorder="1" applyProtection="1">
      <protection hidden="1"/>
    </xf>
    <xf numFmtId="0" fontId="39" fillId="6" borderId="0" xfId="0" applyFont="1" applyFill="1" applyBorder="1" applyAlignment="1" applyProtection="1">
      <alignment vertical="center" wrapText="1"/>
      <protection hidden="1"/>
    </xf>
    <xf numFmtId="0" fontId="39" fillId="6" borderId="11" xfId="0" applyFont="1" applyFill="1" applyBorder="1" applyAlignment="1" applyProtection="1">
      <alignment vertical="center" wrapText="1"/>
      <protection hidden="1"/>
    </xf>
    <xf numFmtId="0" fontId="0" fillId="0" borderId="0" xfId="0" applyBorder="1" applyAlignment="1">
      <alignment horizontal="center"/>
    </xf>
    <xf numFmtId="166" fontId="0" fillId="0" borderId="0" xfId="0" applyNumberFormat="1" applyBorder="1"/>
    <xf numFmtId="0" fontId="3" fillId="0" borderId="0" xfId="0" applyFont="1" applyFill="1" applyBorder="1" applyAlignment="1">
      <alignment horizontal="right"/>
    </xf>
    <xf numFmtId="166" fontId="0" fillId="0" borderId="0" xfId="0" applyNumberFormat="1" applyBorder="1" applyAlignment="1">
      <alignment horizontal="center"/>
    </xf>
    <xf numFmtId="0" fontId="44" fillId="0" borderId="97" xfId="0" applyFont="1" applyBorder="1" applyAlignment="1">
      <alignment vertical="top" wrapText="1"/>
    </xf>
    <xf numFmtId="0" fontId="44" fillId="0" borderId="98" xfId="0" applyFont="1" applyBorder="1" applyAlignment="1">
      <alignment vertical="top" wrapText="1"/>
    </xf>
    <xf numFmtId="0" fontId="0" fillId="0" borderId="0" xfId="0" applyFont="1" applyFill="1"/>
    <xf numFmtId="3" fontId="0" fillId="0" borderId="0" xfId="0" applyNumberFormat="1" applyFont="1" applyFill="1"/>
    <xf numFmtId="2" fontId="0" fillId="0" borderId="0" xfId="0" applyNumberFormat="1" applyFont="1" applyFill="1"/>
    <xf numFmtId="0" fontId="0" fillId="27" borderId="84" xfId="0" applyFill="1" applyBorder="1"/>
    <xf numFmtId="0" fontId="0" fillId="27" borderId="0" xfId="0" applyFill="1" applyBorder="1"/>
    <xf numFmtId="0" fontId="0" fillId="27" borderId="85" xfId="0" applyFill="1" applyBorder="1"/>
    <xf numFmtId="0" fontId="47" fillId="6" borderId="0" xfId="0" applyFont="1" applyFill="1" applyBorder="1" applyAlignment="1" applyProtection="1">
      <alignment horizontal="left" vertical="center"/>
      <protection hidden="1"/>
    </xf>
    <xf numFmtId="0" fontId="48" fillId="27" borderId="0" xfId="0" applyFont="1" applyFill="1" applyBorder="1"/>
    <xf numFmtId="3" fontId="48" fillId="0" borderId="12" xfId="0" applyNumberFormat="1" applyFont="1" applyFill="1" applyBorder="1"/>
    <xf numFmtId="3" fontId="48" fillId="0" borderId="12" xfId="0" applyNumberFormat="1" applyFont="1" applyFill="1" applyBorder="1" applyAlignment="1">
      <alignment horizontal="center"/>
    </xf>
    <xf numFmtId="0" fontId="37" fillId="6" borderId="0" xfId="0" applyFont="1" applyFill="1" applyBorder="1" applyAlignment="1" applyProtection="1">
      <protection hidden="1"/>
    </xf>
    <xf numFmtId="0" fontId="36" fillId="27" borderId="0" xfId="0" applyFont="1" applyFill="1" applyBorder="1" applyAlignment="1">
      <alignment horizontal="center" vertical="center" wrapText="1"/>
    </xf>
    <xf numFmtId="0" fontId="3" fillId="0" borderId="38" xfId="0" applyFont="1" applyFill="1" applyBorder="1" applyAlignment="1">
      <alignment horizontal="center"/>
    </xf>
    <xf numFmtId="0" fontId="3" fillId="0" borderId="39" xfId="0" applyFont="1" applyFill="1" applyBorder="1" applyAlignment="1">
      <alignment horizontal="center"/>
    </xf>
    <xf numFmtId="0" fontId="3" fillId="0" borderId="40" xfId="0" applyFont="1" applyFill="1" applyBorder="1" applyAlignment="1">
      <alignment horizontal="center"/>
    </xf>
    <xf numFmtId="0" fontId="49" fillId="0" borderId="38" xfId="0" applyFont="1" applyFill="1" applyBorder="1" applyAlignment="1">
      <alignment horizontal="center"/>
    </xf>
    <xf numFmtId="0" fontId="49" fillId="0" borderId="39" xfId="0" applyFont="1" applyFill="1" applyBorder="1" applyAlignment="1">
      <alignment horizontal="center"/>
    </xf>
    <xf numFmtId="0" fontId="49" fillId="0" borderId="40" xfId="0" applyFont="1" applyFill="1" applyBorder="1" applyAlignment="1">
      <alignment horizontal="center"/>
    </xf>
    <xf numFmtId="3" fontId="50" fillId="12" borderId="1" xfId="0" applyNumberFormat="1" applyFont="1" applyFill="1" applyBorder="1" applyAlignment="1" applyProtection="1">
      <alignment horizontal="center" vertical="center"/>
      <protection hidden="1"/>
    </xf>
    <xf numFmtId="3" fontId="50" fillId="12" borderId="0" xfId="0" applyNumberFormat="1" applyFont="1" applyFill="1" applyBorder="1" applyAlignment="1" applyProtection="1">
      <alignment horizontal="center" vertical="center"/>
      <protection hidden="1"/>
    </xf>
    <xf numFmtId="0" fontId="39" fillId="6" borderId="1" xfId="0" applyFont="1" applyFill="1" applyBorder="1" applyAlignment="1" applyProtection="1">
      <alignment horizontal="left" vertical="center" wrapText="1"/>
      <protection hidden="1"/>
    </xf>
    <xf numFmtId="0" fontId="39" fillId="6" borderId="0" xfId="0" applyFont="1" applyFill="1" applyBorder="1" applyAlignment="1" applyProtection="1">
      <alignment horizontal="left" vertical="center" wrapText="1"/>
      <protection hidden="1"/>
    </xf>
    <xf numFmtId="0" fontId="39" fillId="6" borderId="66" xfId="0" applyFont="1" applyFill="1" applyBorder="1" applyAlignment="1" applyProtection="1">
      <alignment horizontal="left" vertical="center" wrapText="1"/>
      <protection hidden="1"/>
    </xf>
    <xf numFmtId="3" fontId="48" fillId="0" borderId="7" xfId="0" applyNumberFormat="1" applyFont="1" applyFill="1" applyBorder="1" applyAlignment="1">
      <alignment horizontal="center" vertical="center" wrapText="1"/>
    </xf>
    <xf numFmtId="3" fontId="48" fillId="0" borderId="9" xfId="0" applyNumberFormat="1" applyFont="1" applyFill="1" applyBorder="1" applyAlignment="1">
      <alignment horizontal="center" vertical="center" wrapText="1"/>
    </xf>
    <xf numFmtId="0" fontId="37" fillId="6" borderId="0" xfId="0" applyFont="1" applyFill="1" applyBorder="1" applyAlignment="1" applyProtection="1">
      <alignment horizontal="center"/>
      <protection hidden="1"/>
    </xf>
    <xf numFmtId="0" fontId="42" fillId="25" borderId="0" xfId="0" applyFont="1" applyFill="1" applyBorder="1" applyAlignment="1" applyProtection="1">
      <alignment horizontal="center" vertical="center"/>
      <protection hidden="1"/>
    </xf>
    <xf numFmtId="0" fontId="39" fillId="6" borderId="13" xfId="0" applyFont="1" applyFill="1" applyBorder="1" applyAlignment="1" applyProtection="1">
      <alignment horizontal="center" vertical="center" wrapText="1"/>
      <protection hidden="1"/>
    </xf>
    <xf numFmtId="0" fontId="39" fillId="6" borderId="23" xfId="0" applyFont="1" applyFill="1" applyBorder="1" applyAlignment="1" applyProtection="1">
      <alignment horizontal="center" vertical="center" wrapText="1"/>
      <protection hidden="1"/>
    </xf>
    <xf numFmtId="0" fontId="39" fillId="6" borderId="14" xfId="0" applyFont="1" applyFill="1" applyBorder="1" applyAlignment="1" applyProtection="1">
      <alignment horizontal="center" vertical="center" wrapText="1"/>
      <protection hidden="1"/>
    </xf>
    <xf numFmtId="0" fontId="39" fillId="6" borderId="10" xfId="0" applyFont="1" applyFill="1" applyBorder="1" applyAlignment="1" applyProtection="1">
      <alignment horizontal="center" vertical="center" wrapText="1"/>
      <protection hidden="1"/>
    </xf>
    <xf numFmtId="0" fontId="39" fillId="6" borderId="0" xfId="0" applyFont="1" applyFill="1" applyBorder="1" applyAlignment="1" applyProtection="1">
      <alignment horizontal="center" vertical="center" wrapText="1"/>
      <protection hidden="1"/>
    </xf>
    <xf numFmtId="0" fontId="39" fillId="6" borderId="11" xfId="0" applyFont="1" applyFill="1" applyBorder="1" applyAlignment="1" applyProtection="1">
      <alignment horizontal="center" vertical="center" wrapText="1"/>
      <protection hidden="1"/>
    </xf>
    <xf numFmtId="0" fontId="39" fillId="6" borderId="15" xfId="0" applyFont="1" applyFill="1" applyBorder="1" applyAlignment="1" applyProtection="1">
      <alignment horizontal="center" vertical="center" wrapText="1"/>
      <protection hidden="1"/>
    </xf>
    <xf numFmtId="0" fontId="39" fillId="6" borderId="24" xfId="0" applyFont="1" applyFill="1" applyBorder="1" applyAlignment="1" applyProtection="1">
      <alignment horizontal="center" vertical="center" wrapText="1"/>
      <protection hidden="1"/>
    </xf>
    <xf numFmtId="0" fontId="39" fillId="6" borderId="16" xfId="0" applyFont="1" applyFill="1" applyBorder="1" applyAlignment="1" applyProtection="1">
      <alignment horizontal="center" vertical="center" wrapText="1"/>
      <protection hidden="1"/>
    </xf>
    <xf numFmtId="0" fontId="48" fillId="0" borderId="7"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39" fillId="6" borderId="99" xfId="0" applyFont="1" applyFill="1" applyBorder="1" applyAlignment="1" applyProtection="1">
      <alignment horizontal="center" vertical="center" wrapText="1"/>
      <protection hidden="1"/>
    </xf>
    <xf numFmtId="0" fontId="39" fillId="6" borderId="100" xfId="0" applyFont="1" applyFill="1" applyBorder="1" applyAlignment="1" applyProtection="1">
      <alignment horizontal="center" vertical="center" wrapText="1"/>
      <protection hidden="1"/>
    </xf>
    <xf numFmtId="0" fontId="39" fillId="6" borderId="66" xfId="0" applyFont="1" applyFill="1" applyBorder="1" applyAlignment="1" applyProtection="1">
      <alignment horizontal="center" vertical="center" wrapText="1"/>
      <protection hidden="1"/>
    </xf>
    <xf numFmtId="0" fontId="48" fillId="0" borderId="8" xfId="0" applyFont="1" applyFill="1" applyBorder="1" applyAlignment="1">
      <alignment horizontal="center" vertical="center" wrapText="1"/>
    </xf>
    <xf numFmtId="3" fontId="48" fillId="0" borderId="8" xfId="0" applyNumberFormat="1" applyFont="1" applyFill="1" applyBorder="1" applyAlignment="1">
      <alignment horizontal="center" vertical="center" wrapText="1"/>
    </xf>
    <xf numFmtId="3" fontId="48" fillId="0" borderId="7" xfId="0" applyNumberFormat="1" applyFont="1" applyFill="1" applyBorder="1" applyAlignment="1">
      <alignment horizontal="center"/>
    </xf>
    <xf numFmtId="3" fontId="48" fillId="0" borderId="9" xfId="0" applyNumberFormat="1" applyFont="1" applyFill="1" applyBorder="1" applyAlignment="1">
      <alignment horizontal="center"/>
    </xf>
    <xf numFmtId="0" fontId="36" fillId="27" borderId="0" xfId="0" applyFont="1" applyFill="1" applyBorder="1" applyAlignment="1">
      <alignment horizontal="center" vertical="center" wrapText="1"/>
    </xf>
    <xf numFmtId="0" fontId="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 fillId="0" borderId="13" xfId="0" applyFont="1" applyBorder="1" applyAlignment="1">
      <alignment horizontal="center"/>
    </xf>
    <xf numFmtId="0" fontId="3" fillId="0" borderId="23" xfId="0" applyFont="1" applyBorder="1" applyAlignment="1">
      <alignment horizontal="center"/>
    </xf>
    <xf numFmtId="0" fontId="0" fillId="0" borderId="23" xfId="0" applyBorder="1" applyAlignment="1">
      <alignment horizontal="center"/>
    </xf>
    <xf numFmtId="0" fontId="0" fillId="0" borderId="14" xfId="0" applyBorder="1" applyAlignment="1">
      <alignment horizontal="center"/>
    </xf>
  </cellXfs>
  <cellStyles count="4">
    <cellStyle name="Bad" xfId="3" builtinId="27"/>
    <cellStyle name="Comma" xfId="2" builtinId="3"/>
    <cellStyle name="Normal" xfId="0" builtinId="0"/>
    <cellStyle name="Percent" xfId="1" builtinId="5"/>
  </cellStyles>
  <dxfs count="2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font>
    </dxf>
    <dxf>
      <fill>
        <patternFill>
          <bgColor rgb="FFFFFF00"/>
        </patternFill>
      </fill>
    </dxf>
    <dxf>
      <font>
        <color theme="1"/>
      </font>
      <fill>
        <patternFill>
          <bgColor rgb="FF009900"/>
        </patternFill>
      </fill>
    </dxf>
    <dxf>
      <font>
        <color auto="1"/>
      </font>
      <fill>
        <patternFill>
          <bgColor rgb="FF33CC33"/>
        </patternFill>
      </fill>
    </dxf>
    <dxf>
      <font>
        <color auto="1"/>
      </font>
      <fill>
        <patternFill>
          <bgColor rgb="FF66FF3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onnections" Target="connection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6039319711899"/>
          <c:y val="5.0386100386100384E-2"/>
          <c:w val="0.88183960680288098"/>
          <c:h val="0.85933537090758405"/>
        </c:manualLayout>
      </c:layout>
      <c:lineChart>
        <c:grouping val="standard"/>
        <c:varyColors val="0"/>
        <c:ser>
          <c:idx val="0"/>
          <c:order val="0"/>
          <c:tx>
            <c:v>Projected Landings</c:v>
          </c:tx>
          <c:spPr>
            <a:ln w="63500">
              <a:solidFill>
                <a:schemeClr val="tx2">
                  <a:lumMod val="75000"/>
                </a:schemeClr>
              </a:solidFill>
              <a:prstDash val="sysDash"/>
            </a:ln>
          </c:spPr>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cumlandings!$B$2:$N$2</c:f>
              <c:numCache>
                <c:formatCode>#,##0.0</c:formatCode>
                <c:ptCount val="13"/>
                <c:pt idx="0" formatCode="General">
                  <c:v>0</c:v>
                </c:pt>
                <c:pt idx="1">
                  <c:v>19870.94913328869</c:v>
                </c:pt>
                <c:pt idx="2">
                  <c:v>37818.903189162345</c:v>
                </c:pt>
                <c:pt idx="3">
                  <c:v>60286.705180124038</c:v>
                </c:pt>
                <c:pt idx="4">
                  <c:v>82029.739364925685</c:v>
                </c:pt>
                <c:pt idx="5">
                  <c:v>189626.20021858363</c:v>
                </c:pt>
                <c:pt idx="6">
                  <c:v>293751.80749631714</c:v>
                </c:pt>
                <c:pt idx="7">
                  <c:v>358827.5293602735</c:v>
                </c:pt>
                <c:pt idx="8">
                  <c:v>423903.25122422987</c:v>
                </c:pt>
                <c:pt idx="9">
                  <c:v>456561.55855287274</c:v>
                </c:pt>
                <c:pt idx="10">
                  <c:v>490308.47612580372</c:v>
                </c:pt>
                <c:pt idx="11">
                  <c:v>498519.64299920638</c:v>
                </c:pt>
                <c:pt idx="12">
                  <c:v>507004.51543505577</c:v>
                </c:pt>
              </c:numCache>
            </c:numRef>
          </c:val>
          <c:smooth val="0"/>
        </c:ser>
        <c:ser>
          <c:idx val="1"/>
          <c:order val="1"/>
          <c:tx>
            <c:v>Alt 1 ACT</c:v>
          </c:tx>
          <c:spPr>
            <a:ln>
              <a:solidFill>
                <a:schemeClr val="accent6">
                  <a:lumMod val="75000"/>
                </a:schemeClr>
              </a:solidFill>
            </a:ln>
          </c:spPr>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cumlandings!$B$3:$N$3</c:f>
              <c:numCache>
                <c:formatCode>#,##0</c:formatCode>
                <c:ptCount val="13"/>
                <c:pt idx="0">
                  <c:v>217100</c:v>
                </c:pt>
                <c:pt idx="1">
                  <c:v>217100</c:v>
                </c:pt>
                <c:pt idx="2">
                  <c:v>217100</c:v>
                </c:pt>
                <c:pt idx="3">
                  <c:v>217100</c:v>
                </c:pt>
                <c:pt idx="4">
                  <c:v>217100</c:v>
                </c:pt>
                <c:pt idx="5">
                  <c:v>217100</c:v>
                </c:pt>
                <c:pt idx="6">
                  <c:v>217100</c:v>
                </c:pt>
                <c:pt idx="7">
                  <c:v>217100</c:v>
                </c:pt>
                <c:pt idx="8">
                  <c:v>217100</c:v>
                </c:pt>
                <c:pt idx="9">
                  <c:v>217100</c:v>
                </c:pt>
                <c:pt idx="10">
                  <c:v>217100</c:v>
                </c:pt>
                <c:pt idx="11">
                  <c:v>217100</c:v>
                </c:pt>
                <c:pt idx="12">
                  <c:v>217100</c:v>
                </c:pt>
              </c:numCache>
            </c:numRef>
          </c:val>
          <c:smooth val="0"/>
        </c:ser>
        <c:ser>
          <c:idx val="2"/>
          <c:order val="2"/>
          <c:tx>
            <c:v>Alt 3a ACT</c:v>
          </c:tx>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cumlandings!$B$4:$N$4</c:f>
              <c:numCache>
                <c:formatCode>#,##0</c:formatCode>
                <c:ptCount val="13"/>
                <c:pt idx="0">
                  <c:v>136500</c:v>
                </c:pt>
                <c:pt idx="1">
                  <c:v>136500</c:v>
                </c:pt>
                <c:pt idx="2">
                  <c:v>136500</c:v>
                </c:pt>
                <c:pt idx="3">
                  <c:v>136500</c:v>
                </c:pt>
                <c:pt idx="4">
                  <c:v>136500</c:v>
                </c:pt>
                <c:pt idx="5">
                  <c:v>136500</c:v>
                </c:pt>
                <c:pt idx="6">
                  <c:v>136500</c:v>
                </c:pt>
                <c:pt idx="7">
                  <c:v>136500</c:v>
                </c:pt>
                <c:pt idx="8">
                  <c:v>136500</c:v>
                </c:pt>
                <c:pt idx="9">
                  <c:v>136500</c:v>
                </c:pt>
                <c:pt idx="10">
                  <c:v>136500</c:v>
                </c:pt>
                <c:pt idx="11">
                  <c:v>136500</c:v>
                </c:pt>
                <c:pt idx="12">
                  <c:v>136500</c:v>
                </c:pt>
              </c:numCache>
            </c:numRef>
          </c:val>
          <c:smooth val="0"/>
        </c:ser>
        <c:ser>
          <c:idx val="3"/>
          <c:order val="3"/>
          <c:tx>
            <c:v>Alt 3b ACT</c:v>
          </c:tx>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cumlandings!$B$5:$N$5</c:f>
              <c:numCache>
                <c:formatCode>#,##0</c:formatCode>
                <c:ptCount val="13"/>
                <c:pt idx="0">
                  <c:v>252200</c:v>
                </c:pt>
                <c:pt idx="1">
                  <c:v>252200</c:v>
                </c:pt>
                <c:pt idx="2">
                  <c:v>252200</c:v>
                </c:pt>
                <c:pt idx="3">
                  <c:v>252200</c:v>
                </c:pt>
                <c:pt idx="4">
                  <c:v>252200</c:v>
                </c:pt>
                <c:pt idx="5">
                  <c:v>252200</c:v>
                </c:pt>
                <c:pt idx="6">
                  <c:v>252200</c:v>
                </c:pt>
                <c:pt idx="7">
                  <c:v>252200</c:v>
                </c:pt>
                <c:pt idx="8">
                  <c:v>252200</c:v>
                </c:pt>
                <c:pt idx="9">
                  <c:v>252200</c:v>
                </c:pt>
                <c:pt idx="10">
                  <c:v>252200</c:v>
                </c:pt>
                <c:pt idx="11">
                  <c:v>252200</c:v>
                </c:pt>
                <c:pt idx="12">
                  <c:v>252200</c:v>
                </c:pt>
              </c:numCache>
            </c:numRef>
          </c:val>
          <c:smooth val="0"/>
        </c:ser>
        <c:ser>
          <c:idx val="4"/>
          <c:order val="4"/>
          <c:tx>
            <c:v>Alt 3c ACT</c:v>
          </c:tx>
          <c:spPr>
            <a:ln>
              <a:solidFill>
                <a:schemeClr val="tx1"/>
              </a:solidFill>
            </a:ln>
          </c:spPr>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cumlandings!$B$6:$N$6</c:f>
              <c:numCache>
                <c:formatCode>#,##0</c:formatCode>
                <c:ptCount val="13"/>
                <c:pt idx="0">
                  <c:v>345100</c:v>
                </c:pt>
                <c:pt idx="1">
                  <c:v>345100</c:v>
                </c:pt>
                <c:pt idx="2">
                  <c:v>345100</c:v>
                </c:pt>
                <c:pt idx="3">
                  <c:v>345100</c:v>
                </c:pt>
                <c:pt idx="4">
                  <c:v>345100</c:v>
                </c:pt>
                <c:pt idx="5">
                  <c:v>345100</c:v>
                </c:pt>
                <c:pt idx="6">
                  <c:v>345100</c:v>
                </c:pt>
                <c:pt idx="7">
                  <c:v>345100</c:v>
                </c:pt>
                <c:pt idx="8">
                  <c:v>345100</c:v>
                </c:pt>
                <c:pt idx="9">
                  <c:v>345100</c:v>
                </c:pt>
                <c:pt idx="10">
                  <c:v>345100</c:v>
                </c:pt>
                <c:pt idx="11">
                  <c:v>345100</c:v>
                </c:pt>
                <c:pt idx="12">
                  <c:v>345100</c:v>
                </c:pt>
              </c:numCache>
            </c:numRef>
          </c:val>
          <c:smooth val="0"/>
        </c:ser>
        <c:ser>
          <c:idx val="5"/>
          <c:order val="5"/>
          <c:tx>
            <c:v>Alt 4a ACT</c:v>
          </c:tx>
          <c:spPr>
            <a:ln>
              <a:solidFill>
                <a:schemeClr val="bg1">
                  <a:lumMod val="50000"/>
                </a:schemeClr>
              </a:solidFill>
            </a:ln>
          </c:spPr>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cumlandings!$B$7:$N$7</c:f>
              <c:numCache>
                <c:formatCode>General</c:formatCode>
                <c:ptCount val="13"/>
                <c:pt idx="0">
                  <c:v>142400</c:v>
                </c:pt>
                <c:pt idx="1">
                  <c:v>142400</c:v>
                </c:pt>
                <c:pt idx="2">
                  <c:v>142400</c:v>
                </c:pt>
                <c:pt idx="3">
                  <c:v>142400</c:v>
                </c:pt>
                <c:pt idx="4">
                  <c:v>142400</c:v>
                </c:pt>
                <c:pt idx="5">
                  <c:v>142400</c:v>
                </c:pt>
                <c:pt idx="6">
                  <c:v>142400</c:v>
                </c:pt>
                <c:pt idx="7">
                  <c:v>142400</c:v>
                </c:pt>
                <c:pt idx="8">
                  <c:v>142400</c:v>
                </c:pt>
                <c:pt idx="9">
                  <c:v>142400</c:v>
                </c:pt>
                <c:pt idx="10">
                  <c:v>142400</c:v>
                </c:pt>
                <c:pt idx="11">
                  <c:v>142400</c:v>
                </c:pt>
                <c:pt idx="12">
                  <c:v>142400</c:v>
                </c:pt>
              </c:numCache>
            </c:numRef>
          </c:val>
          <c:smooth val="0"/>
        </c:ser>
        <c:ser>
          <c:idx val="6"/>
          <c:order val="6"/>
          <c:tx>
            <c:v>Alt 4b ACT</c:v>
          </c:tx>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cumlandings!$B$8:$N$8</c:f>
              <c:numCache>
                <c:formatCode>General</c:formatCode>
                <c:ptCount val="13"/>
                <c:pt idx="0">
                  <c:v>258700</c:v>
                </c:pt>
                <c:pt idx="1">
                  <c:v>258700</c:v>
                </c:pt>
                <c:pt idx="2">
                  <c:v>258700</c:v>
                </c:pt>
                <c:pt idx="3">
                  <c:v>258700</c:v>
                </c:pt>
                <c:pt idx="4">
                  <c:v>258700</c:v>
                </c:pt>
                <c:pt idx="5">
                  <c:v>258700</c:v>
                </c:pt>
                <c:pt idx="6">
                  <c:v>258700</c:v>
                </c:pt>
                <c:pt idx="7">
                  <c:v>258700</c:v>
                </c:pt>
                <c:pt idx="8">
                  <c:v>258700</c:v>
                </c:pt>
                <c:pt idx="9">
                  <c:v>258700</c:v>
                </c:pt>
                <c:pt idx="10">
                  <c:v>258700</c:v>
                </c:pt>
                <c:pt idx="11">
                  <c:v>258700</c:v>
                </c:pt>
                <c:pt idx="12">
                  <c:v>258700</c:v>
                </c:pt>
              </c:numCache>
            </c:numRef>
          </c:val>
          <c:smooth val="0"/>
        </c:ser>
        <c:ser>
          <c:idx val="7"/>
          <c:order val="7"/>
          <c:tx>
            <c:v>Alt 4c ACT</c:v>
          </c:tx>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cumlandings!$B$9:$N$9</c:f>
              <c:numCache>
                <c:formatCode>General</c:formatCode>
                <c:ptCount val="13"/>
                <c:pt idx="0">
                  <c:v>348700</c:v>
                </c:pt>
                <c:pt idx="1">
                  <c:v>348700</c:v>
                </c:pt>
                <c:pt idx="2">
                  <c:v>348700</c:v>
                </c:pt>
                <c:pt idx="3">
                  <c:v>348700</c:v>
                </c:pt>
                <c:pt idx="4">
                  <c:v>348700</c:v>
                </c:pt>
                <c:pt idx="5">
                  <c:v>348700</c:v>
                </c:pt>
                <c:pt idx="6">
                  <c:v>348700</c:v>
                </c:pt>
                <c:pt idx="7">
                  <c:v>348700</c:v>
                </c:pt>
                <c:pt idx="8">
                  <c:v>348700</c:v>
                </c:pt>
                <c:pt idx="9">
                  <c:v>348700</c:v>
                </c:pt>
                <c:pt idx="10">
                  <c:v>348700</c:v>
                </c:pt>
                <c:pt idx="11">
                  <c:v>348700</c:v>
                </c:pt>
                <c:pt idx="12">
                  <c:v>348700</c:v>
                </c:pt>
              </c:numCache>
            </c:numRef>
          </c:val>
          <c:smooth val="0"/>
        </c:ser>
        <c:dLbls>
          <c:showLegendKey val="0"/>
          <c:showVal val="0"/>
          <c:showCatName val="0"/>
          <c:showSerName val="0"/>
          <c:showPercent val="0"/>
          <c:showBubbleSize val="0"/>
        </c:dLbls>
        <c:smooth val="0"/>
        <c:axId val="340792176"/>
        <c:axId val="340792960"/>
      </c:lineChart>
      <c:catAx>
        <c:axId val="340792176"/>
        <c:scaling>
          <c:orientation val="minMax"/>
        </c:scaling>
        <c:delete val="0"/>
        <c:axPos val="b"/>
        <c:numFmt formatCode="General" sourceLinked="0"/>
        <c:majorTickMark val="none"/>
        <c:minorTickMark val="cross"/>
        <c:tickLblPos val="nextTo"/>
        <c:spPr>
          <a:ln w="25400">
            <a:solidFill>
              <a:schemeClr val="tx1"/>
            </a:solidFill>
          </a:ln>
        </c:spPr>
        <c:crossAx val="340792960"/>
        <c:crosses val="autoZero"/>
        <c:auto val="1"/>
        <c:lblAlgn val="ctr"/>
        <c:lblOffset val="100"/>
        <c:noMultiLvlLbl val="0"/>
      </c:catAx>
      <c:valAx>
        <c:axId val="340792960"/>
        <c:scaling>
          <c:orientation val="minMax"/>
        </c:scaling>
        <c:delete val="0"/>
        <c:axPos val="l"/>
        <c:title>
          <c:tx>
            <c:rich>
              <a:bodyPr rot="-5400000" vert="horz"/>
              <a:lstStyle/>
              <a:p>
                <a:pPr>
                  <a:defRPr/>
                </a:pPr>
                <a:r>
                  <a:rPr lang="en-US"/>
                  <a:t>Landings (lbs ww)</a:t>
                </a:r>
              </a:p>
            </c:rich>
          </c:tx>
          <c:layout>
            <c:manualLayout>
              <c:xMode val="edge"/>
              <c:yMode val="edge"/>
              <c:x val="0"/>
              <c:y val="0.19584464359718248"/>
            </c:manualLayout>
          </c:layout>
          <c:overlay val="0"/>
        </c:title>
        <c:numFmt formatCode="#,##0" sourceLinked="0"/>
        <c:majorTickMark val="cross"/>
        <c:minorTickMark val="out"/>
        <c:tickLblPos val="nextTo"/>
        <c:spPr>
          <a:ln w="25400">
            <a:solidFill>
              <a:schemeClr val="tx1"/>
            </a:solidFill>
          </a:ln>
        </c:spPr>
        <c:crossAx val="340792176"/>
        <c:crossesAt val="1"/>
        <c:crossBetween val="between"/>
      </c:valAx>
    </c:plotArea>
    <c:legend>
      <c:legendPos val="tr"/>
      <c:layout>
        <c:manualLayout>
          <c:xMode val="edge"/>
          <c:yMode val="edge"/>
          <c:x val="0.1277186549527877"/>
          <c:y val="4.3413319097824712E-2"/>
          <c:w val="0.22099774396178007"/>
          <c:h val="0.54183157748408817"/>
        </c:manualLayout>
      </c:layout>
      <c:overlay val="1"/>
      <c:spPr>
        <a:solidFill>
          <a:schemeClr val="bg1"/>
        </a:solidFill>
      </c:spPr>
    </c:legend>
    <c:plotVisOnly val="1"/>
    <c:dispBlanksAs val="gap"/>
    <c:showDLblsOverMax val="0"/>
  </c:chart>
  <c:txPr>
    <a:bodyPr/>
    <a:lstStyle/>
    <a:p>
      <a:pPr>
        <a:defRPr sz="1400">
          <a:latin typeface="Arial" pitchFamily="34" charset="0"/>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15</c:v>
          </c:tx>
          <c:marker>
            <c:symbol val="none"/>
          </c:marker>
          <c:cat>
            <c:numRef>
              <c:f>'Size Limits'!$BW$44:$CH$44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'Size Limits'!$BW$46:$CH$46</c:f>
              <c:numCache>
                <c:formatCode>General</c:formatCode>
                <c:ptCount val="12"/>
                <c:pt idx="0">
                  <c:v>0</c:v>
                </c:pt>
                <c:pt idx="1">
                  <c:v>0</c:v>
                </c:pt>
                <c:pt idx="2">
                  <c:v>0</c:v>
                </c:pt>
                <c:pt idx="3">
                  <c:v>0</c:v>
                </c:pt>
                <c:pt idx="4" formatCode="0.00">
                  <c:v>0</c:v>
                </c:pt>
                <c:pt idx="5" formatCode="0.00">
                  <c:v>0</c:v>
                </c:pt>
                <c:pt idx="6">
                  <c:v>0</c:v>
                </c:pt>
                <c:pt idx="7">
                  <c:v>0</c:v>
                </c:pt>
                <c:pt idx="8" formatCode="0.00">
                  <c:v>0</c:v>
                </c:pt>
                <c:pt idx="9" formatCode="0.00">
                  <c:v>0</c:v>
                </c:pt>
                <c:pt idx="10" formatCode="0.00">
                  <c:v>0</c:v>
                </c:pt>
                <c:pt idx="11" formatCode="0.00">
                  <c:v>0</c:v>
                </c:pt>
              </c:numCache>
            </c:numRef>
          </c:val>
          <c:smooth val="0"/>
        </c:ser>
        <c:ser>
          <c:idx val="1"/>
          <c:order val="1"/>
          <c:tx>
            <c:v>16</c:v>
          </c:tx>
          <c:marker>
            <c:symbol val="none"/>
          </c:marker>
          <c:cat>
            <c:numRef>
              <c:f>'Size Limits'!$BW$44:$CH$44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'Size Limits'!$BW$47:$CH$47</c:f>
              <c:numCache>
                <c:formatCode>0.00</c:formatCode>
                <c:ptCount val="12"/>
                <c:pt idx="0">
                  <c:v>18.518518518518519</c:v>
                </c:pt>
                <c:pt idx="1">
                  <c:v>16</c:v>
                </c:pt>
                <c:pt idx="2">
                  <c:v>18.75</c:v>
                </c:pt>
                <c:pt idx="3">
                  <c:v>18.085106382978726</c:v>
                </c:pt>
                <c:pt idx="4">
                  <c:v>18.600000000000001</c:v>
                </c:pt>
                <c:pt idx="5">
                  <c:v>8.6419753086419746</c:v>
                </c:pt>
                <c:pt idx="6">
                  <c:v>6.4516129032258061</c:v>
                </c:pt>
                <c:pt idx="7">
                  <c:v>11.73469387755102</c:v>
                </c:pt>
                <c:pt idx="8">
                  <c:v>12.7</c:v>
                </c:pt>
                <c:pt idx="9">
                  <c:v>25.1</c:v>
                </c:pt>
                <c:pt idx="10">
                  <c:v>21.710526315789476</c:v>
                </c:pt>
                <c:pt idx="11">
                  <c:v>21.710526315789476</c:v>
                </c:pt>
              </c:numCache>
            </c:numRef>
          </c:val>
          <c:smooth val="0"/>
        </c:ser>
        <c:ser>
          <c:idx val="2"/>
          <c:order val="2"/>
          <c:tx>
            <c:v>17</c:v>
          </c:tx>
          <c:marker>
            <c:symbol val="none"/>
          </c:marker>
          <c:cat>
            <c:numRef>
              <c:f>'Size Limits'!$BW$44:$CH$44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'Size Limits'!$BW$48:$CH$48</c:f>
              <c:numCache>
                <c:formatCode>0.00</c:formatCode>
                <c:ptCount val="12"/>
                <c:pt idx="0">
                  <c:v>29.629629629629626</c:v>
                </c:pt>
                <c:pt idx="1">
                  <c:v>26</c:v>
                </c:pt>
                <c:pt idx="2">
                  <c:v>32.5</c:v>
                </c:pt>
                <c:pt idx="3">
                  <c:v>29.787234042553191</c:v>
                </c:pt>
                <c:pt idx="4">
                  <c:v>30.2</c:v>
                </c:pt>
                <c:pt idx="5">
                  <c:v>17.901234567901234</c:v>
                </c:pt>
                <c:pt idx="6">
                  <c:v>25.806451612903224</c:v>
                </c:pt>
                <c:pt idx="7">
                  <c:v>23.469387755102041</c:v>
                </c:pt>
                <c:pt idx="8">
                  <c:v>17.2</c:v>
                </c:pt>
                <c:pt idx="9">
                  <c:v>28.6</c:v>
                </c:pt>
                <c:pt idx="10">
                  <c:v>28.947368421052634</c:v>
                </c:pt>
                <c:pt idx="11">
                  <c:v>28.947368421052634</c:v>
                </c:pt>
              </c:numCache>
            </c:numRef>
          </c:val>
          <c:smooth val="0"/>
        </c:ser>
        <c:ser>
          <c:idx val="3"/>
          <c:order val="3"/>
          <c:tx>
            <c:v>18</c:v>
          </c:tx>
          <c:marker>
            <c:symbol val="none"/>
          </c:marker>
          <c:cat>
            <c:numRef>
              <c:f>'Size Limits'!$BW$44:$CH$44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'Size Limits'!$BW$49:$CH$49</c:f>
              <c:numCache>
                <c:formatCode>0.00</c:formatCode>
                <c:ptCount val="12"/>
                <c:pt idx="0">
                  <c:v>29.629629629629626</c:v>
                </c:pt>
                <c:pt idx="1">
                  <c:v>33</c:v>
                </c:pt>
                <c:pt idx="2">
                  <c:v>41.25</c:v>
                </c:pt>
                <c:pt idx="3">
                  <c:v>37.943262411347519</c:v>
                </c:pt>
                <c:pt idx="4">
                  <c:v>38.299999999999997</c:v>
                </c:pt>
                <c:pt idx="5">
                  <c:v>20.37037037037037</c:v>
                </c:pt>
                <c:pt idx="6">
                  <c:v>43.548387096774192</c:v>
                </c:pt>
                <c:pt idx="7">
                  <c:v>28.571428571428569</c:v>
                </c:pt>
                <c:pt idx="8">
                  <c:v>17.2</c:v>
                </c:pt>
                <c:pt idx="9">
                  <c:v>28.6</c:v>
                </c:pt>
                <c:pt idx="10">
                  <c:v>28.947368421052634</c:v>
                </c:pt>
                <c:pt idx="11">
                  <c:v>28.947368421052634</c:v>
                </c:pt>
              </c:numCache>
            </c:numRef>
          </c:val>
          <c:smooth val="0"/>
        </c:ser>
        <c:ser>
          <c:idx val="4"/>
          <c:order val="4"/>
          <c:tx>
            <c:v>19</c:v>
          </c:tx>
          <c:marker>
            <c:symbol val="none"/>
          </c:marker>
          <c:cat>
            <c:numRef>
              <c:f>'Size Limits'!$BW$44:$CH$44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'Size Limits'!$BW$50:$CH$50</c:f>
              <c:numCache>
                <c:formatCode>0.00</c:formatCode>
                <c:ptCount val="12"/>
                <c:pt idx="0">
                  <c:v>40.74074074074074</c:v>
                </c:pt>
                <c:pt idx="1">
                  <c:v>37</c:v>
                </c:pt>
                <c:pt idx="2">
                  <c:v>52.5</c:v>
                </c:pt>
                <c:pt idx="3">
                  <c:v>41.134751773049643</c:v>
                </c:pt>
                <c:pt idx="4">
                  <c:v>40.1</c:v>
                </c:pt>
                <c:pt idx="5">
                  <c:v>28.39506172839506</c:v>
                </c:pt>
                <c:pt idx="6">
                  <c:v>70.967741935483872</c:v>
                </c:pt>
                <c:pt idx="7">
                  <c:v>46.938775510204081</c:v>
                </c:pt>
                <c:pt idx="8">
                  <c:v>17.2</c:v>
                </c:pt>
                <c:pt idx="9">
                  <c:v>28.6</c:v>
                </c:pt>
                <c:pt idx="10">
                  <c:v>34.868421052631575</c:v>
                </c:pt>
                <c:pt idx="11">
                  <c:v>34.868421052631575</c:v>
                </c:pt>
              </c:numCache>
            </c:numRef>
          </c:val>
          <c:smooth val="0"/>
        </c:ser>
        <c:ser>
          <c:idx val="5"/>
          <c:order val="5"/>
          <c:tx>
            <c:v>20</c:v>
          </c:tx>
          <c:marker>
            <c:symbol val="none"/>
          </c:marker>
          <c:cat>
            <c:numRef>
              <c:f>'Size Limits'!$BW$44:$CH$44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'Size Limits'!$BW$51:$CH$51</c:f>
              <c:numCache>
                <c:formatCode>0.00</c:formatCode>
                <c:ptCount val="12"/>
                <c:pt idx="0">
                  <c:v>45.679012345679013</c:v>
                </c:pt>
                <c:pt idx="1">
                  <c:v>48</c:v>
                </c:pt>
                <c:pt idx="2">
                  <c:v>66.25</c:v>
                </c:pt>
                <c:pt idx="3">
                  <c:v>50.709219858156033</c:v>
                </c:pt>
                <c:pt idx="4">
                  <c:v>50.7</c:v>
                </c:pt>
                <c:pt idx="5">
                  <c:v>43.827160493827158</c:v>
                </c:pt>
                <c:pt idx="6">
                  <c:v>80.645161290322577</c:v>
                </c:pt>
                <c:pt idx="7">
                  <c:v>65.306122448979593</c:v>
                </c:pt>
                <c:pt idx="8">
                  <c:v>25.8</c:v>
                </c:pt>
                <c:pt idx="9">
                  <c:v>42.9</c:v>
                </c:pt>
                <c:pt idx="10">
                  <c:v>44.078947368421048</c:v>
                </c:pt>
                <c:pt idx="11">
                  <c:v>44.078947368421048</c:v>
                </c:pt>
              </c:numCache>
            </c:numRef>
          </c:val>
          <c:smooth val="0"/>
        </c:ser>
        <c:dLbls>
          <c:showLegendKey val="0"/>
          <c:showVal val="0"/>
          <c:showCatName val="0"/>
          <c:showSerName val="0"/>
          <c:showPercent val="0"/>
          <c:showBubbleSize val="0"/>
        </c:dLbls>
        <c:smooth val="0"/>
        <c:axId val="325254416"/>
        <c:axId val="325254808"/>
      </c:lineChart>
      <c:catAx>
        <c:axId val="325254416"/>
        <c:scaling>
          <c:orientation val="minMax"/>
        </c:scaling>
        <c:delete val="0"/>
        <c:axPos val="b"/>
        <c:title>
          <c:tx>
            <c:rich>
              <a:bodyPr/>
              <a:lstStyle/>
              <a:p>
                <a:pPr>
                  <a:defRPr/>
                </a:pPr>
                <a:r>
                  <a:rPr lang="en-US"/>
                  <a:t>Month</a:t>
                </a:r>
              </a:p>
            </c:rich>
          </c:tx>
          <c:overlay val="0"/>
        </c:title>
        <c:numFmt formatCode="General" sourceLinked="1"/>
        <c:majorTickMark val="out"/>
        <c:minorTickMark val="none"/>
        <c:tickLblPos val="nextTo"/>
        <c:crossAx val="325254808"/>
        <c:crosses val="autoZero"/>
        <c:auto val="1"/>
        <c:lblAlgn val="ctr"/>
        <c:lblOffset val="100"/>
        <c:noMultiLvlLbl val="0"/>
      </c:catAx>
      <c:valAx>
        <c:axId val="325254808"/>
        <c:scaling>
          <c:orientation val="minMax"/>
        </c:scaling>
        <c:delete val="0"/>
        <c:axPos val="l"/>
        <c:title>
          <c:tx>
            <c:rich>
              <a:bodyPr rot="-5400000" vert="horz"/>
              <a:lstStyle/>
              <a:p>
                <a:pPr>
                  <a:defRPr/>
                </a:pPr>
                <a:r>
                  <a:rPr lang="en-US"/>
                  <a:t>Percent Reduction</a:t>
                </a:r>
              </a:p>
            </c:rich>
          </c:tx>
          <c:layout>
            <c:manualLayout>
              <c:xMode val="edge"/>
              <c:yMode val="edge"/>
              <c:x val="0"/>
              <c:y val="0.29627761068009034"/>
            </c:manualLayout>
          </c:layout>
          <c:overlay val="0"/>
        </c:title>
        <c:numFmt formatCode="General" sourceLinked="1"/>
        <c:majorTickMark val="out"/>
        <c:minorTickMark val="none"/>
        <c:tickLblPos val="nextTo"/>
        <c:crossAx val="325254416"/>
        <c:crosses val="autoZero"/>
        <c:crossBetween val="between"/>
      </c:valAx>
    </c:plotArea>
    <c:legend>
      <c:legendPos val="r"/>
      <c:overlay val="0"/>
    </c:legend>
    <c:plotVisOnly val="1"/>
    <c:dispBlanksAs val="gap"/>
    <c:showDLblsOverMax val="0"/>
  </c:chart>
  <c:spPr>
    <a:ln>
      <a:noFill/>
    </a:ln>
  </c:spPr>
  <c:txPr>
    <a:bodyPr/>
    <a:lstStyle/>
    <a:p>
      <a:pPr>
        <a:defRPr sz="1200"/>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26640419947507"/>
          <c:y val="5.1400554097404488E-2"/>
          <c:w val="0.81417804024496943"/>
          <c:h val="0.7900036453776611"/>
        </c:manualLayout>
      </c:layout>
      <c:lineChart>
        <c:grouping val="standard"/>
        <c:varyColors val="0"/>
        <c:ser>
          <c:idx val="0"/>
          <c:order val="0"/>
          <c:marker>
            <c:symbol val="none"/>
          </c:marker>
          <c:cat>
            <c:strRef>
              <c:f>'2017 projected landings'!$B$2:$M$2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'2017 projected landings'!$B$9:$M$9</c:f>
              <c:numCache>
                <c:formatCode>#,##0</c:formatCode>
                <c:ptCount val="12"/>
                <c:pt idx="0">
                  <c:v>19870.94913328869</c:v>
                </c:pt>
                <c:pt idx="1">
                  <c:v>17947.954055873652</c:v>
                </c:pt>
                <c:pt idx="2">
                  <c:v>22467.801990961692</c:v>
                </c:pt>
                <c:pt idx="3">
                  <c:v>21743.03418480164</c:v>
                </c:pt>
                <c:pt idx="4">
                  <c:v>107596.46085365795</c:v>
                </c:pt>
                <c:pt idx="5">
                  <c:v>104125.60727773351</c:v>
                </c:pt>
                <c:pt idx="6">
                  <c:v>65075.721863956365</c:v>
                </c:pt>
                <c:pt idx="7">
                  <c:v>65075.721863956365</c:v>
                </c:pt>
                <c:pt idx="8">
                  <c:v>32658.307328642884</c:v>
                </c:pt>
                <c:pt idx="9">
                  <c:v>33746.917572930979</c:v>
                </c:pt>
                <c:pt idx="10">
                  <c:v>8211.166873402648</c:v>
                </c:pt>
                <c:pt idx="11">
                  <c:v>8484.8724358494037</c:v>
                </c:pt>
              </c:numCache>
            </c:numRef>
          </c:val>
          <c:smooth val="0"/>
        </c:ser>
        <c:dLbls>
          <c:showLegendKey val="0"/>
          <c:showVal val="0"/>
          <c:showCatName val="0"/>
          <c:showSerName val="0"/>
          <c:showPercent val="0"/>
          <c:showBubbleSize val="0"/>
        </c:dLbls>
        <c:smooth val="0"/>
        <c:axId val="325256376"/>
        <c:axId val="325256768"/>
      </c:lineChart>
      <c:catAx>
        <c:axId val="325256376"/>
        <c:scaling>
          <c:orientation val="minMax"/>
        </c:scaling>
        <c:delete val="0"/>
        <c:axPos val="b"/>
        <c:title>
          <c:tx>
            <c:rich>
              <a:bodyPr/>
              <a:lstStyle/>
              <a:p>
                <a:pPr>
                  <a:defRPr/>
                </a:pPr>
                <a:r>
                  <a:rPr lang="en-US"/>
                  <a:t>Month</a:t>
                </a:r>
              </a:p>
            </c:rich>
          </c:tx>
          <c:layout>
            <c:manualLayout>
              <c:xMode val="edge"/>
              <c:yMode val="edge"/>
              <c:x val="0.50914698162729655"/>
              <c:y val="0.92960629921259841"/>
            </c:manualLayout>
          </c:layout>
          <c:overlay val="0"/>
        </c:title>
        <c:numFmt formatCode="General" sourceLinked="0"/>
        <c:majorTickMark val="none"/>
        <c:minorTickMark val="cross"/>
        <c:tickLblPos val="nextTo"/>
        <c:spPr>
          <a:ln w="19050">
            <a:solidFill>
              <a:schemeClr val="tx1"/>
            </a:solidFill>
          </a:ln>
        </c:spPr>
        <c:crossAx val="325256768"/>
        <c:crosses val="autoZero"/>
        <c:auto val="1"/>
        <c:lblAlgn val="ctr"/>
        <c:lblOffset val="100"/>
        <c:noMultiLvlLbl val="0"/>
      </c:catAx>
      <c:valAx>
        <c:axId val="325256768"/>
        <c:scaling>
          <c:orientation val="minMax"/>
        </c:scaling>
        <c:delete val="0"/>
        <c:axPos val="l"/>
        <c:title>
          <c:tx>
            <c:rich>
              <a:bodyPr rot="-5400000" vert="horz"/>
              <a:lstStyle/>
              <a:p>
                <a:pPr>
                  <a:defRPr/>
                </a:pPr>
                <a:r>
                  <a:rPr lang="en-US"/>
                  <a:t>Landings</a:t>
                </a:r>
                <a:r>
                  <a:rPr lang="en-US" baseline="0"/>
                  <a:t> (lbs ww)</a:t>
                </a:r>
                <a:endParaRPr lang="en-US"/>
              </a:p>
            </c:rich>
          </c:tx>
          <c:layout>
            <c:manualLayout>
              <c:xMode val="edge"/>
              <c:yMode val="edge"/>
              <c:x val="2.7777777777777779E-3"/>
              <c:y val="0.22902960046660839"/>
            </c:manualLayout>
          </c:layout>
          <c:overlay val="0"/>
        </c:title>
        <c:numFmt formatCode="#,##0" sourceLinked="1"/>
        <c:majorTickMark val="cross"/>
        <c:minorTickMark val="out"/>
        <c:tickLblPos val="nextTo"/>
        <c:spPr>
          <a:ln w="19050">
            <a:solidFill>
              <a:schemeClr val="tx1"/>
            </a:solidFill>
          </a:ln>
        </c:spPr>
        <c:crossAx val="3252563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Gulf Recreational Gray Triggerfish Predicted Landings by</a:t>
            </a:r>
            <a:r>
              <a:rPr lang="en-US" baseline="0"/>
              <a:t> Month</a:t>
            </a:r>
            <a:endParaRPr lang="en-US"/>
          </a:p>
        </c:rich>
      </c:tx>
      <c:overlay val="0"/>
    </c:title>
    <c:autoTitleDeleted val="0"/>
    <c:plotArea>
      <c:layout/>
      <c:scatterChart>
        <c:scatterStyle val="smoothMarker"/>
        <c:varyColors val="0"/>
        <c:ser>
          <c:idx val="0"/>
          <c:order val="0"/>
          <c:tx>
            <c:v>Projected Landings</c:v>
          </c:tx>
          <c:spPr>
            <a:ln w="63500"/>
          </c:spPr>
          <c:marker>
            <c:symbol val="circle"/>
            <c:size val="13"/>
            <c:spPr>
              <a:solidFill>
                <a:srgbClr val="FF0000"/>
              </a:solidFill>
            </c:spPr>
          </c:marker>
          <c:xVal>
            <c:strRef>
              <c:f>'2017 projected landings'!$B$2:$M$2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xVal>
          <c:yVal>
            <c:numRef>
              <c:f>'2017 projected landings'!$B$9:$M$9</c:f>
              <c:numCache>
                <c:formatCode>#,##0</c:formatCode>
                <c:ptCount val="12"/>
                <c:pt idx="0">
                  <c:v>19870.94913328869</c:v>
                </c:pt>
                <c:pt idx="1">
                  <c:v>17947.954055873652</c:v>
                </c:pt>
                <c:pt idx="2">
                  <c:v>22467.801990961692</c:v>
                </c:pt>
                <c:pt idx="3">
                  <c:v>21743.03418480164</c:v>
                </c:pt>
                <c:pt idx="4">
                  <c:v>107596.46085365795</c:v>
                </c:pt>
                <c:pt idx="5">
                  <c:v>104125.60727773351</c:v>
                </c:pt>
                <c:pt idx="6">
                  <c:v>65075.721863956365</c:v>
                </c:pt>
                <c:pt idx="7">
                  <c:v>65075.721863956365</c:v>
                </c:pt>
                <c:pt idx="8">
                  <c:v>32658.307328642884</c:v>
                </c:pt>
                <c:pt idx="9">
                  <c:v>33746.917572930979</c:v>
                </c:pt>
                <c:pt idx="10">
                  <c:v>8211.166873402648</c:v>
                </c:pt>
                <c:pt idx="11">
                  <c:v>8484.8724358494037</c:v>
                </c:pt>
              </c:numCache>
            </c:numRef>
          </c:yVal>
          <c:smooth val="1"/>
        </c:ser>
        <c:ser>
          <c:idx val="1"/>
          <c:order val="1"/>
          <c:tx>
            <c:v>Upper 95% Confidence Interval</c:v>
          </c:tx>
          <c:spPr>
            <a:ln>
              <a:solidFill>
                <a:schemeClr val="tx1"/>
              </a:solidFill>
              <a:prstDash val="dash"/>
            </a:ln>
          </c:spPr>
          <c:marker>
            <c:symbol val="none"/>
          </c:marker>
          <c:xVal>
            <c:strRef>
              <c:f>'2017 projected landings'!$B$2:$M$2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xVal>
          <c:yVal>
            <c:numRef>
              <c:f>'2017 projected landings'!$B$30:$M$30</c:f>
              <c:numCache>
                <c:formatCode>#,##0</c:formatCode>
                <c:ptCount val="12"/>
                <c:pt idx="0">
                  <c:v>21135.559341090804</c:v>
                </c:pt>
                <c:pt idx="1">
                  <c:v>19128.25019785859</c:v>
                </c:pt>
                <c:pt idx="2">
                  <c:v>29134.961642807139</c:v>
                </c:pt>
                <c:pt idx="3">
                  <c:v>28455.686031563117</c:v>
                </c:pt>
                <c:pt idx="4">
                  <c:v>134773.5817797526</c:v>
                </c:pt>
                <c:pt idx="5">
                  <c:v>129964.86211071356</c:v>
                </c:pt>
                <c:pt idx="6">
                  <c:v>85426.898441553261</c:v>
                </c:pt>
                <c:pt idx="7">
                  <c:v>84220.947134799266</c:v>
                </c:pt>
                <c:pt idx="8">
                  <c:v>38513.618990408191</c:v>
                </c:pt>
                <c:pt idx="9">
                  <c:v>40242.068980515731</c:v>
                </c:pt>
                <c:pt idx="10">
                  <c:v>9932.0847108835624</c:v>
                </c:pt>
                <c:pt idx="11">
                  <c:v>10185.14988272045</c:v>
                </c:pt>
              </c:numCache>
            </c:numRef>
          </c:yVal>
          <c:smooth val="1"/>
        </c:ser>
        <c:ser>
          <c:idx val="2"/>
          <c:order val="2"/>
          <c:tx>
            <c:v>Lower 95% Confidence Interval</c:v>
          </c:tx>
          <c:spPr>
            <a:ln>
              <a:solidFill>
                <a:schemeClr val="tx1"/>
              </a:solidFill>
              <a:prstDash val="dash"/>
            </a:ln>
          </c:spPr>
          <c:marker>
            <c:symbol val="none"/>
          </c:marker>
          <c:xVal>
            <c:strRef>
              <c:f>'2017 projected landings'!$B$2:$M$2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xVal>
          <c:yVal>
            <c:numRef>
              <c:f>'2017 projected landings'!$B$31:$M$31</c:f>
              <c:numCache>
                <c:formatCode>#,##0</c:formatCode>
                <c:ptCount val="12"/>
                <c:pt idx="0">
                  <c:v>18606.338925486576</c:v>
                </c:pt>
                <c:pt idx="1">
                  <c:v>16767.657913888714</c:v>
                </c:pt>
                <c:pt idx="2">
                  <c:v>15800.642339116248</c:v>
                </c:pt>
                <c:pt idx="3">
                  <c:v>15030.382338040163</c:v>
                </c:pt>
                <c:pt idx="4">
                  <c:v>80419.339927563298</c:v>
                </c:pt>
                <c:pt idx="5">
                  <c:v>78286.352444753458</c:v>
                </c:pt>
                <c:pt idx="6">
                  <c:v>44724.545286359469</c:v>
                </c:pt>
                <c:pt idx="7">
                  <c:v>45930.496593113465</c:v>
                </c:pt>
                <c:pt idx="8">
                  <c:v>26802.995666877578</c:v>
                </c:pt>
                <c:pt idx="9">
                  <c:v>27251.766165346227</c:v>
                </c:pt>
                <c:pt idx="10">
                  <c:v>6490.2490359217345</c:v>
                </c:pt>
                <c:pt idx="11">
                  <c:v>6784.5949889783569</c:v>
                </c:pt>
              </c:numCache>
            </c:numRef>
          </c:yVal>
          <c:smooth val="1"/>
        </c:ser>
        <c:dLbls>
          <c:showLegendKey val="0"/>
          <c:showVal val="0"/>
          <c:showCatName val="0"/>
          <c:showSerName val="0"/>
          <c:showPercent val="0"/>
          <c:showBubbleSize val="0"/>
        </c:dLbls>
        <c:axId val="330671664"/>
        <c:axId val="328721232"/>
      </c:scatterChart>
      <c:valAx>
        <c:axId val="330671664"/>
        <c:scaling>
          <c:orientation val="minMax"/>
          <c:max val="12"/>
        </c:scaling>
        <c:delete val="0"/>
        <c:axPos val="b"/>
        <c:title>
          <c:tx>
            <c:rich>
              <a:bodyPr/>
              <a:lstStyle/>
              <a:p>
                <a:pPr>
                  <a:defRPr/>
                </a:pPr>
                <a:r>
                  <a:rPr lang="en-US"/>
                  <a:t>Month</a:t>
                </a:r>
              </a:p>
            </c:rich>
          </c:tx>
          <c:overlay val="0"/>
        </c:title>
        <c:numFmt formatCode="#,##0" sourceLinked="1"/>
        <c:majorTickMark val="out"/>
        <c:minorTickMark val="none"/>
        <c:tickLblPos val="nextTo"/>
        <c:spPr>
          <a:ln w="38100">
            <a:solidFill>
              <a:schemeClr val="tx1"/>
            </a:solidFill>
          </a:ln>
        </c:spPr>
        <c:crossAx val="328721232"/>
        <c:crosses val="autoZero"/>
        <c:crossBetween val="midCat"/>
        <c:majorUnit val="1"/>
      </c:valAx>
      <c:valAx>
        <c:axId val="328721232"/>
        <c:scaling>
          <c:orientation val="minMax"/>
        </c:scaling>
        <c:delete val="0"/>
        <c:axPos val="l"/>
        <c:majorGridlines/>
        <c:title>
          <c:tx>
            <c:rich>
              <a:bodyPr rot="-5400000" vert="horz"/>
              <a:lstStyle/>
              <a:p>
                <a:pPr>
                  <a:defRPr/>
                </a:pPr>
                <a:r>
                  <a:rPr lang="en-US"/>
                  <a:t>Landings (lbs ww)</a:t>
                </a:r>
              </a:p>
            </c:rich>
          </c:tx>
          <c:layout>
            <c:manualLayout>
              <c:xMode val="edge"/>
              <c:yMode val="edge"/>
              <c:x val="4.3979505781169131E-3"/>
              <c:y val="0.2886639579539943"/>
            </c:manualLayout>
          </c:layout>
          <c:overlay val="0"/>
        </c:title>
        <c:numFmt formatCode="#,##0" sourceLinked="0"/>
        <c:majorTickMark val="out"/>
        <c:minorTickMark val="none"/>
        <c:tickLblPos val="nextTo"/>
        <c:spPr>
          <a:ln w="38100">
            <a:solidFill>
              <a:sysClr val="windowText" lastClr="000000"/>
            </a:solidFill>
          </a:ln>
        </c:spPr>
        <c:crossAx val="330671664"/>
        <c:crosses val="autoZero"/>
        <c:crossBetween val="midCat"/>
      </c:valAx>
    </c:plotArea>
    <c:plotVisOnly val="1"/>
    <c:dispBlanksAs val="gap"/>
    <c:showDLblsOverMax val="0"/>
  </c:chart>
  <c:txPr>
    <a:bodyPr/>
    <a:lstStyle/>
    <a:p>
      <a:pPr>
        <a:defRPr sz="1800" b="1"/>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Discards!$B$1</c:f>
              <c:strCache>
                <c:ptCount val="1"/>
                <c:pt idx="0">
                  <c:v>MRFSS_B2</c:v>
                </c:pt>
              </c:strCache>
            </c:strRef>
          </c:tx>
          <c:xVal>
            <c:numRef>
              <c:f>Discards!$A$2:$A$26</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Discards!$B$2:$B$26</c:f>
              <c:numCache>
                <c:formatCode>General</c:formatCode>
                <c:ptCount val="25"/>
                <c:pt idx="0">
                  <c:v>99534.588945118012</c:v>
                </c:pt>
                <c:pt idx="1">
                  <c:v>41599.919949300005</c:v>
                </c:pt>
                <c:pt idx="2">
                  <c:v>15116.56405262</c:v>
                </c:pt>
                <c:pt idx="3">
                  <c:v>165177.1749866</c:v>
                </c:pt>
                <c:pt idx="4">
                  <c:v>75397.149746679992</c:v>
                </c:pt>
                <c:pt idx="5">
                  <c:v>269370.21816476103</c:v>
                </c:pt>
                <c:pt idx="6">
                  <c:v>317775.05430163001</c:v>
                </c:pt>
                <c:pt idx="7">
                  <c:v>193617.22941969798</c:v>
                </c:pt>
                <c:pt idx="8">
                  <c:v>108141.46790658598</c:v>
                </c:pt>
                <c:pt idx="9">
                  <c:v>68025.813325654002</c:v>
                </c:pt>
                <c:pt idx="10">
                  <c:v>70872.269220828006</c:v>
                </c:pt>
                <c:pt idx="11">
                  <c:v>38033.066549906005</c:v>
                </c:pt>
                <c:pt idx="12">
                  <c:v>62987.738631290005</c:v>
                </c:pt>
                <c:pt idx="13">
                  <c:v>43934.741708305999</c:v>
                </c:pt>
                <c:pt idx="14">
                  <c:v>85093.463921863964</c:v>
                </c:pt>
                <c:pt idx="15">
                  <c:v>411223.78252436593</c:v>
                </c:pt>
                <c:pt idx="16">
                  <c:v>200693.17570738401</c:v>
                </c:pt>
                <c:pt idx="17">
                  <c:v>201798.17848912405</c:v>
                </c:pt>
                <c:pt idx="18">
                  <c:v>151427.90904714802</c:v>
                </c:pt>
                <c:pt idx="19">
                  <c:v>117992.81226761999</c:v>
                </c:pt>
                <c:pt idx="20">
                  <c:v>99893.495881210009</c:v>
                </c:pt>
                <c:pt idx="21">
                  <c:v>149798.47292187397</c:v>
                </c:pt>
                <c:pt idx="22">
                  <c:v>179349.96110440401</c:v>
                </c:pt>
                <c:pt idx="23">
                  <c:v>136846.23143023002</c:v>
                </c:pt>
                <c:pt idx="24">
                  <c:v>303718.30698788003</c:v>
                </c:pt>
              </c:numCache>
            </c:numRef>
          </c:yVal>
          <c:smooth val="1"/>
        </c:ser>
        <c:ser>
          <c:idx val="1"/>
          <c:order val="1"/>
          <c:tx>
            <c:strRef>
              <c:f>Discards!$C$1</c:f>
              <c:strCache>
                <c:ptCount val="1"/>
                <c:pt idx="0">
                  <c:v>MRFSS_b2_wave1-5</c:v>
                </c:pt>
              </c:strCache>
            </c:strRef>
          </c:tx>
          <c:xVal>
            <c:numRef>
              <c:f>Discards!$A$2:$A$26</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Discards!$C$2:$C$26</c:f>
              <c:numCache>
                <c:formatCode>General</c:formatCode>
                <c:ptCount val="25"/>
                <c:pt idx="0">
                  <c:v>76830.347998918005</c:v>
                </c:pt>
                <c:pt idx="1">
                  <c:v>40956.408031900006</c:v>
                </c:pt>
                <c:pt idx="2">
                  <c:v>14594.940957660001</c:v>
                </c:pt>
                <c:pt idx="3">
                  <c:v>154110.074521</c:v>
                </c:pt>
                <c:pt idx="4">
                  <c:v>66156.461639879999</c:v>
                </c:pt>
                <c:pt idx="5">
                  <c:v>235326.15642638406</c:v>
                </c:pt>
                <c:pt idx="6">
                  <c:v>314111.35863888997</c:v>
                </c:pt>
                <c:pt idx="7">
                  <c:v>190549.37538847799</c:v>
                </c:pt>
                <c:pt idx="8">
                  <c:v>101843.52918360598</c:v>
                </c:pt>
                <c:pt idx="9">
                  <c:v>58827.211488153996</c:v>
                </c:pt>
                <c:pt idx="10">
                  <c:v>70026.245972047996</c:v>
                </c:pt>
                <c:pt idx="11">
                  <c:v>35331.508546164005</c:v>
                </c:pt>
                <c:pt idx="12">
                  <c:v>61080.610643974003</c:v>
                </c:pt>
                <c:pt idx="13">
                  <c:v>42611.802815460003</c:v>
                </c:pt>
                <c:pt idx="14">
                  <c:v>82181.645782243955</c:v>
                </c:pt>
                <c:pt idx="15">
                  <c:v>402554.01395678392</c:v>
                </c:pt>
                <c:pt idx="16">
                  <c:v>188127.84501496603</c:v>
                </c:pt>
                <c:pt idx="17">
                  <c:v>182587.40798810203</c:v>
                </c:pt>
                <c:pt idx="18">
                  <c:v>147406.51833606602</c:v>
                </c:pt>
                <c:pt idx="19">
                  <c:v>117638.00625633998</c:v>
                </c:pt>
                <c:pt idx="20">
                  <c:v>87363.066466146003</c:v>
                </c:pt>
                <c:pt idx="21">
                  <c:v>123158.18912047398</c:v>
                </c:pt>
                <c:pt idx="22">
                  <c:v>170507.17085954401</c:v>
                </c:pt>
                <c:pt idx="23">
                  <c:v>134775.22981048003</c:v>
                </c:pt>
                <c:pt idx="24">
                  <c:v>281773.57609996008</c:v>
                </c:pt>
              </c:numCache>
            </c:numRef>
          </c:yVal>
          <c:smooth val="1"/>
        </c:ser>
        <c:dLbls>
          <c:showLegendKey val="0"/>
          <c:showVal val="0"/>
          <c:showCatName val="0"/>
          <c:showSerName val="0"/>
          <c:showPercent val="0"/>
          <c:showBubbleSize val="0"/>
        </c:dLbls>
        <c:axId val="328722016"/>
        <c:axId val="328722408"/>
      </c:scatterChart>
      <c:valAx>
        <c:axId val="328722016"/>
        <c:scaling>
          <c:orientation val="minMax"/>
        </c:scaling>
        <c:delete val="0"/>
        <c:axPos val="b"/>
        <c:numFmt formatCode="General" sourceLinked="1"/>
        <c:majorTickMark val="out"/>
        <c:minorTickMark val="none"/>
        <c:tickLblPos val="nextTo"/>
        <c:crossAx val="328722408"/>
        <c:crosses val="autoZero"/>
        <c:crossBetween val="midCat"/>
      </c:valAx>
      <c:valAx>
        <c:axId val="328722408"/>
        <c:scaling>
          <c:orientation val="minMax"/>
        </c:scaling>
        <c:delete val="0"/>
        <c:axPos val="l"/>
        <c:majorGridlines/>
        <c:numFmt formatCode="General" sourceLinked="1"/>
        <c:majorTickMark val="out"/>
        <c:minorTickMark val="none"/>
        <c:tickLblPos val="nextTo"/>
        <c:crossAx val="328722016"/>
        <c:crosses val="autoZero"/>
        <c:crossBetween val="midCat"/>
      </c:valAx>
    </c:plotArea>
    <c:legend>
      <c:legendPos val="r"/>
      <c:overlay val="0"/>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codeName="Chart10"/>
  <sheetViews>
    <sheetView zoomScale="102" workbookViewId="0" zoomToFit="1"/>
  </sheetViews>
  <pageMargins left="0.7" right="0.7" top="0.75" bottom="0.75" header="0.3" footer="0.3"/>
  <drawing r:id="rId1"/>
</chartsheet>
</file>

<file path=xl/ctrlProps/ctrlProp1.xml><?xml version="1.0" encoding="utf-8"?>
<formControlPr xmlns="http://schemas.microsoft.com/office/spreadsheetml/2009/9/main" objectType="Drop" dropLines="32" dropStyle="combo" dx="23" fmlaLink="inputs!$B$38" fmlaRange="inputs!$B$4:$B$35" noThreeD="1" sel="1" val="0"/>
</file>

<file path=xl/ctrlProps/ctrlProp10.xml><?xml version="1.0" encoding="utf-8"?>
<formControlPr xmlns="http://schemas.microsoft.com/office/spreadsheetml/2009/9/main" objectType="Drop" dropLines="32" dropStyle="combo" dx="23" fmlaLink="inputs!$K$38" fmlaRange="inputs!$K$4:$K$35" noThreeD="1" sel="1" val="0"/>
</file>

<file path=xl/ctrlProps/ctrlProp11.xml><?xml version="1.0" encoding="utf-8"?>
<formControlPr xmlns="http://schemas.microsoft.com/office/spreadsheetml/2009/9/main" objectType="Drop" dropLines="31" dropStyle="combo" dx="23" fmlaLink="inputs!$L$38" fmlaRange="inputs!$L$4:$L$35" noThreeD="1" sel="1" val="0"/>
</file>

<file path=xl/ctrlProps/ctrlProp12.xml><?xml version="1.0" encoding="utf-8"?>
<formControlPr xmlns="http://schemas.microsoft.com/office/spreadsheetml/2009/9/main" objectType="Drop" dropLines="32" dropStyle="combo" dx="23" fmlaLink="inputs!$M$38" fmlaRange="inputs!$M$4:$M$35" noThreeD="1" sel="1" val="0"/>
</file>

<file path=xl/ctrlProps/ctrlProp13.xml><?xml version="1.0" encoding="utf-8"?>
<formControlPr xmlns="http://schemas.microsoft.com/office/spreadsheetml/2009/9/main" objectType="Drop" dropLines="7" dropStyle="combo" dx="23" fmlaLink="inputs!$S$9" fmlaRange="inputs!$T$2:$T$8" noThreeD="1" sel="1" val="0"/>
</file>

<file path=xl/ctrlProps/ctrlProp14.xml><?xml version="1.0" encoding="utf-8"?>
<formControlPr xmlns="http://schemas.microsoft.com/office/spreadsheetml/2009/9/main" objectType="Drop" dropLines="3" dropStyle="combo" dx="23" fmlaLink="inputs!$X$23" fmlaRange="inputs!$Y$2:$Y$3" noThreeD="1" sel="1" val="0"/>
</file>

<file path=xl/ctrlProps/ctrlProp2.xml><?xml version="1.0" encoding="utf-8"?>
<formControlPr xmlns="http://schemas.microsoft.com/office/spreadsheetml/2009/9/main" objectType="Drop" dropLines="30" dropStyle="combo" dx="23" fmlaLink="inputs!$C$38" fmlaRange="inputs!$C$4:$C$35" noThreeD="1" sel="1" val="0"/>
</file>

<file path=xl/ctrlProps/ctrlProp3.xml><?xml version="1.0" encoding="utf-8"?>
<formControlPr xmlns="http://schemas.microsoft.com/office/spreadsheetml/2009/9/main" objectType="Drop" dropLines="32" dropStyle="combo" dx="23" fmlaLink="inputs!$D$38" fmlaRange="inputs!$D$4:$D$35" noThreeD="1" sel="1" val="0"/>
</file>

<file path=xl/ctrlProps/ctrlProp4.xml><?xml version="1.0" encoding="utf-8"?>
<formControlPr xmlns="http://schemas.microsoft.com/office/spreadsheetml/2009/9/main" objectType="Drop" dropLines="31" dropStyle="combo" dx="23" fmlaLink="inputs!$E$38" fmlaRange="inputs!$E$4:$E$35" noThreeD="1" sel="1" val="0"/>
</file>

<file path=xl/ctrlProps/ctrlProp5.xml><?xml version="1.0" encoding="utf-8"?>
<formControlPr xmlns="http://schemas.microsoft.com/office/spreadsheetml/2009/9/main" objectType="Drop" dropLines="32" dropStyle="combo" dx="23" fmlaLink="inputs!$F$38" fmlaRange="inputs!$F$4:$F$35" noThreeD="1" sel="1" val="0"/>
</file>

<file path=xl/ctrlProps/ctrlProp6.xml><?xml version="1.0" encoding="utf-8"?>
<formControlPr xmlns="http://schemas.microsoft.com/office/spreadsheetml/2009/9/main" objectType="Drop" dropLines="31" dropStyle="combo" dx="23" fmlaLink="inputs!$G$38" fmlaRange="inputs!$G$4:$G$35" noThreeD="1" sel="1" val="0"/>
</file>

<file path=xl/ctrlProps/ctrlProp7.xml><?xml version="1.0" encoding="utf-8"?>
<formControlPr xmlns="http://schemas.microsoft.com/office/spreadsheetml/2009/9/main" objectType="Drop" dropLines="32" dropStyle="combo" dx="23" fmlaLink="inputs!$H$38" fmlaRange="inputs!$H$4:$H$35" noThreeD="1" sel="1" val="0"/>
</file>

<file path=xl/ctrlProps/ctrlProp8.xml><?xml version="1.0" encoding="utf-8"?>
<formControlPr xmlns="http://schemas.microsoft.com/office/spreadsheetml/2009/9/main" objectType="Drop" dropLines="32" dropStyle="combo" dx="23" fmlaLink="inputs!$I$38" fmlaRange="inputs!$I$4:$I$35" noThreeD="1" sel="1" val="0"/>
</file>

<file path=xl/ctrlProps/ctrlProp9.xml><?xml version="1.0" encoding="utf-8"?>
<formControlPr xmlns="http://schemas.microsoft.com/office/spreadsheetml/2009/9/main" objectType="Drop" dropLines="31" dropStyle="combo" dx="23" fmlaLink="inputs!$J$38" fmlaRange="inputs!$J$4:$J$35"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13</xdr:col>
      <xdr:colOff>279400</xdr:colOff>
      <xdr:row>0</xdr:row>
      <xdr:rowOff>12699</xdr:rowOff>
    </xdr:from>
    <xdr:to>
      <xdr:col>16</xdr:col>
      <xdr:colOff>397442</xdr:colOff>
      <xdr:row>6</xdr:row>
      <xdr:rowOff>10160</xdr:rowOff>
    </xdr:to>
    <xdr:pic>
      <xdr:nvPicPr>
        <xdr:cNvPr id="4" name="Picture 3" descr="gray triggerfish cropped.JPG"/>
        <xdr:cNvPicPr>
          <a:picLocks noChangeAspect="1"/>
        </xdr:cNvPicPr>
      </xdr:nvPicPr>
      <xdr:blipFill>
        <a:blip xmlns:r="http://schemas.openxmlformats.org/officeDocument/2006/relationships" r:embed="rId1" cstate="print"/>
        <a:stretch>
          <a:fillRect/>
        </a:stretch>
      </xdr:blipFill>
      <xdr:spPr>
        <a:xfrm>
          <a:off x="10612120" y="12699"/>
          <a:ext cx="2525962" cy="1409701"/>
        </a:xfrm>
        <a:prstGeom prst="rect">
          <a:avLst/>
        </a:prstGeom>
      </xdr:spPr>
    </xdr:pic>
    <xdr:clientData/>
  </xdr:twoCellAnchor>
  <xdr:twoCellAnchor>
    <xdr:from>
      <xdr:col>0</xdr:col>
      <xdr:colOff>203200</xdr:colOff>
      <xdr:row>46</xdr:row>
      <xdr:rowOff>106680</xdr:rowOff>
    </xdr:from>
    <xdr:to>
      <xdr:col>11</xdr:col>
      <xdr:colOff>457200</xdr:colOff>
      <xdr:row>63</xdr:row>
      <xdr:rowOff>162560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19050</xdr:colOff>
          <xdr:row>8</xdr:row>
          <xdr:rowOff>219075</xdr:rowOff>
        </xdr:from>
        <xdr:to>
          <xdr:col>7</xdr:col>
          <xdr:colOff>0</xdr:colOff>
          <xdr:row>9</xdr:row>
          <xdr:rowOff>219075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219075</xdr:rowOff>
        </xdr:from>
        <xdr:to>
          <xdr:col>8</xdr:col>
          <xdr:colOff>0</xdr:colOff>
          <xdr:row>9</xdr:row>
          <xdr:rowOff>219075</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219075</xdr:rowOff>
        </xdr:from>
        <xdr:to>
          <xdr:col>9</xdr:col>
          <xdr:colOff>0</xdr:colOff>
          <xdr:row>9</xdr:row>
          <xdr:rowOff>219075</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xdr:row>
          <xdr:rowOff>219075</xdr:rowOff>
        </xdr:from>
        <xdr:to>
          <xdr:col>10</xdr:col>
          <xdr:colOff>0</xdr:colOff>
          <xdr:row>9</xdr:row>
          <xdr:rowOff>219075</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xdr:row>
          <xdr:rowOff>219075</xdr:rowOff>
        </xdr:from>
        <xdr:to>
          <xdr:col>10</xdr:col>
          <xdr:colOff>628650</xdr:colOff>
          <xdr:row>9</xdr:row>
          <xdr:rowOff>219075</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xdr:row>
          <xdr:rowOff>219075</xdr:rowOff>
        </xdr:from>
        <xdr:to>
          <xdr:col>12</xdr:col>
          <xdr:colOff>0</xdr:colOff>
          <xdr:row>9</xdr:row>
          <xdr:rowOff>219075</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219075</xdr:rowOff>
        </xdr:from>
        <xdr:to>
          <xdr:col>13</xdr:col>
          <xdr:colOff>0</xdr:colOff>
          <xdr:row>9</xdr:row>
          <xdr:rowOff>219075</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219075</xdr:rowOff>
        </xdr:from>
        <xdr:to>
          <xdr:col>14</xdr:col>
          <xdr:colOff>0</xdr:colOff>
          <xdr:row>9</xdr:row>
          <xdr:rowOff>219075</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219075</xdr:rowOff>
        </xdr:from>
        <xdr:to>
          <xdr:col>15</xdr:col>
          <xdr:colOff>0</xdr:colOff>
          <xdr:row>9</xdr:row>
          <xdr:rowOff>219075</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219075</xdr:rowOff>
        </xdr:from>
        <xdr:to>
          <xdr:col>16</xdr:col>
          <xdr:colOff>0</xdr:colOff>
          <xdr:row>9</xdr:row>
          <xdr:rowOff>219075</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8</xdr:row>
          <xdr:rowOff>219075</xdr:rowOff>
        </xdr:from>
        <xdr:to>
          <xdr:col>16</xdr:col>
          <xdr:colOff>571500</xdr:colOff>
          <xdr:row>9</xdr:row>
          <xdr:rowOff>219075</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8</xdr:row>
          <xdr:rowOff>209550</xdr:rowOff>
        </xdr:from>
        <xdr:to>
          <xdr:col>17</xdr:col>
          <xdr:colOff>628650</xdr:colOff>
          <xdr:row>9</xdr:row>
          <xdr:rowOff>209550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0</xdr:rowOff>
        </xdr:from>
        <xdr:to>
          <xdr:col>9</xdr:col>
          <xdr:colOff>190500</xdr:colOff>
          <xdr:row>13</xdr:row>
          <xdr:rowOff>19050</xdr:rowOff>
        </xdr:to>
        <xdr:sp macro="" textlink="">
          <xdr:nvSpPr>
            <xdr:cNvPr id="1050" name="Drop Down 2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219075</xdr:rowOff>
        </xdr:from>
        <xdr:to>
          <xdr:col>9</xdr:col>
          <xdr:colOff>180975</xdr:colOff>
          <xdr:row>15</xdr:row>
          <xdr:rowOff>9525</xdr:rowOff>
        </xdr:to>
        <xdr:sp macro="" textlink="">
          <xdr:nvSpPr>
            <xdr:cNvPr id="1051" name="Drop Down 27"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73</xdr:col>
      <xdr:colOff>462642</xdr:colOff>
      <xdr:row>56</xdr:row>
      <xdr:rowOff>54427</xdr:rowOff>
    </xdr:from>
    <xdr:to>
      <xdr:col>85</xdr:col>
      <xdr:colOff>421821</xdr:colOff>
      <xdr:row>75</xdr:row>
      <xdr:rowOff>176893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205740</xdr:colOff>
      <xdr:row>11</xdr:row>
      <xdr:rowOff>64770</xdr:rowOff>
    </xdr:from>
    <xdr:to>
      <xdr:col>22</xdr:col>
      <xdr:colOff>510540</xdr:colOff>
      <xdr:row>26</xdr:row>
      <xdr:rowOff>64770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0" y="0"/>
    <xdr:ext cx="8658412" cy="628276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3</xdr:col>
      <xdr:colOff>38100</xdr:colOff>
      <xdr:row>5</xdr:row>
      <xdr:rowOff>175260</xdr:rowOff>
    </xdr:from>
    <xdr:to>
      <xdr:col>10</xdr:col>
      <xdr:colOff>342900</xdr:colOff>
      <xdr:row>20</xdr:row>
      <xdr:rowOff>175260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129540</xdr:colOff>
      <xdr:row>7</xdr:row>
      <xdr:rowOff>114300</xdr:rowOff>
    </xdr:from>
    <xdr:to>
      <xdr:col>15</xdr:col>
      <xdr:colOff>30480</xdr:colOff>
      <xdr:row>20</xdr:row>
      <xdr:rowOff>129540</xdr:rowOff>
    </xdr:to>
    <xdr:sp macro="" textlink="">
      <xdr:nvSpPr>
        <xdr:cNvPr id="3" name="TextBox 2"/>
        <xdr:cNvSpPr txBox="1"/>
      </xdr:nvSpPr>
      <xdr:spPr>
        <a:xfrm>
          <a:off x="6835140" y="1394460"/>
          <a:ext cx="2339340" cy="2392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that discards actually drop in 2009 from 2008 levels after implementation of size limit, but then skyrocket in 2010</a:t>
          </a:r>
          <a:r>
            <a:rPr lang="en-US" sz="1100" baseline="0"/>
            <a:t> despite DWH/BP spill.</a:t>
          </a:r>
          <a:endParaRPr lang="en-US" sz="1100"/>
        </a:p>
      </xdr:txBody>
    </xdr:sp>
    <xdr:clientData/>
  </xdr:twoCellAnchor>
</xdr:wsDr>
</file>

<file path=xl/queryTables/queryTable1.xml><?xml version="1.0" encoding="utf-8"?>
<queryTable xmlns="http://schemas.openxmlformats.org/spreadsheetml/2006/main" name="ExternalData_2" growShrinkType="overwriteClear"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xternalData_1" growShrinkType="overwriteClear"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vmlDrawing" Target="../drawings/vmlDrawing3.vm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79998168889431442"/>
  </sheetPr>
  <dimension ref="A1:BM92"/>
  <sheetViews>
    <sheetView tabSelected="1" topLeftCell="A7" zoomScale="75" zoomScaleNormal="75" workbookViewId="0">
      <selection activeCell="M26" sqref="M26"/>
    </sheetView>
  </sheetViews>
  <sheetFormatPr defaultRowHeight="15" x14ac:dyDescent="0.25"/>
  <cols>
    <col min="3" max="3" width="11.85546875" customWidth="1"/>
    <col min="4" max="4" width="11.7109375" customWidth="1"/>
    <col min="5" max="5" width="14.140625" customWidth="1"/>
    <col min="6" max="6" width="11.7109375" customWidth="1"/>
    <col min="7" max="8" width="11.7109375" bestFit="1" customWidth="1"/>
    <col min="9" max="9" width="11.7109375" customWidth="1"/>
    <col min="10" max="10" width="13.140625" customWidth="1"/>
    <col min="11" max="11" width="12.7109375" customWidth="1"/>
    <col min="12" max="12" width="11.85546875" customWidth="1"/>
    <col min="13" max="13" width="10.7109375" customWidth="1"/>
    <col min="14" max="14" width="11.7109375" bestFit="1" customWidth="1"/>
    <col min="15" max="15" width="11.7109375" customWidth="1"/>
    <col min="16" max="16" width="11.7109375" bestFit="1" customWidth="1"/>
    <col min="17" max="17" width="12.42578125" customWidth="1"/>
    <col min="18" max="18" width="14.85546875" customWidth="1"/>
    <col min="19" max="19" width="14.42578125" customWidth="1"/>
    <col min="20" max="20" width="13.7109375" customWidth="1"/>
    <col min="21" max="21" width="11.85546875" customWidth="1"/>
    <col min="25" max="25" width="12" bestFit="1" customWidth="1"/>
    <col min="26" max="26" width="13.42578125" bestFit="1" customWidth="1"/>
  </cols>
  <sheetData>
    <row r="1" spans="1:65" s="1" customFormat="1" ht="16.899999999999999" customHeight="1" thickTop="1" x14ac:dyDescent="0.3">
      <c r="A1" s="161"/>
      <c r="B1" s="162"/>
      <c r="C1" s="162"/>
      <c r="D1" s="162"/>
      <c r="E1" s="162"/>
      <c r="F1" s="162"/>
      <c r="G1" s="162"/>
      <c r="H1" s="162"/>
      <c r="I1" s="162"/>
      <c r="J1" s="162"/>
      <c r="K1" s="162"/>
      <c r="L1" s="162"/>
      <c r="M1" s="162"/>
      <c r="N1" s="162"/>
      <c r="O1" s="162"/>
      <c r="P1" s="162"/>
      <c r="Q1" s="162"/>
      <c r="R1" s="162"/>
      <c r="S1" s="162"/>
      <c r="T1" s="162"/>
      <c r="U1" s="162"/>
      <c r="V1" s="163"/>
      <c r="BB1" s="2" t="str">
        <f>IF(ISBLANK(G9),"",CONCATENATE(G8,", "))</f>
        <v xml:space="preserve">Jan, </v>
      </c>
      <c r="BC1" s="2" t="str">
        <f t="shared" ref="BC1:BM1" si="0">IF(ISBLANK(H9),"",CONCATENATE(H8,", "))</f>
        <v xml:space="preserve">Feb, </v>
      </c>
      <c r="BD1" s="2" t="str">
        <f t="shared" si="0"/>
        <v xml:space="preserve">Mar, </v>
      </c>
      <c r="BE1" s="2" t="str">
        <f t="shared" si="0"/>
        <v xml:space="preserve">Apr, </v>
      </c>
      <c r="BF1" s="2" t="str">
        <f t="shared" si="0"/>
        <v xml:space="preserve">May, </v>
      </c>
      <c r="BG1" s="2" t="str">
        <f t="shared" si="0"/>
        <v xml:space="preserve">Jun, </v>
      </c>
      <c r="BH1" s="2" t="str">
        <f t="shared" si="0"/>
        <v xml:space="preserve">Jul, </v>
      </c>
      <c r="BI1" s="2" t="str">
        <f t="shared" si="0"/>
        <v xml:space="preserve">Aug, </v>
      </c>
      <c r="BJ1" s="2" t="str">
        <f t="shared" si="0"/>
        <v xml:space="preserve">Sep, </v>
      </c>
      <c r="BK1" s="2" t="str">
        <f t="shared" si="0"/>
        <v xml:space="preserve">Oct, </v>
      </c>
      <c r="BL1" s="2" t="str">
        <f t="shared" si="0"/>
        <v xml:space="preserve">Nov, </v>
      </c>
      <c r="BM1" s="2" t="str">
        <f t="shared" si="0"/>
        <v xml:space="preserve">Dec, </v>
      </c>
    </row>
    <row r="2" spans="1:65" s="1" customFormat="1" ht="26.25" x14ac:dyDescent="0.3">
      <c r="A2" s="164"/>
      <c r="B2" s="16" t="s">
        <v>78</v>
      </c>
      <c r="C2" s="17"/>
      <c r="D2" s="17"/>
      <c r="E2" s="17"/>
      <c r="F2" s="17"/>
      <c r="G2" s="17"/>
      <c r="H2" s="17"/>
      <c r="I2" s="17"/>
      <c r="J2" s="17"/>
      <c r="K2" s="17"/>
      <c r="L2" s="17"/>
      <c r="M2" s="17"/>
      <c r="N2" s="17"/>
      <c r="O2" s="17"/>
      <c r="P2" s="17"/>
      <c r="Q2" s="17"/>
      <c r="R2" s="17"/>
      <c r="S2" s="17"/>
      <c r="T2" s="17"/>
      <c r="U2" s="17"/>
      <c r="V2" s="165"/>
      <c r="BB2" s="3"/>
      <c r="BC2" s="3"/>
      <c r="BD2" s="3"/>
      <c r="BE2" s="3"/>
      <c r="BF2" s="3"/>
      <c r="BG2" s="3"/>
      <c r="BH2" s="3"/>
      <c r="BI2" s="3"/>
      <c r="BJ2" s="3"/>
      <c r="BK2" s="3"/>
      <c r="BL2" s="3"/>
      <c r="BM2" s="3"/>
    </row>
    <row r="3" spans="1:65" s="1" customFormat="1" ht="16.899999999999999" customHeight="1" x14ac:dyDescent="0.3">
      <c r="A3" s="164"/>
      <c r="B3" s="18"/>
      <c r="C3" s="16"/>
      <c r="D3" s="16"/>
      <c r="E3" s="16"/>
      <c r="F3" s="16"/>
      <c r="G3" s="16"/>
      <c r="H3" s="16"/>
      <c r="I3" s="16"/>
      <c r="J3" s="16"/>
      <c r="K3" s="16"/>
      <c r="L3" s="16"/>
      <c r="M3" s="16"/>
      <c r="N3" s="16"/>
      <c r="O3" s="16"/>
      <c r="P3" s="16"/>
      <c r="Q3" s="16"/>
      <c r="R3" s="16"/>
      <c r="S3" s="17"/>
      <c r="T3" s="17"/>
      <c r="U3" s="17"/>
      <c r="V3" s="165"/>
    </row>
    <row r="4" spans="1:65" s="1" customFormat="1" ht="16.899999999999999" customHeight="1" x14ac:dyDescent="0.3">
      <c r="A4" s="164"/>
      <c r="B4" s="372" t="s">
        <v>173</v>
      </c>
      <c r="C4" s="20"/>
      <c r="D4" s="16"/>
      <c r="E4" s="16"/>
      <c r="F4" s="16"/>
      <c r="G4" s="16"/>
      <c r="H4" s="16"/>
      <c r="I4" s="16"/>
      <c r="J4" s="16"/>
      <c r="K4" s="16"/>
      <c r="L4" s="16"/>
      <c r="M4" s="16"/>
      <c r="N4" s="16"/>
      <c r="O4" s="16"/>
      <c r="P4" s="16"/>
      <c r="Q4" s="16"/>
      <c r="R4" s="16"/>
      <c r="S4" s="17"/>
      <c r="T4" s="17"/>
      <c r="U4" s="17"/>
      <c r="V4" s="165"/>
      <c r="AA4" s="4"/>
      <c r="AB4" s="1" t="str">
        <f>IF(NOT(ISBLANK(K19)), 1, " ")</f>
        <v xml:space="preserve"> </v>
      </c>
      <c r="AC4" s="1" t="str">
        <f>IF(NOT(ISBLANK(L19)), 1, " ")</f>
        <v xml:space="preserve"> </v>
      </c>
      <c r="AD4" s="1" t="str">
        <f>IF(NOT(ISBLANK(M19)), 1, " ")</f>
        <v xml:space="preserve"> </v>
      </c>
    </row>
    <row r="5" spans="1:65" s="1" customFormat="1" ht="16.899999999999999" customHeight="1" x14ac:dyDescent="0.3">
      <c r="A5" s="164"/>
      <c r="B5" s="372" t="s">
        <v>243</v>
      </c>
      <c r="C5" s="17"/>
      <c r="D5" s="17"/>
      <c r="E5" s="17"/>
      <c r="F5" s="17"/>
      <c r="G5" s="17"/>
      <c r="H5" s="17"/>
      <c r="I5" s="17"/>
      <c r="J5" s="17"/>
      <c r="K5" s="17"/>
      <c r="L5" s="17"/>
      <c r="M5" s="17"/>
      <c r="N5" s="17"/>
      <c r="O5" s="17"/>
      <c r="P5" s="17"/>
      <c r="Q5" s="17"/>
      <c r="R5" s="17"/>
      <c r="S5" s="17"/>
      <c r="T5" s="17"/>
      <c r="U5" s="17"/>
      <c r="V5" s="165"/>
      <c r="AA5" s="5"/>
      <c r="AB5" s="1">
        <f>IF(NOT(ISBLANK(#REF!)), 1, " ")</f>
        <v>1</v>
      </c>
      <c r="AC5" s="1">
        <f>IF(NOT(ISBLANK(#REF!)), 1, " ")</f>
        <v>1</v>
      </c>
      <c r="AD5" s="1">
        <f>IF(NOT(ISBLANK(#REF!)), 1, " ")</f>
        <v>1</v>
      </c>
    </row>
    <row r="6" spans="1:65" s="1" customFormat="1" ht="19.5" thickBot="1" x14ac:dyDescent="0.35">
      <c r="A6" s="164"/>
      <c r="B6" s="19"/>
      <c r="C6" s="17"/>
      <c r="D6" s="17"/>
      <c r="E6" s="17"/>
      <c r="F6" s="17"/>
      <c r="G6" s="17"/>
      <c r="H6" s="17"/>
      <c r="I6" s="17"/>
      <c r="J6" s="17"/>
      <c r="K6" s="17"/>
      <c r="L6" s="17"/>
      <c r="M6" s="17"/>
      <c r="N6" s="17"/>
      <c r="O6" s="17"/>
      <c r="P6" s="17"/>
      <c r="Q6" s="17"/>
      <c r="R6" s="17"/>
      <c r="S6" s="17"/>
      <c r="T6" s="17"/>
      <c r="U6" s="17"/>
      <c r="V6" s="165"/>
      <c r="AA6" s="5"/>
      <c r="AB6" s="1">
        <f>IF(NOT(ISBLANK(J35)), 1, " ")</f>
        <v>1</v>
      </c>
      <c r="AC6" s="1">
        <f>IF(NOT(ISBLANK(#REF!)), 1, " ")</f>
        <v>1</v>
      </c>
      <c r="AD6" s="1">
        <f>IF(NOT(ISBLANK(#REF!)), 1, " ")</f>
        <v>1</v>
      </c>
    </row>
    <row r="7" spans="1:65" s="178" customFormat="1" ht="19.5" thickBot="1" x14ac:dyDescent="0.35">
      <c r="A7" s="166"/>
      <c r="B7" s="156" t="s">
        <v>63</v>
      </c>
      <c r="C7" s="157"/>
      <c r="D7" s="157"/>
      <c r="E7" s="157"/>
      <c r="F7" s="158"/>
      <c r="G7" s="157"/>
      <c r="H7" s="159"/>
      <c r="I7" s="157"/>
      <c r="J7" s="157"/>
      <c r="K7" s="157"/>
      <c r="L7" s="157"/>
      <c r="M7" s="157"/>
      <c r="N7" s="157"/>
      <c r="O7" s="157"/>
      <c r="P7" s="157"/>
      <c r="Q7" s="157"/>
      <c r="R7" s="157"/>
      <c r="S7" s="159"/>
      <c r="T7" s="160"/>
      <c r="U7" s="159"/>
      <c r="V7" s="167"/>
      <c r="W7" s="3"/>
      <c r="X7" s="3"/>
      <c r="Y7" s="3"/>
      <c r="Z7" s="3"/>
      <c r="AA7" s="3"/>
      <c r="AB7" s="3"/>
      <c r="AC7" s="3"/>
      <c r="AD7" s="3"/>
      <c r="AE7" s="3"/>
      <c r="AF7" s="3"/>
      <c r="AG7" s="3"/>
      <c r="AH7" s="3"/>
      <c r="AI7" s="3"/>
      <c r="AJ7" s="3"/>
      <c r="AK7" s="3"/>
      <c r="AL7" s="3"/>
      <c r="AM7" s="3"/>
      <c r="AN7" s="3"/>
      <c r="AO7" s="3"/>
      <c r="AP7" s="3"/>
      <c r="AQ7" s="3"/>
    </row>
    <row r="8" spans="1:65" s="136" customFormat="1" ht="25.5" customHeight="1" thickBot="1" x14ac:dyDescent="0.35">
      <c r="A8" s="168"/>
      <c r="B8" s="132"/>
      <c r="C8" s="132"/>
      <c r="D8" s="132"/>
      <c r="E8" s="132"/>
      <c r="F8" s="132"/>
      <c r="G8" s="133" t="s">
        <v>0</v>
      </c>
      <c r="H8" s="133" t="s">
        <v>1</v>
      </c>
      <c r="I8" s="133" t="s">
        <v>2</v>
      </c>
      <c r="J8" s="133" t="s">
        <v>3</v>
      </c>
      <c r="K8" s="133" t="s">
        <v>4</v>
      </c>
      <c r="L8" s="133" t="s">
        <v>5</v>
      </c>
      <c r="M8" s="133" t="s">
        <v>6</v>
      </c>
      <c r="N8" s="133" t="s">
        <v>7</v>
      </c>
      <c r="O8" s="133" t="s">
        <v>8</v>
      </c>
      <c r="P8" s="133" t="s">
        <v>9</v>
      </c>
      <c r="Q8" s="133" t="s">
        <v>10</v>
      </c>
      <c r="R8" s="133" t="s">
        <v>11</v>
      </c>
      <c r="S8" s="134"/>
      <c r="T8" s="134"/>
      <c r="U8" s="134"/>
      <c r="V8" s="169"/>
      <c r="W8" s="137">
        <f t="shared" ref="W8:Y8" si="1">COUNT(AB4:AB10)</f>
        <v>4</v>
      </c>
      <c r="X8" s="137">
        <f t="shared" si="1"/>
        <v>4</v>
      </c>
      <c r="Y8" s="137">
        <f t="shared" si="1"/>
        <v>4</v>
      </c>
      <c r="AA8" s="138"/>
      <c r="AB8" s="137">
        <f>IF(NOT(ISBLANK(J36)), 1, " ")</f>
        <v>1</v>
      </c>
      <c r="AC8" s="137">
        <f>IF(NOT(ISBLANK(#REF!)), 1, " ")</f>
        <v>1</v>
      </c>
      <c r="AD8" s="137">
        <f>IF(NOT(ISBLANK(#REF!)), 1, " ")</f>
        <v>1</v>
      </c>
    </row>
    <row r="9" spans="1:65" s="3" customFormat="1" ht="20.25" thickTop="1" thickBot="1" x14ac:dyDescent="0.35">
      <c r="A9" s="170"/>
      <c r="B9" s="6"/>
      <c r="C9" s="6"/>
      <c r="D9" s="6"/>
      <c r="E9" s="6"/>
      <c r="F9" s="140" t="s">
        <v>53</v>
      </c>
      <c r="G9" s="179">
        <v>31</v>
      </c>
      <c r="H9" s="180">
        <v>28</v>
      </c>
      <c r="I9" s="180">
        <v>31</v>
      </c>
      <c r="J9" s="180">
        <v>30</v>
      </c>
      <c r="K9" s="180">
        <v>31</v>
      </c>
      <c r="L9" s="180">
        <v>30</v>
      </c>
      <c r="M9" s="180">
        <v>31</v>
      </c>
      <c r="N9" s="180">
        <v>31</v>
      </c>
      <c r="O9" s="180">
        <v>30</v>
      </c>
      <c r="P9" s="180">
        <v>31</v>
      </c>
      <c r="Q9" s="180">
        <v>30</v>
      </c>
      <c r="R9" s="181">
        <v>31</v>
      </c>
      <c r="S9" s="147" t="s">
        <v>12</v>
      </c>
      <c r="T9" s="10"/>
      <c r="U9" s="11"/>
      <c r="V9" s="171"/>
      <c r="AA9" s="5"/>
      <c r="AB9" s="1">
        <f>IF(NOT(ISBLANK(#REF!)), 1, " ")</f>
        <v>1</v>
      </c>
      <c r="AC9" s="1">
        <f>IF(NOT(ISBLANK(#REF!)), 1, " ")</f>
        <v>1</v>
      </c>
      <c r="AD9" s="1">
        <f>IF(NOT(ISBLANK(#REF!)), 1, " ")</f>
        <v>1</v>
      </c>
    </row>
    <row r="10" spans="1:65" s="15" customFormat="1" ht="18" customHeight="1" thickBot="1" x14ac:dyDescent="0.35">
      <c r="A10" s="172"/>
      <c r="B10" s="12"/>
      <c r="C10" s="9"/>
      <c r="D10" s="9"/>
      <c r="E10" s="9"/>
      <c r="F10" s="146" t="s">
        <v>13</v>
      </c>
      <c r="G10" s="69"/>
      <c r="H10" s="14"/>
      <c r="I10" s="14">
        <v>0</v>
      </c>
      <c r="J10" s="14">
        <v>0</v>
      </c>
      <c r="K10" s="14">
        <v>0</v>
      </c>
      <c r="L10" s="14">
        <v>0</v>
      </c>
      <c r="M10" s="14">
        <v>0</v>
      </c>
      <c r="N10" s="14">
        <v>0</v>
      </c>
      <c r="O10" s="14">
        <v>0</v>
      </c>
      <c r="P10" s="14">
        <v>0</v>
      </c>
      <c r="Q10" s="14">
        <v>0</v>
      </c>
      <c r="R10" s="70">
        <v>0</v>
      </c>
      <c r="S10" s="147" t="s">
        <v>14</v>
      </c>
      <c r="T10" s="10"/>
      <c r="U10" s="9"/>
      <c r="V10" s="173"/>
      <c r="AA10" s="5"/>
      <c r="AB10" s="1"/>
      <c r="AC10" s="1"/>
      <c r="AD10" s="1"/>
    </row>
    <row r="11" spans="1:65" s="3" customFormat="1" ht="19.5" thickBot="1" x14ac:dyDescent="0.35">
      <c r="A11" s="170"/>
      <c r="B11" s="12"/>
      <c r="C11" s="6"/>
      <c r="D11" s="6"/>
      <c r="E11" s="6"/>
      <c r="F11" s="146" t="s">
        <v>15</v>
      </c>
      <c r="G11" s="71">
        <f>IF(ISNUMBER(inputs!B39/inputs!B3),inputs!B39/inputs!B3,0%)</f>
        <v>0</v>
      </c>
      <c r="H11" s="72">
        <f>IF(ISNUMBER(inputs!C39/inputs!C3),inputs!C39/inputs!C3,0%)</f>
        <v>0</v>
      </c>
      <c r="I11" s="72">
        <f>IF(ISNUMBER(inputs!D39/inputs!D3),inputs!D39/inputs!D3,0%)</f>
        <v>0</v>
      </c>
      <c r="J11" s="72">
        <f>IF(ISNUMBER(inputs!E39/inputs!E3),inputs!E39/inputs!E3,0%)</f>
        <v>0</v>
      </c>
      <c r="K11" s="72">
        <f>IF(ISNUMBER(inputs!F39/inputs!F3),inputs!F39/inputs!F3,0%)</f>
        <v>0</v>
      </c>
      <c r="L11" s="72">
        <f>IF(ISNUMBER(inputs!G39/inputs!G3),inputs!G39/inputs!G3,0%)</f>
        <v>0</v>
      </c>
      <c r="M11" s="72">
        <f>IF(ISNUMBER(inputs!H39/inputs!H3),inputs!H39/inputs!H3,0%)</f>
        <v>0</v>
      </c>
      <c r="N11" s="72">
        <f>IF(ISNUMBER(inputs!I39/inputs!I3),inputs!I39/inputs!I3,0%)</f>
        <v>0</v>
      </c>
      <c r="O11" s="72">
        <f>IF(ISNUMBER(inputs!J39/inputs!J3),inputs!J39/inputs!J3,0%)</f>
        <v>0</v>
      </c>
      <c r="P11" s="72">
        <f>IF(ISNUMBER(inputs!K39/inputs!K3),inputs!K39/inputs!K3,0%)</f>
        <v>0</v>
      </c>
      <c r="Q11" s="72">
        <f>IF(ISNUMBER(inputs!L39/inputs!L3),inputs!L39/inputs!L3,0%)</f>
        <v>0</v>
      </c>
      <c r="R11" s="73">
        <f>IF(ISNUMBER(inputs!M39/inputs!M3),inputs!M39/inputs!M3,0%)</f>
        <v>0</v>
      </c>
      <c r="S11" s="147" t="s">
        <v>16</v>
      </c>
      <c r="T11" s="10"/>
      <c r="U11" s="11"/>
      <c r="V11" s="171"/>
    </row>
    <row r="12" spans="1:65" s="3" customFormat="1" ht="19.5" thickTop="1" x14ac:dyDescent="0.3">
      <c r="A12" s="170"/>
      <c r="B12" s="12"/>
      <c r="C12" s="6"/>
      <c r="D12" s="6"/>
      <c r="E12" s="6"/>
      <c r="F12" s="141"/>
      <c r="G12" s="13"/>
      <c r="H12" s="13"/>
      <c r="I12" s="13"/>
      <c r="J12" s="13"/>
      <c r="K12" s="13"/>
      <c r="L12" s="13"/>
      <c r="M12" s="13"/>
      <c r="N12" s="13"/>
      <c r="O12" s="13"/>
      <c r="P12" s="13"/>
      <c r="Q12" s="13"/>
      <c r="R12" s="13"/>
      <c r="S12" s="9"/>
      <c r="T12" s="10"/>
      <c r="U12" s="11"/>
      <c r="V12" s="171"/>
    </row>
    <row r="13" spans="1:65" s="3" customFormat="1" ht="18.75" x14ac:dyDescent="0.3">
      <c r="A13" s="170"/>
      <c r="B13" s="12"/>
      <c r="C13" s="6"/>
      <c r="D13" s="6"/>
      <c r="E13" s="6"/>
      <c r="F13" s="140" t="s">
        <v>123</v>
      </c>
      <c r="G13" s="13"/>
      <c r="H13" s="13"/>
      <c r="I13" s="13"/>
      <c r="J13" s="13"/>
      <c r="K13" s="145" t="s">
        <v>134</v>
      </c>
      <c r="L13" s="13"/>
      <c r="M13" s="13"/>
      <c r="N13" s="13"/>
      <c r="O13" s="13"/>
      <c r="P13" s="13"/>
      <c r="Q13" s="13"/>
      <c r="R13" s="13"/>
      <c r="S13" s="9"/>
      <c r="T13" s="10"/>
      <c r="U13" s="11"/>
      <c r="V13" s="171"/>
    </row>
    <row r="14" spans="1:65" s="3" customFormat="1" ht="18.75" x14ac:dyDescent="0.3">
      <c r="A14" s="170"/>
      <c r="B14" s="12"/>
      <c r="C14" s="6"/>
      <c r="D14" s="6"/>
      <c r="E14" s="6"/>
      <c r="F14" s="141"/>
      <c r="G14" s="13"/>
      <c r="H14" s="13"/>
      <c r="I14" s="13"/>
      <c r="J14" s="13"/>
      <c r="K14" s="146"/>
      <c r="L14" s="13"/>
      <c r="M14" s="13"/>
      <c r="N14" s="13"/>
      <c r="O14" s="13"/>
      <c r="P14" s="13"/>
      <c r="Q14" s="13"/>
      <c r="R14" s="13"/>
      <c r="S14" s="9"/>
      <c r="T14" s="10"/>
      <c r="U14" s="11"/>
      <c r="V14" s="171"/>
    </row>
    <row r="15" spans="1:65" s="3" customFormat="1" ht="18.75" x14ac:dyDescent="0.3">
      <c r="A15" s="170"/>
      <c r="B15" s="12"/>
      <c r="C15" s="6"/>
      <c r="D15" s="6"/>
      <c r="E15" s="6"/>
      <c r="F15" s="140" t="s">
        <v>124</v>
      </c>
      <c r="G15" s="13"/>
      <c r="H15" s="13"/>
      <c r="I15" s="13"/>
      <c r="J15" s="13"/>
      <c r="K15" s="145" t="s">
        <v>196</v>
      </c>
      <c r="L15" s="13"/>
      <c r="M15" s="13"/>
      <c r="N15" s="13"/>
      <c r="O15" s="13"/>
      <c r="P15" s="13"/>
      <c r="Q15" s="13"/>
      <c r="R15" s="13"/>
      <c r="S15" s="9"/>
      <c r="T15" s="10"/>
      <c r="U15" s="11"/>
      <c r="V15" s="171"/>
    </row>
    <row r="16" spans="1:65" s="3" customFormat="1" ht="18.75" x14ac:dyDescent="0.3">
      <c r="A16" s="170"/>
      <c r="B16" s="12"/>
      <c r="C16" s="6"/>
      <c r="D16" s="6"/>
      <c r="E16" s="6"/>
      <c r="F16" s="141"/>
      <c r="G16" s="13"/>
      <c r="H16" s="13"/>
      <c r="I16" s="13"/>
      <c r="J16" s="13"/>
      <c r="K16" s="146"/>
      <c r="L16" s="13"/>
      <c r="M16" s="13"/>
      <c r="N16" s="13"/>
      <c r="O16" s="13"/>
      <c r="P16" s="13"/>
      <c r="Q16" s="13"/>
      <c r="R16" s="13"/>
      <c r="S16" s="9"/>
      <c r="T16" s="10"/>
      <c r="U16" s="11"/>
      <c r="V16" s="171"/>
    </row>
    <row r="17" spans="1:43" s="182" customFormat="1" ht="19.5" thickBot="1" x14ac:dyDescent="0.35">
      <c r="A17" s="168"/>
      <c r="B17" s="132"/>
      <c r="C17" s="132"/>
      <c r="D17" s="132"/>
      <c r="E17" s="132"/>
      <c r="F17" s="142"/>
      <c r="G17" s="133" t="s">
        <v>0</v>
      </c>
      <c r="H17" s="133" t="s">
        <v>1</v>
      </c>
      <c r="I17" s="133" t="s">
        <v>2</v>
      </c>
      <c r="J17" s="133" t="s">
        <v>3</v>
      </c>
      <c r="K17" s="133" t="s">
        <v>4</v>
      </c>
      <c r="L17" s="133" t="s">
        <v>5</v>
      </c>
      <c r="M17" s="133" t="s">
        <v>6</v>
      </c>
      <c r="N17" s="133" t="s">
        <v>7</v>
      </c>
      <c r="O17" s="133" t="s">
        <v>8</v>
      </c>
      <c r="P17" s="133" t="s">
        <v>9</v>
      </c>
      <c r="Q17" s="133" t="s">
        <v>10</v>
      </c>
      <c r="R17" s="133" t="s">
        <v>11</v>
      </c>
      <c r="S17" s="134"/>
      <c r="T17" s="135"/>
      <c r="U17" s="134"/>
      <c r="V17" s="174"/>
      <c r="W17" s="136"/>
      <c r="X17" s="136"/>
      <c r="Y17" s="136"/>
      <c r="Z17" s="136"/>
      <c r="AA17" s="136"/>
      <c r="AB17" s="136"/>
      <c r="AC17" s="136"/>
      <c r="AD17" s="136"/>
      <c r="AE17" s="136"/>
      <c r="AF17" s="136"/>
      <c r="AG17" s="136"/>
      <c r="AH17" s="136"/>
      <c r="AI17" s="136"/>
      <c r="AJ17" s="136"/>
      <c r="AK17" s="136"/>
      <c r="AL17" s="136"/>
      <c r="AM17" s="136"/>
      <c r="AN17" s="136"/>
      <c r="AO17" s="136"/>
      <c r="AP17" s="136"/>
      <c r="AQ17" s="136"/>
    </row>
    <row r="18" spans="1:43" s="178" customFormat="1" ht="19.5" thickBot="1" x14ac:dyDescent="0.35">
      <c r="A18" s="170"/>
      <c r="B18" s="6"/>
      <c r="C18" s="6"/>
      <c r="D18" s="6"/>
      <c r="E18" s="6"/>
      <c r="F18" s="143" t="s">
        <v>45</v>
      </c>
      <c r="G18" s="183">
        <f>inputs!B49</f>
        <v>19870.94913328869</v>
      </c>
      <c r="H18" s="183">
        <f>inputs!C49</f>
        <v>17947.954055873652</v>
      </c>
      <c r="I18" s="183">
        <f>inputs!D49</f>
        <v>22467.801990961692</v>
      </c>
      <c r="J18" s="183">
        <f>inputs!E49</f>
        <v>21743.03418480164</v>
      </c>
      <c r="K18" s="183">
        <f>inputs!F49</f>
        <v>107596.46085365795</v>
      </c>
      <c r="L18" s="183">
        <f>inputs!G49</f>
        <v>104125.60727773351</v>
      </c>
      <c r="M18" s="183">
        <f>inputs!H49</f>
        <v>65075.721863956365</v>
      </c>
      <c r="N18" s="183">
        <f>inputs!I49</f>
        <v>65075.721863956365</v>
      </c>
      <c r="O18" s="183">
        <f>inputs!J49</f>
        <v>32658.307328642884</v>
      </c>
      <c r="P18" s="183">
        <f>inputs!K49</f>
        <v>33746.917572930979</v>
      </c>
      <c r="Q18" s="183">
        <f>inputs!L49</f>
        <v>8211.166873402648</v>
      </c>
      <c r="R18" s="183">
        <f>inputs!M49</f>
        <v>8484.8724358494037</v>
      </c>
      <c r="S18" s="11"/>
      <c r="T18" s="10"/>
      <c r="U18" s="11"/>
      <c r="V18" s="171"/>
      <c r="W18" s="3"/>
      <c r="X18" s="3"/>
      <c r="Y18" s="3"/>
      <c r="Z18" s="3"/>
      <c r="AA18" s="3"/>
      <c r="AB18" s="3"/>
      <c r="AC18" s="3"/>
      <c r="AD18" s="3"/>
      <c r="AE18" s="3"/>
      <c r="AF18" s="3"/>
      <c r="AG18" s="3"/>
      <c r="AH18" s="3"/>
      <c r="AI18" s="3"/>
      <c r="AJ18" s="3"/>
      <c r="AK18" s="3"/>
      <c r="AL18" s="3"/>
      <c r="AM18" s="3"/>
      <c r="AN18" s="3"/>
      <c r="AO18" s="3"/>
      <c r="AP18" s="3"/>
      <c r="AQ18" s="3"/>
    </row>
    <row r="19" spans="1:43" s="178" customFormat="1" ht="19.5" thickBot="1" x14ac:dyDescent="0.35">
      <c r="A19" s="170"/>
      <c r="B19" s="6"/>
      <c r="C19" s="6"/>
      <c r="D19" s="6"/>
      <c r="E19" s="6"/>
      <c r="F19" s="144"/>
      <c r="G19" s="6"/>
      <c r="H19" s="11"/>
      <c r="I19" s="6"/>
      <c r="J19" s="6"/>
      <c r="K19" s="6"/>
      <c r="L19" s="6"/>
      <c r="M19" s="6"/>
      <c r="N19" s="6"/>
      <c r="O19" s="6"/>
      <c r="P19" s="6"/>
      <c r="Q19" s="6"/>
      <c r="R19" s="6"/>
      <c r="S19" s="11"/>
      <c r="T19" s="10"/>
      <c r="U19" s="11"/>
      <c r="V19" s="171"/>
      <c r="W19" s="3"/>
      <c r="X19" s="3"/>
      <c r="Y19" s="3"/>
      <c r="Z19" s="3"/>
      <c r="AA19" s="3"/>
      <c r="AB19" s="3"/>
      <c r="AC19" s="3"/>
      <c r="AD19" s="3"/>
      <c r="AE19" s="3"/>
      <c r="AF19" s="3"/>
      <c r="AG19" s="3"/>
      <c r="AH19" s="3"/>
      <c r="AI19" s="3"/>
      <c r="AJ19" s="3"/>
      <c r="AK19" s="3"/>
      <c r="AL19" s="3"/>
      <c r="AM19" s="3"/>
      <c r="AN19" s="3"/>
      <c r="AO19" s="3"/>
      <c r="AP19" s="3"/>
      <c r="AQ19" s="3"/>
    </row>
    <row r="20" spans="1:43" s="178" customFormat="1" ht="19.5" thickBot="1" x14ac:dyDescent="0.35">
      <c r="A20" s="166"/>
      <c r="B20" s="156" t="s">
        <v>62</v>
      </c>
      <c r="C20" s="157"/>
      <c r="D20" s="157"/>
      <c r="E20" s="157"/>
      <c r="F20" s="158"/>
      <c r="G20" s="157"/>
      <c r="H20" s="159"/>
      <c r="I20" s="157"/>
      <c r="J20" s="157"/>
      <c r="K20" s="157"/>
      <c r="L20" s="157"/>
      <c r="M20" s="157"/>
      <c r="N20" s="157"/>
      <c r="O20" s="157"/>
      <c r="P20" s="157"/>
      <c r="Q20" s="157"/>
      <c r="R20" s="157"/>
      <c r="S20" s="159"/>
      <c r="T20" s="160"/>
      <c r="U20" s="159"/>
      <c r="V20" s="167"/>
      <c r="W20" s="3"/>
      <c r="X20" s="3"/>
      <c r="Y20" s="3"/>
      <c r="Z20" s="3"/>
      <c r="AA20" s="3"/>
      <c r="AB20" s="3"/>
      <c r="AC20" s="3"/>
      <c r="AD20" s="3"/>
      <c r="AE20" s="3"/>
      <c r="AF20" s="3"/>
      <c r="AG20" s="3"/>
      <c r="AH20" s="3"/>
      <c r="AI20" s="3"/>
      <c r="AJ20" s="3"/>
      <c r="AK20" s="3"/>
      <c r="AL20" s="3"/>
      <c r="AM20" s="3"/>
      <c r="AN20" s="3"/>
      <c r="AO20" s="3"/>
      <c r="AP20" s="3"/>
      <c r="AQ20" s="3"/>
    </row>
    <row r="21" spans="1:43" s="178" customFormat="1" ht="18.75" x14ac:dyDescent="0.3">
      <c r="A21" s="164"/>
      <c r="B21" s="17"/>
      <c r="C21" s="17"/>
      <c r="D21" s="149"/>
      <c r="E21" s="17"/>
      <c r="F21" s="150"/>
      <c r="G21" s="17"/>
      <c r="H21" s="17"/>
      <c r="I21" s="17"/>
      <c r="J21" s="17"/>
      <c r="K21" s="17"/>
      <c r="L21" s="17"/>
      <c r="M21" s="17"/>
      <c r="N21" s="17"/>
      <c r="O21" s="17"/>
      <c r="P21" s="17"/>
      <c r="Q21" s="17"/>
      <c r="R21" s="17"/>
      <c r="S21" s="150"/>
      <c r="T21" s="154"/>
      <c r="U21" s="150"/>
      <c r="V21" s="175"/>
      <c r="W21" s="3"/>
      <c r="X21" s="3"/>
      <c r="Y21" s="3"/>
      <c r="Z21" s="3"/>
      <c r="AA21" s="3"/>
      <c r="AB21" s="3"/>
      <c r="AC21" s="3"/>
      <c r="AD21" s="3"/>
      <c r="AE21" s="3"/>
      <c r="AF21" s="3"/>
      <c r="AG21" s="3"/>
      <c r="AH21" s="3"/>
      <c r="AI21" s="3"/>
      <c r="AJ21" s="3"/>
      <c r="AK21" s="3"/>
      <c r="AL21" s="3"/>
      <c r="AM21" s="3"/>
      <c r="AN21" s="3"/>
      <c r="AO21" s="3"/>
      <c r="AP21" s="3"/>
      <c r="AQ21" s="3"/>
    </row>
    <row r="22" spans="1:43" s="178" customFormat="1" ht="25.9" customHeight="1" x14ac:dyDescent="0.3">
      <c r="A22" s="176"/>
      <c r="B22" s="151"/>
      <c r="C22" s="151"/>
      <c r="D22" s="17"/>
      <c r="E22" s="17"/>
      <c r="F22" s="17"/>
      <c r="G22" s="17"/>
      <c r="H22" s="152" t="s">
        <v>46</v>
      </c>
      <c r="I22" s="384">
        <f>SUM(G18:R18)</f>
        <v>507004.51543505577</v>
      </c>
      <c r="J22" s="385"/>
      <c r="K22" s="17"/>
      <c r="L22" s="154"/>
      <c r="M22" s="154"/>
      <c r="N22" s="154"/>
      <c r="O22" s="154"/>
      <c r="P22" s="154"/>
      <c r="Q22" s="154"/>
      <c r="R22" s="154"/>
      <c r="S22" s="150"/>
      <c r="T22" s="154"/>
      <c r="U22" s="150"/>
      <c r="V22" s="175"/>
      <c r="W22" s="3"/>
      <c r="X22" s="3"/>
      <c r="Y22" s="3"/>
      <c r="Z22" s="3"/>
      <c r="AA22" s="3"/>
      <c r="AB22" s="3"/>
      <c r="AC22" s="3"/>
      <c r="AD22" s="3"/>
      <c r="AE22" s="3"/>
      <c r="AF22" s="3"/>
      <c r="AG22" s="3"/>
      <c r="AH22" s="3"/>
      <c r="AI22" s="3"/>
      <c r="AJ22" s="3"/>
      <c r="AK22" s="3"/>
      <c r="AL22" s="3"/>
      <c r="AM22" s="3"/>
      <c r="AN22" s="3"/>
      <c r="AO22" s="3"/>
      <c r="AP22" s="3"/>
      <c r="AQ22" s="3"/>
    </row>
    <row r="23" spans="1:43" s="178" customFormat="1" ht="18.75" x14ac:dyDescent="0.3">
      <c r="A23" s="176"/>
      <c r="B23" s="276" t="s">
        <v>125</v>
      </c>
      <c r="C23" s="151"/>
      <c r="D23" s="17"/>
      <c r="E23" s="17"/>
      <c r="F23" s="17"/>
      <c r="G23" s="17"/>
      <c r="H23" s="152"/>
      <c r="I23" s="17"/>
      <c r="J23" s="150"/>
      <c r="K23" s="17"/>
      <c r="L23" s="154"/>
      <c r="M23" s="154"/>
      <c r="N23" s="154"/>
      <c r="O23" s="154"/>
      <c r="P23" s="154"/>
      <c r="Q23" s="154"/>
      <c r="R23" s="154"/>
      <c r="S23" s="150"/>
      <c r="T23" s="154"/>
      <c r="U23" s="150"/>
      <c r="V23" s="175"/>
      <c r="W23" s="3"/>
      <c r="X23" s="3"/>
      <c r="Y23" s="3"/>
      <c r="Z23" s="3"/>
      <c r="AA23" s="3"/>
      <c r="AB23" s="3"/>
      <c r="AC23" s="3"/>
      <c r="AD23" s="3"/>
      <c r="AE23" s="3"/>
      <c r="AF23" s="3"/>
      <c r="AG23" s="3"/>
      <c r="AH23" s="3"/>
      <c r="AI23" s="3"/>
      <c r="AJ23" s="3"/>
      <c r="AK23" s="3"/>
      <c r="AL23" s="3"/>
      <c r="AM23" s="3"/>
      <c r="AN23" s="3"/>
      <c r="AO23" s="3"/>
      <c r="AP23" s="3"/>
      <c r="AQ23" s="3"/>
    </row>
    <row r="24" spans="1:43" s="178" customFormat="1" ht="18.75" x14ac:dyDescent="0.3">
      <c r="A24" s="176"/>
      <c r="B24" s="276" t="s">
        <v>126</v>
      </c>
      <c r="C24" s="151"/>
      <c r="D24" s="17"/>
      <c r="E24" s="17"/>
      <c r="F24" s="17"/>
      <c r="G24" s="17"/>
      <c r="H24" s="152"/>
      <c r="I24" s="17"/>
      <c r="J24" s="150"/>
      <c r="K24" s="17"/>
      <c r="L24" s="154"/>
      <c r="M24" s="154"/>
      <c r="N24" s="154"/>
      <c r="O24" s="154"/>
      <c r="P24" s="154"/>
      <c r="Q24" s="154"/>
      <c r="R24" s="154"/>
      <c r="S24" s="150"/>
      <c r="T24" s="154"/>
      <c r="U24" s="150"/>
      <c r="V24" s="175"/>
      <c r="W24" s="3"/>
      <c r="X24" s="3"/>
      <c r="Y24" s="3"/>
      <c r="Z24" s="3"/>
      <c r="AA24" s="3"/>
      <c r="AB24" s="3"/>
      <c r="AC24" s="3"/>
      <c r="AD24" s="3"/>
      <c r="AE24" s="3"/>
      <c r="AF24" s="3"/>
      <c r="AG24" s="3"/>
      <c r="AH24" s="3"/>
      <c r="AI24" s="3"/>
      <c r="AJ24" s="3"/>
      <c r="AK24" s="3"/>
      <c r="AL24" s="3"/>
      <c r="AM24" s="3"/>
      <c r="AN24" s="3"/>
      <c r="AO24" s="3"/>
      <c r="AP24" s="3"/>
      <c r="AQ24" s="3"/>
    </row>
    <row r="25" spans="1:43" s="178" customFormat="1" ht="18.75" x14ac:dyDescent="0.3">
      <c r="A25" s="176"/>
      <c r="B25" s="276" t="s">
        <v>193</v>
      </c>
      <c r="C25" s="151"/>
      <c r="D25" s="17"/>
      <c r="E25" s="17"/>
      <c r="F25" s="17"/>
      <c r="G25" s="17"/>
      <c r="H25" s="152"/>
      <c r="I25" s="17"/>
      <c r="J25" s="150"/>
      <c r="K25" s="17"/>
      <c r="L25" s="154"/>
      <c r="M25" s="154"/>
      <c r="N25" s="154"/>
      <c r="O25" s="154"/>
      <c r="P25" s="154"/>
      <c r="Q25" s="154"/>
      <c r="R25" s="154"/>
      <c r="S25" s="150"/>
      <c r="T25" s="154"/>
      <c r="U25" s="150"/>
      <c r="V25" s="175"/>
      <c r="W25" s="3"/>
      <c r="X25" s="3"/>
      <c r="Y25" s="3"/>
      <c r="Z25" s="3"/>
      <c r="AA25" s="3"/>
      <c r="AB25" s="3"/>
      <c r="AC25" s="3"/>
      <c r="AD25" s="3"/>
      <c r="AE25" s="3"/>
      <c r="AF25" s="3"/>
      <c r="AG25" s="3"/>
      <c r="AH25" s="3"/>
      <c r="AI25" s="3"/>
      <c r="AJ25" s="3"/>
      <c r="AK25" s="3"/>
      <c r="AL25" s="3"/>
      <c r="AM25" s="3"/>
      <c r="AN25" s="3"/>
      <c r="AO25" s="3"/>
      <c r="AP25" s="3"/>
      <c r="AQ25" s="3"/>
    </row>
    <row r="26" spans="1:43" s="178" customFormat="1" ht="18.75" x14ac:dyDescent="0.3">
      <c r="A26" s="176"/>
      <c r="B26" s="276" t="s">
        <v>194</v>
      </c>
      <c r="C26" s="151"/>
      <c r="D26" s="17"/>
      <c r="E26" s="17"/>
      <c r="F26" s="17"/>
      <c r="G26" s="17"/>
      <c r="H26" s="152"/>
      <c r="I26" s="17"/>
      <c r="J26" s="150"/>
      <c r="K26" s="17"/>
      <c r="L26" s="154"/>
      <c r="M26" s="154"/>
      <c r="N26" s="154"/>
      <c r="O26" s="154"/>
      <c r="P26" s="154"/>
      <c r="Q26" s="154"/>
      <c r="R26" s="154"/>
      <c r="S26" s="150"/>
      <c r="T26" s="154"/>
      <c r="U26" s="150"/>
      <c r="V26" s="175"/>
      <c r="W26" s="3"/>
      <c r="X26" s="3"/>
      <c r="Y26" s="3"/>
      <c r="Z26" s="3"/>
      <c r="AA26" s="3"/>
      <c r="AB26" s="3"/>
      <c r="AC26" s="3"/>
      <c r="AD26" s="3"/>
      <c r="AE26" s="3"/>
      <c r="AF26" s="3"/>
      <c r="AG26" s="3"/>
      <c r="AH26" s="3"/>
      <c r="AI26" s="3"/>
      <c r="AJ26" s="3"/>
      <c r="AK26" s="3"/>
      <c r="AL26" s="3"/>
      <c r="AM26" s="3"/>
      <c r="AN26" s="3"/>
      <c r="AO26" s="3"/>
      <c r="AP26" s="3"/>
      <c r="AQ26" s="3"/>
    </row>
    <row r="27" spans="1:43" s="178" customFormat="1" ht="18.75" x14ac:dyDescent="0.3">
      <c r="A27" s="176"/>
      <c r="B27" s="276" t="s">
        <v>195</v>
      </c>
      <c r="C27" s="151"/>
      <c r="D27" s="17"/>
      <c r="E27" s="17"/>
      <c r="F27" s="17"/>
      <c r="G27" s="17"/>
      <c r="H27" s="152"/>
      <c r="I27" s="17"/>
      <c r="J27" s="150"/>
      <c r="K27" s="17"/>
      <c r="L27" s="154"/>
      <c r="M27" s="154"/>
      <c r="N27" s="154"/>
      <c r="O27" s="154"/>
      <c r="P27" s="154"/>
      <c r="Q27" s="154"/>
      <c r="R27" s="154"/>
      <c r="S27" s="150"/>
      <c r="T27" s="154"/>
      <c r="U27" s="150"/>
      <c r="V27" s="175"/>
      <c r="W27" s="3"/>
      <c r="X27" s="3"/>
      <c r="Y27" s="3"/>
      <c r="Z27" s="3"/>
      <c r="AA27" s="3"/>
      <c r="AB27" s="3"/>
      <c r="AC27" s="3"/>
      <c r="AD27" s="3"/>
      <c r="AE27" s="3"/>
      <c r="AF27" s="3"/>
      <c r="AG27" s="3"/>
      <c r="AH27" s="3"/>
      <c r="AI27" s="3"/>
      <c r="AJ27" s="3"/>
      <c r="AK27" s="3"/>
      <c r="AL27" s="3"/>
      <c r="AM27" s="3"/>
      <c r="AN27" s="3"/>
      <c r="AO27" s="3"/>
      <c r="AP27" s="3"/>
      <c r="AQ27" s="3"/>
    </row>
    <row r="28" spans="1:43" s="178" customFormat="1" ht="18.75" x14ac:dyDescent="0.3">
      <c r="A28" s="176"/>
      <c r="B28" s="276" t="s">
        <v>251</v>
      </c>
      <c r="C28" s="151"/>
      <c r="D28" s="17"/>
      <c r="E28" s="17"/>
      <c r="F28" s="17"/>
      <c r="G28" s="17"/>
      <c r="H28" s="152"/>
      <c r="I28" s="17"/>
      <c r="J28" s="150"/>
      <c r="K28" s="17"/>
      <c r="L28" s="154"/>
      <c r="M28" s="154"/>
      <c r="N28" s="154"/>
      <c r="O28" s="154"/>
      <c r="P28" s="154"/>
      <c r="Q28" s="154"/>
      <c r="R28" s="154"/>
      <c r="S28" s="150"/>
      <c r="T28" s="154"/>
      <c r="U28" s="150"/>
      <c r="V28" s="175"/>
      <c r="W28" s="3"/>
      <c r="X28" s="3"/>
      <c r="Y28" s="3"/>
      <c r="Z28" s="3"/>
      <c r="AA28" s="3"/>
      <c r="AB28" s="3"/>
      <c r="AC28" s="3"/>
      <c r="AD28" s="3"/>
      <c r="AE28" s="3"/>
      <c r="AF28" s="3"/>
      <c r="AG28" s="3"/>
      <c r="AH28" s="3"/>
      <c r="AI28" s="3"/>
      <c r="AJ28" s="3"/>
      <c r="AK28" s="3"/>
      <c r="AL28" s="3"/>
      <c r="AM28" s="3"/>
      <c r="AN28" s="3"/>
      <c r="AO28" s="3"/>
      <c r="AP28" s="3"/>
      <c r="AQ28" s="3"/>
    </row>
    <row r="29" spans="1:43" s="178" customFormat="1" ht="18.75" x14ac:dyDescent="0.3">
      <c r="A29" s="176"/>
      <c r="B29" s="276" t="s">
        <v>252</v>
      </c>
      <c r="C29" s="151"/>
      <c r="D29" s="17"/>
      <c r="E29" s="17"/>
      <c r="F29" s="17"/>
      <c r="G29" s="17"/>
      <c r="H29" s="152"/>
      <c r="I29" s="17"/>
      <c r="J29" s="150"/>
      <c r="K29" s="17"/>
      <c r="L29" s="154"/>
      <c r="M29" s="154"/>
      <c r="N29" s="154"/>
      <c r="O29" s="154"/>
      <c r="P29" s="154"/>
      <c r="Q29" s="154"/>
      <c r="R29" s="154"/>
      <c r="S29" s="150"/>
      <c r="T29" s="154"/>
      <c r="U29" s="150"/>
      <c r="V29" s="175"/>
      <c r="W29" s="3"/>
      <c r="Z29" s="3"/>
      <c r="AA29" s="3"/>
      <c r="AB29" s="3"/>
      <c r="AC29" s="3"/>
      <c r="AD29" s="3"/>
      <c r="AE29" s="3"/>
      <c r="AF29" s="3"/>
      <c r="AG29" s="3"/>
      <c r="AH29" s="3"/>
      <c r="AI29" s="3"/>
      <c r="AJ29" s="3"/>
      <c r="AK29" s="3"/>
      <c r="AL29" s="3"/>
      <c r="AM29" s="3"/>
      <c r="AN29" s="3"/>
      <c r="AO29" s="3"/>
      <c r="AP29" s="3"/>
      <c r="AQ29" s="3"/>
    </row>
    <row r="30" spans="1:43" s="178" customFormat="1" ht="18.75" x14ac:dyDescent="0.3">
      <c r="A30" s="176"/>
      <c r="B30" s="276" t="s">
        <v>253</v>
      </c>
      <c r="C30" s="151"/>
      <c r="D30" s="17"/>
      <c r="E30" s="17"/>
      <c r="F30" s="17"/>
      <c r="G30" s="17"/>
      <c r="H30" s="152"/>
      <c r="I30" s="17"/>
      <c r="J30" s="150"/>
      <c r="K30" s="17"/>
      <c r="L30" s="154"/>
      <c r="M30" s="154"/>
      <c r="N30" s="154"/>
      <c r="O30" s="154"/>
      <c r="P30" s="154"/>
      <c r="Q30" s="154"/>
      <c r="R30" s="154"/>
      <c r="S30" s="150"/>
      <c r="T30" s="154"/>
      <c r="U30" s="150"/>
      <c r="V30" s="175"/>
      <c r="W30" s="3"/>
      <c r="Z30" s="3"/>
      <c r="AA30" s="3"/>
      <c r="AB30" s="3"/>
      <c r="AC30" s="3"/>
      <c r="AD30" s="3"/>
      <c r="AE30" s="3"/>
      <c r="AF30" s="3"/>
      <c r="AG30" s="3"/>
      <c r="AH30" s="3"/>
      <c r="AI30" s="3"/>
      <c r="AJ30" s="3"/>
      <c r="AK30" s="3"/>
      <c r="AL30" s="3"/>
      <c r="AM30" s="3"/>
      <c r="AN30" s="3"/>
      <c r="AO30" s="3"/>
      <c r="AP30" s="3"/>
      <c r="AQ30" s="3"/>
    </row>
    <row r="31" spans="1:43" s="178" customFormat="1" ht="18.75" x14ac:dyDescent="0.3">
      <c r="A31" s="176"/>
      <c r="B31" s="276"/>
      <c r="C31" s="151"/>
      <c r="D31" s="17"/>
      <c r="E31" s="17"/>
      <c r="F31" s="17"/>
      <c r="G31" s="17"/>
      <c r="H31" s="152"/>
      <c r="I31" s="17"/>
      <c r="J31" s="150"/>
      <c r="K31" s="17"/>
      <c r="L31" s="154"/>
      <c r="M31" s="154"/>
      <c r="N31" s="154"/>
      <c r="O31" s="154"/>
      <c r="P31" s="154"/>
      <c r="Q31" s="154"/>
      <c r="R31" s="393" t="s">
        <v>192</v>
      </c>
      <c r="S31" s="394"/>
      <c r="T31" s="394"/>
      <c r="U31" s="395"/>
      <c r="V31" s="175"/>
      <c r="W31" s="3"/>
      <c r="Z31" s="3"/>
      <c r="AA31" s="3"/>
      <c r="AB31" s="3"/>
      <c r="AC31" s="3"/>
      <c r="AD31" s="3"/>
      <c r="AE31" s="3"/>
      <c r="AF31" s="3"/>
      <c r="AG31" s="3"/>
      <c r="AH31" s="3"/>
      <c r="AI31" s="3"/>
      <c r="AJ31" s="3"/>
      <c r="AK31" s="3"/>
      <c r="AL31" s="3"/>
      <c r="AM31" s="3"/>
      <c r="AN31" s="3"/>
      <c r="AO31" s="3"/>
      <c r="AP31" s="3"/>
      <c r="AQ31" s="3"/>
    </row>
    <row r="32" spans="1:43" s="178" customFormat="1" ht="18" customHeight="1" x14ac:dyDescent="0.3">
      <c r="A32" s="176"/>
      <c r="B32" s="276"/>
      <c r="C32" s="151"/>
      <c r="D32" s="17"/>
      <c r="E32" s="17"/>
      <c r="F32" s="17"/>
      <c r="G32" s="17"/>
      <c r="H32" s="152"/>
      <c r="I32" s="17"/>
      <c r="J32" s="150"/>
      <c r="K32" s="358"/>
      <c r="L32" s="358"/>
      <c r="M32" s="358"/>
      <c r="N32" s="358"/>
      <c r="O32" s="358"/>
      <c r="P32" s="358"/>
      <c r="Q32" s="359"/>
      <c r="R32" s="396"/>
      <c r="S32" s="397"/>
      <c r="T32" s="397"/>
      <c r="U32" s="398"/>
      <c r="V32" s="175"/>
      <c r="W32" s="3"/>
      <c r="Z32" s="3"/>
      <c r="AA32" s="3"/>
      <c r="AB32" s="3"/>
      <c r="AC32" s="3"/>
      <c r="AD32" s="3"/>
      <c r="AE32" s="3"/>
      <c r="AF32" s="3"/>
      <c r="AG32" s="3"/>
      <c r="AH32" s="3"/>
      <c r="AI32" s="3"/>
      <c r="AJ32" s="3"/>
      <c r="AK32" s="3"/>
      <c r="AL32" s="3"/>
      <c r="AM32" s="3"/>
      <c r="AN32" s="3"/>
      <c r="AO32" s="3"/>
      <c r="AP32" s="3"/>
      <c r="AQ32" s="3"/>
    </row>
    <row r="33" spans="1:43" s="178" customFormat="1" ht="21" customHeight="1" x14ac:dyDescent="0.35">
      <c r="A33" s="176"/>
      <c r="B33" s="151"/>
      <c r="C33" s="151"/>
      <c r="D33" s="17"/>
      <c r="E33" s="17"/>
      <c r="F33" s="391" t="s">
        <v>132</v>
      </c>
      <c r="G33" s="391"/>
      <c r="H33" s="391"/>
      <c r="I33" s="391"/>
      <c r="J33" s="151"/>
      <c r="K33" s="358"/>
      <c r="L33" s="358"/>
      <c r="M33" s="358"/>
      <c r="N33" s="358"/>
      <c r="O33" s="358"/>
      <c r="P33" s="358"/>
      <c r="Q33" s="359"/>
      <c r="R33" s="396"/>
      <c r="S33" s="397"/>
      <c r="T33" s="397"/>
      <c r="U33" s="398"/>
      <c r="V33" s="177"/>
      <c r="W33" s="3"/>
      <c r="X33" s="3"/>
      <c r="Y33" s="3"/>
      <c r="Z33" s="3"/>
      <c r="AA33" s="3"/>
      <c r="AB33" s="3"/>
      <c r="AC33" s="3"/>
      <c r="AD33" s="3"/>
      <c r="AE33" s="3"/>
      <c r="AF33" s="3"/>
      <c r="AG33" s="3"/>
      <c r="AH33" s="3"/>
      <c r="AI33" s="3"/>
      <c r="AJ33" s="3"/>
      <c r="AK33" s="3"/>
      <c r="AL33" s="3"/>
      <c r="AM33" s="3"/>
      <c r="AN33" s="3"/>
      <c r="AO33" s="3"/>
      <c r="AP33" s="3"/>
      <c r="AQ33" s="3"/>
    </row>
    <row r="34" spans="1:43" s="178" customFormat="1" ht="18.75" customHeight="1" thickBot="1" x14ac:dyDescent="0.35">
      <c r="A34" s="176"/>
      <c r="B34" s="151"/>
      <c r="C34" s="151"/>
      <c r="D34" s="17"/>
      <c r="E34" s="151"/>
      <c r="F34" s="184" t="s">
        <v>58</v>
      </c>
      <c r="G34" s="184" t="s">
        <v>59</v>
      </c>
      <c r="H34" s="184" t="s">
        <v>186</v>
      </c>
      <c r="I34" s="184" t="s">
        <v>187</v>
      </c>
      <c r="J34" s="184" t="s">
        <v>188</v>
      </c>
      <c r="K34" s="184" t="s">
        <v>189</v>
      </c>
      <c r="L34" s="184" t="s">
        <v>190</v>
      </c>
      <c r="M34" s="184" t="s">
        <v>191</v>
      </c>
      <c r="N34" s="358"/>
      <c r="O34" s="358"/>
      <c r="P34" s="358"/>
      <c r="Q34" s="359"/>
      <c r="R34" s="396"/>
      <c r="S34" s="397"/>
      <c r="T34" s="397"/>
      <c r="U34" s="398"/>
      <c r="V34" s="175"/>
      <c r="W34" s="3"/>
      <c r="X34" s="3"/>
      <c r="Y34" s="3"/>
      <c r="Z34" s="3"/>
      <c r="AA34" s="3"/>
      <c r="AB34" s="3"/>
      <c r="AC34" s="3"/>
      <c r="AD34" s="3"/>
      <c r="AE34" s="3"/>
      <c r="AF34" s="3"/>
      <c r="AG34" s="3"/>
      <c r="AH34" s="3"/>
      <c r="AI34" s="3"/>
      <c r="AJ34" s="3"/>
      <c r="AK34" s="3"/>
      <c r="AL34" s="3"/>
      <c r="AM34" s="3"/>
      <c r="AN34" s="3"/>
      <c r="AO34" s="3"/>
      <c r="AP34" s="3"/>
      <c r="AQ34" s="3"/>
    </row>
    <row r="35" spans="1:43" s="178" customFormat="1" ht="19.5" thickBot="1" x14ac:dyDescent="0.35">
      <c r="A35" s="176"/>
      <c r="B35" s="151"/>
      <c r="C35" s="151"/>
      <c r="D35" s="17"/>
      <c r="E35" s="153" t="s">
        <v>52</v>
      </c>
      <c r="F35" s="196">
        <f>MROUND(ACL!D2,100)</f>
        <v>241200</v>
      </c>
      <c r="G35" s="196">
        <f>MROUND(ACL!D3*10^6,1000)</f>
        <v>0</v>
      </c>
      <c r="H35" s="196">
        <f>MROUND(ACL!D4,100)</f>
        <v>170600</v>
      </c>
      <c r="I35" s="196">
        <f>MROUND(ACL!D5,100)</f>
        <v>315200</v>
      </c>
      <c r="J35" s="196">
        <f>MROUND(ACL!D6,100)</f>
        <v>431300</v>
      </c>
      <c r="K35" s="196">
        <f>MROUND(ACL!D7,100)</f>
        <v>178000</v>
      </c>
      <c r="L35" s="196">
        <f>MROUND(ACL!D8,100)</f>
        <v>323400</v>
      </c>
      <c r="M35" s="196">
        <f>MROUND(ACL!D9,100)</f>
        <v>435800</v>
      </c>
      <c r="N35" s="358"/>
      <c r="O35" s="358"/>
      <c r="P35" s="358"/>
      <c r="Q35" s="359"/>
      <c r="R35" s="396"/>
      <c r="S35" s="397"/>
      <c r="T35" s="397"/>
      <c r="U35" s="398"/>
      <c r="V35" s="175"/>
      <c r="W35" s="3"/>
      <c r="X35" s="3"/>
      <c r="Y35" s="3"/>
      <c r="Z35" s="3"/>
      <c r="AA35" s="3"/>
      <c r="AB35" s="3"/>
      <c r="AC35" s="3"/>
      <c r="AD35" s="3"/>
      <c r="AE35" s="3"/>
      <c r="AF35" s="3"/>
      <c r="AG35" s="3"/>
      <c r="AH35" s="3"/>
      <c r="AI35" s="3"/>
      <c r="AJ35" s="3"/>
      <c r="AK35" s="3"/>
      <c r="AL35" s="3"/>
      <c r="AM35" s="3"/>
      <c r="AN35" s="3"/>
      <c r="AO35" s="3"/>
      <c r="AP35" s="3"/>
      <c r="AQ35" s="3"/>
    </row>
    <row r="36" spans="1:43" s="178" customFormat="1" ht="19.5" thickBot="1" x14ac:dyDescent="0.35">
      <c r="A36" s="176"/>
      <c r="B36" s="151"/>
      <c r="C36" s="151"/>
      <c r="D36" s="17"/>
      <c r="E36" s="153" t="s">
        <v>127</v>
      </c>
      <c r="F36" s="197">
        <f t="shared" ref="F36:M36" si="2">$I$22-F35</f>
        <v>265804.51543505577</v>
      </c>
      <c r="G36" s="197">
        <f t="shared" si="2"/>
        <v>507004.51543505577</v>
      </c>
      <c r="H36" s="197">
        <f t="shared" si="2"/>
        <v>336404.51543505577</v>
      </c>
      <c r="I36" s="197">
        <f t="shared" si="2"/>
        <v>191804.51543505577</v>
      </c>
      <c r="J36" s="197">
        <f t="shared" si="2"/>
        <v>75704.515435055771</v>
      </c>
      <c r="K36" s="197">
        <f t="shared" si="2"/>
        <v>329004.51543505577</v>
      </c>
      <c r="L36" s="197">
        <f t="shared" si="2"/>
        <v>183604.51543505577</v>
      </c>
      <c r="M36" s="197">
        <f t="shared" si="2"/>
        <v>71204.515435055771</v>
      </c>
      <c r="N36" s="358"/>
      <c r="O36" s="358"/>
      <c r="P36" s="358"/>
      <c r="Q36" s="359"/>
      <c r="R36" s="396"/>
      <c r="S36" s="397"/>
      <c r="T36" s="397"/>
      <c r="U36" s="398"/>
      <c r="V36" s="175"/>
      <c r="W36" s="3"/>
      <c r="X36" s="3"/>
      <c r="Y36" s="3"/>
      <c r="Z36" s="3"/>
      <c r="AA36" s="3"/>
      <c r="AB36" s="3"/>
      <c r="AC36" s="3"/>
      <c r="AD36" s="3"/>
      <c r="AE36" s="3"/>
      <c r="AF36" s="3"/>
      <c r="AG36" s="3"/>
      <c r="AH36" s="3"/>
      <c r="AI36" s="3"/>
      <c r="AJ36" s="3"/>
      <c r="AK36" s="3"/>
      <c r="AL36" s="3"/>
      <c r="AM36" s="3"/>
      <c r="AN36" s="3"/>
      <c r="AO36" s="3"/>
      <c r="AP36" s="3"/>
      <c r="AQ36" s="3"/>
    </row>
    <row r="37" spans="1:43" s="178" customFormat="1" ht="19.5" thickBot="1" x14ac:dyDescent="0.35">
      <c r="A37" s="176"/>
      <c r="B37" s="151"/>
      <c r="C37" s="151"/>
      <c r="D37" s="17"/>
      <c r="E37" s="152" t="s">
        <v>137</v>
      </c>
      <c r="F37" s="198">
        <f>F36/F35</f>
        <v>1.1020087704604302</v>
      </c>
      <c r="G37" s="284" t="s">
        <v>130</v>
      </c>
      <c r="H37" s="198">
        <f t="shared" ref="H37:M37" si="3">H36/H35</f>
        <v>1.9718904773449928</v>
      </c>
      <c r="I37" s="198">
        <f t="shared" si="3"/>
        <v>0.60851686368989777</v>
      </c>
      <c r="J37" s="198">
        <f t="shared" si="3"/>
        <v>0.17552635157675811</v>
      </c>
      <c r="K37" s="198">
        <f t="shared" si="3"/>
        <v>1.8483399743542459</v>
      </c>
      <c r="L37" s="198">
        <f t="shared" si="3"/>
        <v>0.56773195867364179</v>
      </c>
      <c r="M37" s="198">
        <f t="shared" si="3"/>
        <v>0.16338805744620416</v>
      </c>
      <c r="N37" s="155" t="str">
        <f>IF(COUNTIF(F37:M37,"&gt;0%")&gt;0,"&lt;---Yellow highlighting denotes projected overage.","")</f>
        <v>&lt;---Yellow highlighting denotes projected overage.</v>
      </c>
      <c r="O37" s="151"/>
      <c r="P37" s="358"/>
      <c r="Q37" s="359"/>
      <c r="R37" s="396"/>
      <c r="S37" s="397"/>
      <c r="T37" s="397"/>
      <c r="U37" s="398"/>
      <c r="V37" s="175"/>
      <c r="W37" s="3"/>
      <c r="X37" s="3"/>
      <c r="Y37" s="3"/>
      <c r="Z37" s="3"/>
      <c r="AA37" s="3"/>
      <c r="AB37" s="3"/>
      <c r="AC37" s="3"/>
      <c r="AD37" s="3"/>
      <c r="AE37" s="3"/>
      <c r="AF37" s="3"/>
      <c r="AG37" s="3"/>
      <c r="AH37" s="3"/>
      <c r="AI37" s="3"/>
      <c r="AJ37" s="3"/>
      <c r="AK37" s="3"/>
      <c r="AL37" s="3"/>
      <c r="AM37" s="3"/>
      <c r="AN37" s="3"/>
      <c r="AO37" s="3"/>
      <c r="AP37" s="3"/>
      <c r="AQ37" s="3"/>
    </row>
    <row r="38" spans="1:43" s="178" customFormat="1" ht="18.75" x14ac:dyDescent="0.3">
      <c r="A38" s="176"/>
      <c r="B38" s="151"/>
      <c r="C38" s="151"/>
      <c r="D38" s="17"/>
      <c r="E38" s="152"/>
      <c r="F38" s="278"/>
      <c r="G38" s="278"/>
      <c r="H38" s="278"/>
      <c r="I38" s="278"/>
      <c r="J38" s="155"/>
      <c r="K38" s="151"/>
      <c r="L38" s="151"/>
      <c r="M38" s="151"/>
      <c r="N38" s="151"/>
      <c r="O38" s="151"/>
      <c r="P38" s="358"/>
      <c r="Q38" s="359"/>
      <c r="R38" s="396"/>
      <c r="S38" s="397"/>
      <c r="T38" s="397"/>
      <c r="U38" s="398"/>
      <c r="V38" s="175"/>
      <c r="W38" s="3"/>
      <c r="X38" s="3"/>
      <c r="Y38" s="3"/>
      <c r="Z38" s="3"/>
      <c r="AA38" s="3"/>
      <c r="AB38" s="3"/>
      <c r="AC38" s="3"/>
      <c r="AD38" s="3"/>
      <c r="AE38" s="3"/>
      <c r="AF38" s="3"/>
      <c r="AG38" s="3"/>
      <c r="AH38" s="3"/>
      <c r="AI38" s="3"/>
      <c r="AJ38" s="3"/>
      <c r="AK38" s="3"/>
      <c r="AL38" s="3"/>
      <c r="AM38" s="3"/>
      <c r="AN38" s="3"/>
      <c r="AO38" s="3"/>
      <c r="AP38" s="3"/>
      <c r="AQ38" s="3"/>
    </row>
    <row r="39" spans="1:43" s="178" customFormat="1" ht="21" x14ac:dyDescent="0.35">
      <c r="A39" s="176"/>
      <c r="B39" s="151"/>
      <c r="C39" s="151"/>
      <c r="D39" s="17"/>
      <c r="E39" s="152"/>
      <c r="F39" s="391" t="s">
        <v>131</v>
      </c>
      <c r="G39" s="391"/>
      <c r="H39" s="391"/>
      <c r="I39" s="391"/>
      <c r="J39" s="155"/>
      <c r="K39" s="151"/>
      <c r="L39" s="151"/>
      <c r="M39" s="151"/>
      <c r="N39" s="151"/>
      <c r="O39" s="151"/>
      <c r="P39" s="358"/>
      <c r="Q39" s="359"/>
      <c r="R39" s="396"/>
      <c r="S39" s="397"/>
      <c r="T39" s="397"/>
      <c r="U39" s="398"/>
      <c r="V39" s="175"/>
      <c r="W39" s="3"/>
      <c r="X39" s="3"/>
      <c r="Y39" s="3"/>
      <c r="Z39" s="3"/>
      <c r="AA39" s="3"/>
      <c r="AB39" s="3"/>
      <c r="AC39" s="3"/>
      <c r="AD39" s="3"/>
      <c r="AE39" s="3"/>
      <c r="AF39" s="3"/>
      <c r="AG39" s="3"/>
      <c r="AH39" s="3"/>
      <c r="AI39" s="3"/>
      <c r="AJ39" s="3"/>
      <c r="AK39" s="3"/>
      <c r="AL39" s="3"/>
      <c r="AM39" s="3"/>
      <c r="AN39" s="3"/>
      <c r="AO39" s="3"/>
      <c r="AP39" s="3"/>
      <c r="AQ39" s="3"/>
    </row>
    <row r="40" spans="1:43" s="178" customFormat="1" ht="19.5" thickBot="1" x14ac:dyDescent="0.35">
      <c r="A40" s="176"/>
      <c r="B40" s="151"/>
      <c r="C40" s="151"/>
      <c r="D40" s="17"/>
      <c r="E40" s="152"/>
      <c r="F40" s="184" t="s">
        <v>58</v>
      </c>
      <c r="G40" s="184" t="s">
        <v>59</v>
      </c>
      <c r="H40" s="184" t="s">
        <v>186</v>
      </c>
      <c r="I40" s="184" t="s">
        <v>187</v>
      </c>
      <c r="J40" s="184" t="s">
        <v>188</v>
      </c>
      <c r="K40" s="184" t="s">
        <v>189</v>
      </c>
      <c r="L40" s="184" t="s">
        <v>190</v>
      </c>
      <c r="M40" s="184" t="s">
        <v>191</v>
      </c>
      <c r="N40" s="151"/>
      <c r="O40" s="151"/>
      <c r="P40" s="358"/>
      <c r="Q40" s="359"/>
      <c r="R40" s="396"/>
      <c r="S40" s="397"/>
      <c r="T40" s="397"/>
      <c r="U40" s="398"/>
      <c r="V40" s="175"/>
      <c r="W40" s="3"/>
      <c r="X40" s="3"/>
      <c r="Y40" s="3"/>
      <c r="Z40" s="3"/>
      <c r="AA40" s="3"/>
      <c r="AB40" s="3"/>
      <c r="AC40" s="3"/>
      <c r="AD40" s="3"/>
      <c r="AE40" s="3"/>
      <c r="AF40" s="3"/>
      <c r="AG40" s="3"/>
      <c r="AH40" s="3"/>
      <c r="AI40" s="3"/>
      <c r="AJ40" s="3"/>
      <c r="AK40" s="3"/>
      <c r="AL40" s="3"/>
      <c r="AM40" s="3"/>
      <c r="AN40" s="3"/>
      <c r="AO40" s="3"/>
      <c r="AP40" s="3"/>
      <c r="AQ40" s="3"/>
    </row>
    <row r="41" spans="1:43" s="178" customFormat="1" ht="19.5" thickBot="1" x14ac:dyDescent="0.35">
      <c r="A41" s="176"/>
      <c r="B41" s="151"/>
      <c r="C41" s="151"/>
      <c r="D41" s="17"/>
      <c r="E41" s="153" t="s">
        <v>128</v>
      </c>
      <c r="F41" s="196">
        <f>MROUND(ACL!F2,100)</f>
        <v>217100</v>
      </c>
      <c r="G41" s="196">
        <f>MROUND(ACL!F3,1000)</f>
        <v>0</v>
      </c>
      <c r="H41" s="196">
        <f>MROUND(ACL!F4,100)</f>
        <v>136500</v>
      </c>
      <c r="I41" s="196">
        <f>MROUND(ACL!F5,100)</f>
        <v>252200</v>
      </c>
      <c r="J41" s="196">
        <f>MROUND(ACL!F6,100)</f>
        <v>345100</v>
      </c>
      <c r="K41" s="196">
        <f>MROUND(ACL!F7,100)</f>
        <v>142400</v>
      </c>
      <c r="L41" s="196">
        <f>MROUND(ACL!F8,100)</f>
        <v>258700</v>
      </c>
      <c r="M41" s="196">
        <f>MROUND(ACL!F9,100)</f>
        <v>348700</v>
      </c>
      <c r="N41" s="17"/>
      <c r="O41" s="17"/>
      <c r="P41" s="358"/>
      <c r="Q41" s="359"/>
      <c r="R41" s="396"/>
      <c r="S41" s="397"/>
      <c r="T41" s="397"/>
      <c r="U41" s="398"/>
      <c r="V41" s="175"/>
      <c r="W41" s="3"/>
      <c r="X41" s="3"/>
      <c r="Y41" s="3"/>
      <c r="Z41" s="3"/>
      <c r="AA41" s="3"/>
      <c r="AB41" s="3"/>
      <c r="AC41" s="3"/>
      <c r="AD41" s="3"/>
      <c r="AE41" s="3"/>
      <c r="AF41" s="3"/>
      <c r="AG41" s="3"/>
      <c r="AH41" s="3"/>
      <c r="AI41" s="3"/>
      <c r="AJ41" s="3"/>
      <c r="AK41" s="3"/>
      <c r="AL41" s="3"/>
      <c r="AM41" s="3"/>
      <c r="AN41" s="3"/>
      <c r="AO41" s="3"/>
      <c r="AP41" s="3"/>
      <c r="AQ41" s="3"/>
    </row>
    <row r="42" spans="1:43" s="178" customFormat="1" ht="19.5" thickBot="1" x14ac:dyDescent="0.35">
      <c r="A42" s="176"/>
      <c r="B42" s="151"/>
      <c r="C42" s="151"/>
      <c r="D42" s="17"/>
      <c r="E42" s="153" t="s">
        <v>129</v>
      </c>
      <c r="F42" s="197">
        <f t="shared" ref="F42:M42" si="4">$I$22-F41</f>
        <v>289904.51543505577</v>
      </c>
      <c r="G42" s="197">
        <f t="shared" si="4"/>
        <v>507004.51543505577</v>
      </c>
      <c r="H42" s="197">
        <f t="shared" si="4"/>
        <v>370504.51543505577</v>
      </c>
      <c r="I42" s="197">
        <f t="shared" si="4"/>
        <v>254804.51543505577</v>
      </c>
      <c r="J42" s="197">
        <f t="shared" si="4"/>
        <v>161904.51543505577</v>
      </c>
      <c r="K42" s="197">
        <f t="shared" si="4"/>
        <v>364604.51543505577</v>
      </c>
      <c r="L42" s="197">
        <f t="shared" si="4"/>
        <v>248304.51543505577</v>
      </c>
      <c r="M42" s="197">
        <f t="shared" si="4"/>
        <v>158304.51543505577</v>
      </c>
      <c r="N42" s="17"/>
      <c r="O42" s="17"/>
      <c r="P42" s="358"/>
      <c r="Q42" s="359"/>
      <c r="R42" s="399"/>
      <c r="S42" s="400"/>
      <c r="T42" s="400"/>
      <c r="U42" s="401"/>
      <c r="V42" s="175"/>
      <c r="W42" s="3"/>
      <c r="X42" s="3"/>
      <c r="Y42" s="3"/>
      <c r="Z42" s="3"/>
      <c r="AA42" s="3"/>
      <c r="AB42" s="3"/>
      <c r="AC42" s="3"/>
      <c r="AD42" s="3"/>
      <c r="AE42" s="3"/>
      <c r="AF42" s="3"/>
      <c r="AG42" s="3"/>
      <c r="AH42" s="3"/>
      <c r="AI42" s="3"/>
      <c r="AJ42" s="3"/>
      <c r="AK42" s="3"/>
      <c r="AL42" s="3"/>
      <c r="AM42" s="3"/>
      <c r="AN42" s="3"/>
      <c r="AO42" s="3"/>
      <c r="AP42" s="3"/>
      <c r="AQ42" s="3"/>
    </row>
    <row r="43" spans="1:43" s="178" customFormat="1" ht="19.5" thickBot="1" x14ac:dyDescent="0.35">
      <c r="A43" s="176"/>
      <c r="B43" s="151"/>
      <c r="C43" s="151"/>
      <c r="D43" s="277"/>
      <c r="E43" s="152" t="s">
        <v>138</v>
      </c>
      <c r="F43" s="198">
        <f>F42/F41</f>
        <v>1.3353501401891099</v>
      </c>
      <c r="G43" s="198" t="s">
        <v>130</v>
      </c>
      <c r="H43" s="198">
        <f t="shared" ref="H43:M43" si="5">H42/H41</f>
        <v>2.714318794396013</v>
      </c>
      <c r="I43" s="198">
        <f t="shared" si="5"/>
        <v>1.0103271825339246</v>
      </c>
      <c r="J43" s="198">
        <f t="shared" si="5"/>
        <v>0.46915246431485302</v>
      </c>
      <c r="K43" s="198">
        <f t="shared" si="5"/>
        <v>2.5604249679428075</v>
      </c>
      <c r="L43" s="198">
        <f t="shared" si="5"/>
        <v>0.959816449304429</v>
      </c>
      <c r="M43" s="198">
        <f t="shared" si="5"/>
        <v>0.4539848449528413</v>
      </c>
      <c r="N43" s="155" t="str">
        <f>IF(COUNTIF(F43:I43,"&gt;0%")&gt;0,"&lt;---Yellow highlighting denotes projected overage.","")</f>
        <v>&lt;---Yellow highlighting denotes projected overage.</v>
      </c>
      <c r="O43" s="17"/>
      <c r="P43" s="17"/>
      <c r="Q43" s="17"/>
      <c r="R43" s="17"/>
      <c r="S43" s="150"/>
      <c r="T43" s="154"/>
      <c r="U43" s="150"/>
      <c r="V43" s="175"/>
      <c r="W43" s="3"/>
      <c r="X43" s="3"/>
      <c r="Y43" s="3"/>
      <c r="Z43" s="3"/>
      <c r="AA43" s="3"/>
      <c r="AB43" s="3"/>
      <c r="AC43" s="3"/>
      <c r="AD43" s="3"/>
      <c r="AE43" s="3"/>
      <c r="AF43" s="3"/>
      <c r="AG43" s="3"/>
      <c r="AH43" s="3"/>
      <c r="AI43" s="3"/>
      <c r="AJ43" s="3"/>
      <c r="AK43" s="3"/>
      <c r="AL43" s="3"/>
      <c r="AM43" s="3"/>
      <c r="AN43" s="3"/>
      <c r="AO43" s="3"/>
      <c r="AP43" s="3"/>
      <c r="AQ43" s="3"/>
    </row>
    <row r="44" spans="1:43" s="178" customFormat="1" ht="18.75" x14ac:dyDescent="0.3">
      <c r="A44" s="176"/>
      <c r="B44" s="151"/>
      <c r="C44" s="151"/>
      <c r="D44" s="277"/>
      <c r="E44" s="277"/>
      <c r="F44" s="278"/>
      <c r="G44" s="277"/>
      <c r="H44" s="277"/>
      <c r="I44" s="277"/>
      <c r="J44" s="277"/>
      <c r="K44" s="277"/>
      <c r="L44" s="277"/>
      <c r="M44" s="277"/>
      <c r="N44" s="17"/>
      <c r="O44" s="17"/>
      <c r="P44" s="17"/>
      <c r="Q44" s="17"/>
      <c r="R44" s="17"/>
      <c r="S44" s="150"/>
      <c r="T44" s="154"/>
      <c r="U44" s="150"/>
      <c r="V44" s="175"/>
      <c r="W44" s="3"/>
      <c r="X44" s="3"/>
      <c r="Y44" s="3"/>
      <c r="Z44" s="3"/>
      <c r="AA44" s="3"/>
      <c r="AB44" s="3"/>
      <c r="AC44" s="3"/>
      <c r="AD44" s="3"/>
      <c r="AE44" s="3"/>
      <c r="AF44" s="3"/>
      <c r="AG44" s="3"/>
      <c r="AH44" s="3"/>
      <c r="AI44" s="3"/>
      <c r="AJ44" s="3"/>
      <c r="AK44" s="3"/>
      <c r="AL44" s="3"/>
      <c r="AM44" s="3"/>
      <c r="AN44" s="3"/>
      <c r="AO44" s="3"/>
      <c r="AP44" s="3"/>
      <c r="AQ44" s="3"/>
    </row>
    <row r="45" spans="1:43" s="185" customFormat="1" ht="19.5" thickBot="1" x14ac:dyDescent="0.35">
      <c r="A45" s="164"/>
      <c r="B45" s="17"/>
      <c r="C45" s="17"/>
      <c r="D45" s="17"/>
      <c r="E45" s="17"/>
      <c r="F45" s="150"/>
      <c r="G45" s="17"/>
      <c r="H45" s="17"/>
      <c r="I45" s="17"/>
      <c r="J45" s="17"/>
      <c r="K45" s="17"/>
      <c r="L45" s="17"/>
      <c r="M45" s="17"/>
      <c r="N45" s="17"/>
      <c r="O45" s="17"/>
      <c r="P45" s="17"/>
      <c r="Q45" s="17"/>
      <c r="R45" s="17"/>
      <c r="S45" s="150"/>
      <c r="T45" s="154"/>
      <c r="U45" s="150"/>
      <c r="V45" s="175"/>
      <c r="W45" s="148"/>
      <c r="X45" s="148"/>
      <c r="Y45" s="148"/>
      <c r="Z45" s="148"/>
      <c r="AA45" s="148"/>
      <c r="AB45" s="148"/>
      <c r="AC45" s="148"/>
      <c r="AD45" s="148"/>
      <c r="AE45" s="148"/>
      <c r="AF45" s="148"/>
      <c r="AG45" s="148"/>
      <c r="AH45" s="148"/>
      <c r="AI45" s="148"/>
      <c r="AJ45" s="148"/>
      <c r="AK45" s="148"/>
      <c r="AL45" s="148"/>
      <c r="AM45" s="148"/>
      <c r="AN45" s="148"/>
      <c r="AO45" s="148"/>
      <c r="AP45" s="148"/>
      <c r="AQ45" s="148"/>
    </row>
    <row r="46" spans="1:43" s="178" customFormat="1" ht="20.25" thickTop="1" thickBot="1" x14ac:dyDescent="0.35">
      <c r="A46" s="351"/>
      <c r="B46" s="352" t="s">
        <v>135</v>
      </c>
      <c r="C46" s="353"/>
      <c r="D46" s="353"/>
      <c r="E46" s="353"/>
      <c r="F46" s="354"/>
      <c r="G46" s="353"/>
      <c r="H46" s="355"/>
      <c r="I46" s="353"/>
      <c r="J46" s="353"/>
      <c r="K46" s="353"/>
      <c r="L46" s="353"/>
      <c r="M46" s="353"/>
      <c r="N46" s="353"/>
      <c r="O46" s="353"/>
      <c r="P46" s="353"/>
      <c r="Q46" s="353"/>
      <c r="R46" s="353"/>
      <c r="S46" s="355"/>
      <c r="T46" s="356"/>
      <c r="U46" s="355"/>
      <c r="V46" s="357"/>
      <c r="W46" s="3"/>
      <c r="X46" s="3"/>
      <c r="Y46" s="3"/>
      <c r="Z46" s="3"/>
      <c r="AA46" s="3"/>
      <c r="AB46" s="3"/>
      <c r="AC46" s="3"/>
      <c r="AD46" s="3"/>
      <c r="AE46" s="3"/>
      <c r="AF46" s="3"/>
      <c r="AG46" s="3"/>
      <c r="AH46" s="3"/>
      <c r="AI46" s="3"/>
      <c r="AJ46" s="3"/>
      <c r="AK46" s="3"/>
      <c r="AL46" s="3"/>
      <c r="AM46" s="3"/>
      <c r="AN46" s="3"/>
      <c r="AO46" s="3"/>
      <c r="AP46" s="3"/>
      <c r="AQ46" s="3"/>
    </row>
    <row r="47" spans="1:43" ht="19.5" thickTop="1" x14ac:dyDescent="0.3">
      <c r="A47" s="285"/>
      <c r="B47" s="280"/>
      <c r="C47" s="280"/>
      <c r="D47" s="280"/>
      <c r="E47" s="280"/>
      <c r="F47" s="280"/>
      <c r="G47" s="280"/>
      <c r="H47" s="280"/>
      <c r="I47" s="280"/>
      <c r="J47" s="280"/>
      <c r="K47" s="280"/>
      <c r="L47" s="280"/>
      <c r="M47" s="280"/>
      <c r="N47" s="280"/>
      <c r="O47" s="280"/>
      <c r="P47" s="280"/>
      <c r="Q47" s="280"/>
      <c r="R47" s="280"/>
      <c r="S47" s="280"/>
      <c r="T47" s="280"/>
      <c r="U47" s="280"/>
      <c r="V47" s="286"/>
      <c r="W47" s="148"/>
      <c r="X47" s="148"/>
      <c r="Y47" s="148"/>
      <c r="Z47" s="148"/>
      <c r="AA47" s="148"/>
      <c r="AB47" s="148"/>
      <c r="AC47" s="148"/>
      <c r="AD47" s="148"/>
      <c r="AE47" s="148"/>
      <c r="AF47" s="148"/>
      <c r="AG47" s="148"/>
      <c r="AH47" s="148"/>
      <c r="AI47" s="148"/>
      <c r="AJ47" s="148"/>
      <c r="AK47" s="148"/>
      <c r="AL47" s="148"/>
      <c r="AM47" s="148"/>
      <c r="AN47" s="148"/>
      <c r="AO47" s="148"/>
      <c r="AP47" s="148"/>
      <c r="AQ47" s="148"/>
    </row>
    <row r="48" spans="1:43" ht="18.75" x14ac:dyDescent="0.3">
      <c r="A48" s="285"/>
      <c r="B48" s="280"/>
      <c r="C48" s="280"/>
      <c r="D48" s="280"/>
      <c r="E48" s="280"/>
      <c r="F48" s="280"/>
      <c r="G48" s="280"/>
      <c r="H48" s="280"/>
      <c r="I48" s="280"/>
      <c r="J48" s="280"/>
      <c r="K48" s="280"/>
      <c r="L48" s="280"/>
      <c r="M48" s="280"/>
      <c r="N48" s="280"/>
      <c r="O48" s="280"/>
      <c r="P48" s="280"/>
      <c r="Q48" s="280"/>
      <c r="R48" s="280"/>
      <c r="S48" s="280"/>
      <c r="T48" s="280"/>
      <c r="U48" s="280"/>
      <c r="V48" s="286"/>
      <c r="W48" s="148"/>
      <c r="X48" s="148"/>
      <c r="Y48" s="148"/>
      <c r="Z48" s="148"/>
      <c r="AA48" s="148"/>
      <c r="AB48" s="148"/>
      <c r="AC48" s="148"/>
      <c r="AD48" s="148"/>
      <c r="AE48" s="148"/>
      <c r="AF48" s="148"/>
      <c r="AG48" s="148"/>
      <c r="AH48" s="148"/>
      <c r="AI48" s="148"/>
      <c r="AJ48" s="148"/>
      <c r="AK48" s="148"/>
      <c r="AL48" s="148"/>
      <c r="AM48" s="148"/>
      <c r="AN48" s="148"/>
      <c r="AO48" s="148"/>
      <c r="AP48" s="148"/>
      <c r="AQ48" s="148"/>
    </row>
    <row r="49" spans="1:43" ht="18.75" x14ac:dyDescent="0.3">
      <c r="A49" s="285"/>
      <c r="B49" s="280"/>
      <c r="C49" s="280"/>
      <c r="D49" s="280"/>
      <c r="E49" s="281"/>
      <c r="F49" s="282"/>
      <c r="G49" s="283"/>
      <c r="H49" s="283"/>
      <c r="I49" s="282"/>
      <c r="J49" s="282"/>
      <c r="K49" s="282"/>
      <c r="L49" s="282"/>
      <c r="M49" s="280"/>
      <c r="N49" s="280"/>
      <c r="O49" s="280"/>
      <c r="P49" s="280"/>
      <c r="Q49" s="280"/>
      <c r="R49" s="280"/>
      <c r="S49" s="280"/>
      <c r="T49" s="280"/>
      <c r="U49" s="280"/>
      <c r="V49" s="286"/>
      <c r="W49" s="148"/>
      <c r="X49" s="148"/>
      <c r="Y49" s="148"/>
      <c r="Z49" s="148"/>
      <c r="AA49" s="148"/>
      <c r="AB49" s="148"/>
      <c r="AC49" s="148"/>
      <c r="AD49" s="148"/>
      <c r="AE49" s="148"/>
      <c r="AF49" s="148"/>
      <c r="AG49" s="148"/>
      <c r="AH49" s="148"/>
      <c r="AI49" s="148"/>
      <c r="AJ49" s="148"/>
      <c r="AK49" s="148"/>
      <c r="AL49" s="148"/>
      <c r="AM49" s="148"/>
      <c r="AN49" s="148"/>
      <c r="AO49" s="148"/>
      <c r="AP49" s="148"/>
      <c r="AQ49" s="148"/>
    </row>
    <row r="50" spans="1:43" ht="18.75" x14ac:dyDescent="0.3">
      <c r="A50" s="285"/>
      <c r="B50" s="280"/>
      <c r="C50" s="280"/>
      <c r="D50" s="280"/>
      <c r="E50" s="281"/>
      <c r="F50" s="282"/>
      <c r="G50" s="283"/>
      <c r="H50" s="283"/>
      <c r="I50" s="282"/>
      <c r="J50" s="282"/>
      <c r="K50" s="282"/>
      <c r="L50" s="282"/>
      <c r="M50" s="280"/>
      <c r="N50" s="280"/>
      <c r="O50" s="280"/>
      <c r="P50" s="280"/>
      <c r="Q50" s="280"/>
      <c r="R50" s="280"/>
      <c r="S50" s="280"/>
      <c r="T50" s="280"/>
      <c r="U50" s="280"/>
      <c r="V50" s="286"/>
      <c r="W50" s="148"/>
      <c r="X50" s="148"/>
      <c r="Y50" s="148"/>
      <c r="Z50" s="148"/>
      <c r="AA50" s="148"/>
      <c r="AB50" s="148"/>
      <c r="AC50" s="148"/>
      <c r="AD50" s="148"/>
      <c r="AE50" s="148"/>
      <c r="AF50" s="148"/>
      <c r="AG50" s="148"/>
      <c r="AH50" s="148"/>
      <c r="AI50" s="148"/>
      <c r="AJ50" s="148"/>
      <c r="AK50" s="148"/>
      <c r="AL50" s="148"/>
      <c r="AM50" s="148"/>
      <c r="AN50" s="148"/>
      <c r="AO50" s="148"/>
      <c r="AP50" s="148"/>
      <c r="AQ50" s="148"/>
    </row>
    <row r="51" spans="1:43" ht="18.75" x14ac:dyDescent="0.3">
      <c r="A51" s="285"/>
      <c r="B51" s="280"/>
      <c r="C51" s="280"/>
      <c r="D51" s="280"/>
      <c r="E51" s="281"/>
      <c r="F51" s="283"/>
      <c r="G51" s="282"/>
      <c r="H51" s="283"/>
      <c r="I51" s="282"/>
      <c r="J51" s="282"/>
      <c r="K51" s="282"/>
      <c r="L51" s="282"/>
      <c r="M51" s="280"/>
      <c r="N51" s="280"/>
      <c r="O51" s="280"/>
      <c r="P51" s="392" t="s">
        <v>238</v>
      </c>
      <c r="Q51" s="392"/>
      <c r="R51" s="392"/>
      <c r="S51" s="392"/>
      <c r="T51" s="333"/>
      <c r="U51" s="280"/>
      <c r="V51" s="286"/>
      <c r="W51" s="148"/>
      <c r="X51" s="148"/>
      <c r="Y51" s="148"/>
      <c r="Z51" s="148"/>
      <c r="AA51" s="148"/>
      <c r="AB51" s="148"/>
      <c r="AC51" s="148"/>
      <c r="AD51" s="148"/>
      <c r="AE51" s="148"/>
      <c r="AF51" s="148"/>
      <c r="AG51" s="148"/>
      <c r="AH51" s="148"/>
      <c r="AI51" s="148"/>
      <c r="AJ51" s="148"/>
      <c r="AK51" s="148"/>
      <c r="AL51" s="148"/>
      <c r="AM51" s="148"/>
      <c r="AN51" s="148"/>
      <c r="AO51" s="148"/>
      <c r="AP51" s="148"/>
      <c r="AQ51" s="148"/>
    </row>
    <row r="52" spans="1:43" ht="18.75" x14ac:dyDescent="0.3">
      <c r="A52" s="285"/>
      <c r="B52" s="280"/>
      <c r="C52" s="280"/>
      <c r="D52" s="280"/>
      <c r="E52" s="282"/>
      <c r="F52" s="282"/>
      <c r="G52" s="283"/>
      <c r="H52" s="283"/>
      <c r="I52" s="282"/>
      <c r="J52" s="282"/>
      <c r="K52" s="282"/>
      <c r="L52" s="282"/>
      <c r="M52" s="280"/>
      <c r="N52" s="280"/>
      <c r="O52" s="334" t="s">
        <v>163</v>
      </c>
      <c r="P52" s="334" t="s">
        <v>226</v>
      </c>
      <c r="Q52" s="334" t="s">
        <v>227</v>
      </c>
      <c r="R52" s="334" t="s">
        <v>228</v>
      </c>
      <c r="S52" s="334" t="s">
        <v>229</v>
      </c>
      <c r="T52" s="334" t="s">
        <v>231</v>
      </c>
      <c r="U52" s="334" t="s">
        <v>230</v>
      </c>
      <c r="V52" s="350"/>
      <c r="W52" s="148"/>
      <c r="X52" s="148"/>
      <c r="Y52" s="148"/>
      <c r="Z52" s="148"/>
      <c r="AA52" s="148"/>
      <c r="AB52" s="148"/>
      <c r="AC52" s="148"/>
      <c r="AD52" s="148"/>
      <c r="AE52" s="148"/>
      <c r="AF52" s="148"/>
      <c r="AG52" s="148"/>
      <c r="AH52" s="148"/>
      <c r="AI52" s="148"/>
      <c r="AJ52" s="148"/>
      <c r="AK52" s="148"/>
      <c r="AL52" s="148"/>
      <c r="AM52" s="148"/>
      <c r="AN52" s="148"/>
      <c r="AO52" s="148"/>
      <c r="AP52" s="148"/>
      <c r="AQ52" s="148"/>
    </row>
    <row r="53" spans="1:43" ht="18.75" x14ac:dyDescent="0.3">
      <c r="A53" s="285"/>
      <c r="B53" s="280"/>
      <c r="C53" s="280"/>
      <c r="D53" s="280"/>
      <c r="E53" s="281"/>
      <c r="F53" s="283"/>
      <c r="G53" s="283"/>
      <c r="H53" s="283"/>
      <c r="I53" s="282"/>
      <c r="J53" s="282"/>
      <c r="K53" s="282"/>
      <c r="L53" s="282"/>
      <c r="M53" s="335"/>
      <c r="N53" s="336" t="s">
        <v>153</v>
      </c>
      <c r="O53" s="337">
        <f>IF(SUM(Daily!M:M)=0,"N/A",(SUM(Daily!M:M))-1)</f>
        <v>41432</v>
      </c>
      <c r="P53" s="337">
        <f>IF(SUM(Daily!N:N)=0,"N/A",(SUM(Daily!N:N))-1)</f>
        <v>41409</v>
      </c>
      <c r="Q53" s="337">
        <f>IF(SUM(Daily!O:O)=0,"N/A",(SUM(Daily!O:O))-1)</f>
        <v>41443</v>
      </c>
      <c r="R53" s="337">
        <f>IF(SUM(Daily!P:P)=0,"N/A",(SUM(Daily!P:P))-1)</f>
        <v>41479</v>
      </c>
      <c r="S53" s="337">
        <f>IF(SUM(Daily!Q:Q)=0,"N/A",(SUM(Daily!Q:Q))-1)</f>
        <v>41411</v>
      </c>
      <c r="T53" s="337">
        <f>IF(SUM(Daily!R:R)=0,"N/A",(SUM(Daily!R:R))-1)</f>
        <v>41444</v>
      </c>
      <c r="U53" s="337">
        <f>IF(SUM(Daily!S:S)=0,"N/A",(SUM(Daily!S:S))-1)</f>
        <v>41481</v>
      </c>
      <c r="V53" s="286"/>
      <c r="W53" s="148"/>
      <c r="X53" s="148"/>
      <c r="Y53" s="148"/>
      <c r="Z53" s="148"/>
      <c r="AA53" s="148"/>
      <c r="AB53" s="148"/>
      <c r="AC53" s="148"/>
      <c r="AD53" s="148"/>
      <c r="AE53" s="148"/>
      <c r="AF53" s="148"/>
      <c r="AG53" s="148"/>
      <c r="AH53" s="148"/>
      <c r="AI53" s="148"/>
      <c r="AJ53" s="148"/>
      <c r="AK53" s="148"/>
      <c r="AL53" s="148"/>
      <c r="AM53" s="148"/>
      <c r="AN53" s="148"/>
      <c r="AO53" s="148"/>
      <c r="AP53" s="148"/>
      <c r="AQ53" s="148"/>
    </row>
    <row r="54" spans="1:43" ht="18.75" x14ac:dyDescent="0.3">
      <c r="A54" s="285"/>
      <c r="B54" s="280"/>
      <c r="C54" s="280"/>
      <c r="D54" s="280"/>
      <c r="E54" s="281"/>
      <c r="F54" s="282"/>
      <c r="G54" s="282"/>
      <c r="H54" s="283"/>
      <c r="I54" s="282"/>
      <c r="J54" s="282"/>
      <c r="K54" s="282"/>
      <c r="L54" s="282"/>
      <c r="M54" s="335"/>
      <c r="N54" s="336" t="s">
        <v>154</v>
      </c>
      <c r="O54" s="338">
        <f>IF(ISNUMBER(O53),365-SUM(inputs!$B$39:$M$39)-(DATE(2014,1,1)-O53),365-SUM(inputs!$B$39:$M$39))</f>
        <v>157</v>
      </c>
      <c r="P54" s="338">
        <f>IF(ISNUMBER(P53),365-SUM(inputs!$B$39:$M$39)-(DATE(2014,1,1)-P53),365-SUM(inputs!$B$39:$M$39))</f>
        <v>134</v>
      </c>
      <c r="Q54" s="338">
        <f>IF(ISNUMBER(Q53),365-SUM(inputs!$B$39:$M$39)-(DATE(2014,1,1)-Q53),365-SUM(inputs!$B$39:$M$39))</f>
        <v>168</v>
      </c>
      <c r="R54" s="338">
        <f>IF(ISNUMBER(R53),365-SUM(inputs!$B$39:$M$39)-(DATE(2014,1,1)-R53),365-SUM(inputs!$B$39:$M$39))</f>
        <v>204</v>
      </c>
      <c r="S54" s="338">
        <f>IF(ISNUMBER(S53),365-SUM(inputs!$B$39:$M$39)-(DATE(2014,1,1)-S53),365-SUM(inputs!$B$39:$M$39))</f>
        <v>136</v>
      </c>
      <c r="T54" s="338">
        <f>IF(ISNUMBER(T53),365-SUM(inputs!$B$39:$M$39)-(DATE(2014,1,1)-T53),365-SUM(inputs!$B$39:$M$39))</f>
        <v>169</v>
      </c>
      <c r="U54" s="338">
        <f>IF(ISNUMBER(U53),365-SUM(inputs!$B$39:$M$39)-(DATE(2014,1,1)-U53),365-SUM(inputs!$B$39:$M$39))</f>
        <v>206</v>
      </c>
      <c r="V54" s="286"/>
      <c r="W54" s="148"/>
      <c r="X54" s="148"/>
      <c r="Y54" s="148"/>
      <c r="Z54" s="148"/>
      <c r="AA54" s="148"/>
      <c r="AB54" s="148"/>
      <c r="AC54" s="148"/>
      <c r="AD54" s="148"/>
      <c r="AE54" s="148"/>
      <c r="AF54" s="148"/>
      <c r="AG54" s="148"/>
      <c r="AH54" s="148"/>
      <c r="AI54" s="148"/>
      <c r="AJ54" s="148"/>
      <c r="AK54" s="148"/>
      <c r="AL54" s="148"/>
      <c r="AM54" s="148"/>
      <c r="AN54" s="148"/>
      <c r="AO54" s="148"/>
      <c r="AP54" s="148"/>
      <c r="AQ54" s="148"/>
    </row>
    <row r="55" spans="1:43" ht="18.75" x14ac:dyDescent="0.3">
      <c r="A55" s="285"/>
      <c r="B55" s="280"/>
      <c r="C55" s="280"/>
      <c r="D55" s="280"/>
      <c r="E55" s="282"/>
      <c r="F55" s="282"/>
      <c r="G55" s="282"/>
      <c r="H55" s="282"/>
      <c r="I55" s="282"/>
      <c r="J55" s="282"/>
      <c r="K55" s="282"/>
      <c r="L55" s="282"/>
      <c r="M55" s="280"/>
      <c r="N55" s="280"/>
      <c r="O55" s="280"/>
      <c r="P55" s="280"/>
      <c r="Q55" s="280"/>
      <c r="R55" s="280"/>
      <c r="S55" s="280"/>
      <c r="T55" s="280"/>
      <c r="U55" s="280"/>
      <c r="V55" s="286"/>
      <c r="W55" s="148"/>
      <c r="X55" s="148"/>
      <c r="Y55" s="340"/>
      <c r="Z55" s="340"/>
      <c r="AA55" s="148"/>
      <c r="AB55" s="148"/>
      <c r="AC55" s="148"/>
      <c r="AD55" s="148"/>
      <c r="AE55" s="148"/>
      <c r="AF55" s="148"/>
      <c r="AG55" s="148"/>
      <c r="AH55" s="148"/>
      <c r="AI55" s="148"/>
      <c r="AJ55" s="148"/>
      <c r="AK55" s="148"/>
      <c r="AL55" s="148"/>
      <c r="AM55" s="148"/>
      <c r="AN55" s="148"/>
      <c r="AO55" s="148"/>
      <c r="AP55" s="148"/>
      <c r="AQ55" s="148"/>
    </row>
    <row r="56" spans="1:43" ht="18.75" x14ac:dyDescent="0.3">
      <c r="A56" s="285"/>
      <c r="B56" s="280"/>
      <c r="C56" s="280"/>
      <c r="D56" s="280"/>
      <c r="E56" s="280"/>
      <c r="F56" s="280"/>
      <c r="G56" s="280"/>
      <c r="H56" s="280"/>
      <c r="I56" s="280"/>
      <c r="J56" s="280"/>
      <c r="K56" s="280"/>
      <c r="L56" s="280"/>
      <c r="M56" s="280"/>
      <c r="N56" s="280"/>
      <c r="O56" s="280"/>
      <c r="P56" s="280"/>
      <c r="Q56" s="280"/>
      <c r="R56" s="280" t="s">
        <v>165</v>
      </c>
      <c r="S56" s="280"/>
      <c r="T56" s="280"/>
      <c r="U56" s="280"/>
      <c r="V56" s="286"/>
      <c r="W56" s="148"/>
      <c r="X56" s="148"/>
      <c r="Y56" s="148"/>
      <c r="Z56" s="148"/>
      <c r="AA56" s="148"/>
      <c r="AB56" s="148"/>
      <c r="AC56" s="148"/>
      <c r="AD56" s="148"/>
      <c r="AE56" s="148"/>
      <c r="AF56" s="148"/>
      <c r="AG56" s="148"/>
      <c r="AH56" s="148"/>
      <c r="AI56" s="148"/>
      <c r="AJ56" s="148"/>
      <c r="AK56" s="148"/>
      <c r="AL56" s="148"/>
      <c r="AM56" s="148"/>
      <c r="AN56" s="148"/>
      <c r="AO56" s="148"/>
      <c r="AP56" s="148"/>
      <c r="AQ56" s="148"/>
    </row>
    <row r="57" spans="1:43" ht="18.75" x14ac:dyDescent="0.3">
      <c r="A57" s="285"/>
      <c r="B57" s="280"/>
      <c r="C57" s="280"/>
      <c r="D57" s="280"/>
      <c r="E57" s="280"/>
      <c r="F57" s="280"/>
      <c r="G57" s="280"/>
      <c r="H57" s="280"/>
      <c r="I57" s="280"/>
      <c r="J57" s="280"/>
      <c r="K57" s="280"/>
      <c r="L57" s="280"/>
      <c r="M57" s="280"/>
      <c r="N57" s="280"/>
      <c r="O57" s="280"/>
      <c r="P57" s="280"/>
      <c r="Q57" s="280"/>
      <c r="R57" s="280"/>
      <c r="S57" s="280"/>
      <c r="T57" s="280"/>
      <c r="U57" s="280"/>
      <c r="V57" s="286"/>
      <c r="W57" s="148"/>
      <c r="X57" s="148"/>
      <c r="Y57" s="148"/>
      <c r="Z57" s="148"/>
      <c r="AA57" s="148"/>
      <c r="AB57" s="148"/>
      <c r="AC57" s="148"/>
      <c r="AD57" s="148"/>
      <c r="AE57" s="148"/>
      <c r="AF57" s="148"/>
      <c r="AG57" s="148"/>
      <c r="AH57" s="148"/>
      <c r="AI57" s="148"/>
      <c r="AJ57" s="148"/>
      <c r="AK57" s="148"/>
      <c r="AL57" s="148"/>
      <c r="AM57" s="148"/>
      <c r="AN57" s="148"/>
      <c r="AO57" s="148"/>
      <c r="AP57" s="148"/>
      <c r="AQ57" s="148"/>
    </row>
    <row r="58" spans="1:43" ht="18.75" x14ac:dyDescent="0.3">
      <c r="A58" s="285"/>
      <c r="B58" s="280"/>
      <c r="C58" s="280"/>
      <c r="D58" s="280"/>
      <c r="E58" s="280"/>
      <c r="F58" s="280"/>
      <c r="G58" s="280"/>
      <c r="H58" s="280"/>
      <c r="I58" s="280"/>
      <c r="J58" s="280"/>
      <c r="K58" s="280"/>
      <c r="L58" s="280"/>
      <c r="M58" s="280"/>
      <c r="N58" s="280"/>
      <c r="O58" s="280"/>
      <c r="P58" s="280"/>
      <c r="Q58" s="280"/>
      <c r="R58" s="280"/>
      <c r="S58" s="280"/>
      <c r="T58" s="280"/>
      <c r="U58" s="280"/>
      <c r="V58" s="286"/>
      <c r="W58" s="148"/>
      <c r="X58" s="148"/>
      <c r="Y58" s="148"/>
      <c r="Z58" s="148"/>
      <c r="AA58" s="148"/>
      <c r="AB58" s="148"/>
      <c r="AC58" s="148"/>
      <c r="AD58" s="148"/>
      <c r="AE58" s="148"/>
      <c r="AF58" s="148"/>
      <c r="AG58" s="148"/>
      <c r="AH58" s="148"/>
      <c r="AI58" s="148"/>
      <c r="AJ58" s="148"/>
      <c r="AK58" s="148"/>
      <c r="AL58" s="148"/>
      <c r="AM58" s="148"/>
      <c r="AN58" s="148"/>
      <c r="AO58" s="148"/>
      <c r="AP58" s="148"/>
      <c r="AQ58" s="148"/>
    </row>
    <row r="59" spans="1:43" ht="18.75" x14ac:dyDescent="0.3">
      <c r="A59" s="285"/>
      <c r="B59" s="280"/>
      <c r="C59" s="280"/>
      <c r="D59" s="280"/>
      <c r="E59" s="280"/>
      <c r="F59" s="280"/>
      <c r="G59" s="280"/>
      <c r="H59" s="280"/>
      <c r="I59" s="280"/>
      <c r="J59" s="280"/>
      <c r="K59" s="280"/>
      <c r="L59" s="280"/>
      <c r="M59" s="280"/>
      <c r="N59" s="280"/>
      <c r="O59" s="280"/>
      <c r="P59" s="280"/>
      <c r="Q59" s="280"/>
      <c r="R59" s="280"/>
      <c r="S59" s="280"/>
      <c r="T59" s="280"/>
      <c r="U59" s="280"/>
      <c r="V59" s="286"/>
      <c r="W59" s="148"/>
      <c r="X59" s="148"/>
      <c r="Y59" s="148"/>
      <c r="Z59" s="148"/>
      <c r="AA59" s="148"/>
      <c r="AB59" s="148"/>
      <c r="AC59" s="148"/>
      <c r="AD59" s="148"/>
      <c r="AE59" s="148"/>
      <c r="AF59" s="148"/>
      <c r="AG59" s="148"/>
      <c r="AH59" s="148"/>
      <c r="AI59" s="148"/>
      <c r="AJ59" s="148"/>
      <c r="AK59" s="148"/>
      <c r="AL59" s="148"/>
      <c r="AM59" s="148"/>
      <c r="AN59" s="148"/>
      <c r="AO59" s="148"/>
      <c r="AP59" s="148"/>
      <c r="AQ59" s="148"/>
    </row>
    <row r="60" spans="1:43" ht="18.75" x14ac:dyDescent="0.3">
      <c r="A60" s="285"/>
      <c r="B60" s="280"/>
      <c r="C60" s="280"/>
      <c r="D60" s="280"/>
      <c r="E60" s="280"/>
      <c r="F60" s="280"/>
      <c r="G60" s="280"/>
      <c r="H60" s="280"/>
      <c r="I60" s="280"/>
      <c r="J60" s="280"/>
      <c r="K60" s="280"/>
      <c r="L60" s="280"/>
      <c r="M60" s="280"/>
      <c r="N60" s="280"/>
      <c r="O60" s="280"/>
      <c r="P60" s="280"/>
      <c r="Q60" s="280"/>
      <c r="R60" s="280"/>
      <c r="S60" s="280"/>
      <c r="T60" s="280"/>
      <c r="U60" s="280"/>
      <c r="V60" s="286"/>
      <c r="W60" s="148"/>
      <c r="X60" s="148"/>
      <c r="Y60" s="148"/>
      <c r="Z60" s="148"/>
      <c r="AA60" s="148"/>
      <c r="AB60" s="148"/>
      <c r="AC60" s="148"/>
      <c r="AD60" s="148"/>
      <c r="AE60" s="148"/>
      <c r="AF60" s="148"/>
      <c r="AG60" s="148"/>
      <c r="AH60" s="148"/>
      <c r="AI60" s="148"/>
      <c r="AJ60" s="148"/>
      <c r="AK60" s="148"/>
      <c r="AL60" s="148"/>
      <c r="AM60" s="148"/>
      <c r="AN60" s="148"/>
      <c r="AO60" s="148"/>
      <c r="AP60" s="148"/>
      <c r="AQ60" s="148"/>
    </row>
    <row r="61" spans="1:43" ht="18.75" x14ac:dyDescent="0.3">
      <c r="A61" s="285"/>
      <c r="B61" s="280"/>
      <c r="C61" s="280"/>
      <c r="D61" s="280"/>
      <c r="E61" s="280"/>
      <c r="F61" s="280"/>
      <c r="G61" s="280"/>
      <c r="H61" s="280"/>
      <c r="I61" s="280"/>
      <c r="J61" s="280"/>
      <c r="K61" s="280"/>
      <c r="L61" s="280"/>
      <c r="M61" s="280"/>
      <c r="N61" s="280"/>
      <c r="O61" s="280"/>
      <c r="P61" s="280"/>
      <c r="Q61" s="280"/>
      <c r="R61" s="280"/>
      <c r="S61" s="280"/>
      <c r="T61" s="280"/>
      <c r="U61" s="280"/>
      <c r="V61" s="286"/>
      <c r="W61" s="148"/>
      <c r="X61" s="148"/>
      <c r="Y61" s="148"/>
      <c r="Z61" s="148"/>
      <c r="AA61" s="148"/>
      <c r="AB61" s="148"/>
      <c r="AC61" s="148"/>
      <c r="AD61" s="148"/>
      <c r="AE61" s="148"/>
      <c r="AF61" s="148"/>
      <c r="AG61" s="148"/>
      <c r="AH61" s="148"/>
      <c r="AI61" s="148"/>
      <c r="AJ61" s="148"/>
      <c r="AK61" s="148"/>
      <c r="AL61" s="148"/>
      <c r="AM61" s="148"/>
      <c r="AN61" s="148"/>
      <c r="AO61" s="148"/>
      <c r="AP61" s="148"/>
      <c r="AQ61" s="148"/>
    </row>
    <row r="62" spans="1:43" ht="18.75" x14ac:dyDescent="0.3">
      <c r="A62" s="285"/>
      <c r="B62" s="280"/>
      <c r="C62" s="280"/>
      <c r="D62" s="280"/>
      <c r="E62" s="280"/>
      <c r="F62" s="280"/>
      <c r="G62" s="280"/>
      <c r="H62" s="280"/>
      <c r="I62" s="280"/>
      <c r="J62" s="280"/>
      <c r="K62" s="280"/>
      <c r="L62" s="280"/>
      <c r="M62" s="280"/>
      <c r="N62" s="280"/>
      <c r="O62" s="280"/>
      <c r="P62" s="280"/>
      <c r="Q62" s="280"/>
      <c r="R62" s="280"/>
      <c r="S62" s="280"/>
      <c r="T62" s="280"/>
      <c r="U62" s="280"/>
      <c r="V62" s="286"/>
      <c r="W62" s="148"/>
      <c r="X62" s="148"/>
      <c r="Y62" s="148"/>
      <c r="Z62" s="148"/>
      <c r="AA62" s="148"/>
      <c r="AB62" s="148"/>
      <c r="AC62" s="148"/>
      <c r="AD62" s="148"/>
      <c r="AE62" s="148"/>
      <c r="AF62" s="148"/>
      <c r="AG62" s="148"/>
      <c r="AH62" s="148"/>
      <c r="AI62" s="148"/>
      <c r="AJ62" s="148"/>
      <c r="AK62" s="148"/>
      <c r="AL62" s="148"/>
      <c r="AM62" s="148"/>
      <c r="AN62" s="148"/>
      <c r="AO62" s="148"/>
      <c r="AP62" s="148"/>
      <c r="AQ62" s="148"/>
    </row>
    <row r="63" spans="1:43" ht="18.75" x14ac:dyDescent="0.3">
      <c r="A63" s="285"/>
      <c r="B63" s="280"/>
      <c r="C63" s="280"/>
      <c r="D63" s="280"/>
      <c r="E63" s="280"/>
      <c r="F63" s="280"/>
      <c r="G63" s="280"/>
      <c r="H63" s="280"/>
      <c r="I63" s="280"/>
      <c r="J63" s="280"/>
      <c r="K63" s="280"/>
      <c r="L63" s="280"/>
      <c r="M63" s="280"/>
      <c r="N63" s="280"/>
      <c r="O63" s="280"/>
      <c r="P63" s="280"/>
      <c r="Q63" s="280"/>
      <c r="R63" s="280"/>
      <c r="S63" s="280"/>
      <c r="T63" s="280"/>
      <c r="U63" s="280"/>
      <c r="V63" s="286"/>
      <c r="W63" s="148"/>
      <c r="X63" s="148"/>
      <c r="Y63" s="148"/>
      <c r="Z63" s="148"/>
      <c r="AA63" s="148"/>
      <c r="AB63" s="148"/>
      <c r="AC63" s="148"/>
      <c r="AD63" s="148"/>
      <c r="AE63" s="148"/>
      <c r="AF63" s="148"/>
      <c r="AG63" s="148"/>
      <c r="AH63" s="148"/>
      <c r="AI63" s="148"/>
      <c r="AJ63" s="148"/>
      <c r="AK63" s="148"/>
      <c r="AL63" s="148"/>
      <c r="AM63" s="148"/>
      <c r="AN63" s="148"/>
      <c r="AO63" s="148"/>
      <c r="AP63" s="148"/>
      <c r="AQ63" s="148"/>
    </row>
    <row r="64" spans="1:43" ht="19.5" thickBot="1" x14ac:dyDescent="0.35">
      <c r="A64" s="287"/>
      <c r="B64" s="288"/>
      <c r="C64" s="288"/>
      <c r="D64" s="288"/>
      <c r="E64" s="288"/>
      <c r="F64" s="288"/>
      <c r="G64" s="288"/>
      <c r="H64" s="288"/>
      <c r="I64" s="288"/>
      <c r="J64" s="288"/>
      <c r="K64" s="288"/>
      <c r="L64" s="288"/>
      <c r="M64" s="288"/>
      <c r="N64" s="288"/>
      <c r="O64" s="288"/>
      <c r="P64" s="288"/>
      <c r="Q64" s="288"/>
      <c r="R64" s="288"/>
      <c r="S64" s="288"/>
      <c r="T64" s="288"/>
      <c r="U64" s="288"/>
      <c r="V64" s="289"/>
      <c r="W64" s="148"/>
      <c r="X64" s="148"/>
      <c r="Y64" s="148"/>
      <c r="Z64" s="148"/>
      <c r="AA64" s="148"/>
      <c r="AB64" s="148"/>
      <c r="AC64" s="148"/>
      <c r="AD64" s="148"/>
      <c r="AE64" s="148"/>
      <c r="AF64" s="148"/>
      <c r="AG64" s="148"/>
      <c r="AH64" s="148"/>
      <c r="AI64" s="148"/>
      <c r="AJ64" s="148"/>
      <c r="AK64" s="148"/>
      <c r="AL64" s="148"/>
      <c r="AM64" s="148"/>
      <c r="AN64" s="148"/>
      <c r="AO64" s="148"/>
      <c r="AP64" s="148"/>
      <c r="AQ64" s="148"/>
    </row>
    <row r="65" spans="1:22" ht="20.25" thickTop="1" thickBot="1" x14ac:dyDescent="0.35">
      <c r="A65" s="351"/>
      <c r="B65" s="352" t="s">
        <v>242</v>
      </c>
      <c r="C65" s="353"/>
      <c r="D65" s="353"/>
      <c r="E65" s="353"/>
      <c r="F65" s="354"/>
      <c r="G65" s="353"/>
      <c r="H65" s="355"/>
      <c r="I65" s="353"/>
      <c r="J65" s="353"/>
      <c r="K65" s="353"/>
      <c r="L65" s="353"/>
      <c r="M65" s="353"/>
      <c r="N65" s="353"/>
      <c r="O65" s="353"/>
      <c r="P65" s="353"/>
      <c r="Q65" s="353"/>
      <c r="R65" s="353"/>
      <c r="S65" s="355"/>
      <c r="T65" s="356"/>
      <c r="U65" s="355"/>
      <c r="V65" s="357"/>
    </row>
    <row r="66" spans="1:22" ht="15.75" thickTop="1" x14ac:dyDescent="0.25">
      <c r="A66" s="369"/>
      <c r="B66" s="370"/>
      <c r="C66" s="370"/>
      <c r="D66" s="370"/>
      <c r="E66" s="370"/>
      <c r="F66" s="370"/>
      <c r="G66" s="370"/>
      <c r="H66" s="370"/>
      <c r="I66" s="370"/>
      <c r="J66" s="370"/>
      <c r="K66" s="370"/>
      <c r="L66" s="370"/>
      <c r="M66" s="370"/>
      <c r="N66" s="370"/>
      <c r="O66" s="370"/>
      <c r="P66" s="370"/>
      <c r="Q66" s="370"/>
      <c r="R66" s="370"/>
      <c r="S66" s="370"/>
      <c r="T66" s="370"/>
      <c r="U66" s="370"/>
      <c r="V66" s="371"/>
    </row>
    <row r="67" spans="1:22" s="324" customFormat="1" x14ac:dyDescent="0.25">
      <c r="A67" s="369"/>
      <c r="B67" s="411" t="s">
        <v>249</v>
      </c>
      <c r="C67" s="411"/>
      <c r="D67" s="411"/>
      <c r="E67" s="411"/>
      <c r="F67" s="411"/>
      <c r="G67" s="411"/>
      <c r="H67" s="411"/>
      <c r="I67" s="411"/>
      <c r="J67" s="411"/>
      <c r="K67" s="411"/>
      <c r="L67" s="411"/>
      <c r="M67" s="411"/>
      <c r="N67" s="411"/>
      <c r="O67" s="411"/>
      <c r="P67" s="411"/>
      <c r="Q67" s="411"/>
      <c r="R67" s="411"/>
      <c r="S67" s="411"/>
      <c r="T67" s="411"/>
      <c r="U67" s="411"/>
      <c r="V67" s="371"/>
    </row>
    <row r="68" spans="1:22" ht="15.6" customHeight="1" x14ac:dyDescent="0.25">
      <c r="A68" s="369"/>
      <c r="B68" s="411"/>
      <c r="C68" s="411"/>
      <c r="D68" s="411"/>
      <c r="E68" s="411"/>
      <c r="F68" s="411"/>
      <c r="G68" s="411"/>
      <c r="H68" s="411"/>
      <c r="I68" s="411"/>
      <c r="J68" s="411"/>
      <c r="K68" s="411"/>
      <c r="L68" s="411"/>
      <c r="M68" s="411"/>
      <c r="N68" s="411"/>
      <c r="O68" s="411"/>
      <c r="P68" s="411"/>
      <c r="Q68" s="411"/>
      <c r="R68" s="411"/>
      <c r="S68" s="411"/>
      <c r="T68" s="411"/>
      <c r="U68" s="411"/>
      <c r="V68" s="371"/>
    </row>
    <row r="69" spans="1:22" ht="21.6" customHeight="1" x14ac:dyDescent="0.25">
      <c r="A69" s="369"/>
      <c r="B69" s="411"/>
      <c r="C69" s="411"/>
      <c r="D69" s="411"/>
      <c r="E69" s="411"/>
      <c r="F69" s="411"/>
      <c r="G69" s="411"/>
      <c r="H69" s="411"/>
      <c r="I69" s="411"/>
      <c r="J69" s="411"/>
      <c r="K69" s="411"/>
      <c r="L69" s="411"/>
      <c r="M69" s="411"/>
      <c r="N69" s="411"/>
      <c r="O69" s="411"/>
      <c r="P69" s="411"/>
      <c r="Q69" s="411"/>
      <c r="R69" s="411"/>
      <c r="S69" s="411"/>
      <c r="T69" s="411"/>
      <c r="U69" s="411"/>
      <c r="V69" s="371"/>
    </row>
    <row r="70" spans="1:22" s="324" customFormat="1" ht="21.6" customHeight="1" x14ac:dyDescent="0.25">
      <c r="A70" s="369"/>
      <c r="B70" s="377"/>
      <c r="C70" s="377"/>
      <c r="D70" s="377"/>
      <c r="E70" s="377"/>
      <c r="F70" s="377"/>
      <c r="G70" s="377"/>
      <c r="H70" s="377"/>
      <c r="I70" s="377"/>
      <c r="J70" s="377"/>
      <c r="K70" s="377"/>
      <c r="L70" s="377"/>
      <c r="M70" s="377"/>
      <c r="N70" s="377"/>
      <c r="O70" s="377"/>
      <c r="P70" s="377"/>
      <c r="Q70" s="377"/>
      <c r="R70" s="377"/>
      <c r="S70" s="377"/>
      <c r="T70" s="377"/>
      <c r="U70" s="377"/>
      <c r="V70" s="371"/>
    </row>
    <row r="71" spans="1:22" ht="21" x14ac:dyDescent="0.35">
      <c r="A71" s="369"/>
      <c r="B71" s="370"/>
      <c r="C71" s="373" t="s">
        <v>248</v>
      </c>
      <c r="D71" s="370"/>
      <c r="E71" s="370"/>
      <c r="F71" s="370"/>
      <c r="G71" s="370"/>
      <c r="H71" s="370"/>
      <c r="I71" s="370"/>
      <c r="J71" s="370"/>
      <c r="K71" s="370"/>
      <c r="L71" s="370"/>
      <c r="M71" s="370"/>
      <c r="N71" s="370"/>
      <c r="O71" s="370"/>
      <c r="P71" s="370"/>
      <c r="Q71" s="370"/>
      <c r="R71" s="370"/>
      <c r="S71" s="370"/>
      <c r="T71" s="370"/>
      <c r="U71" s="370"/>
      <c r="V71" s="371"/>
    </row>
    <row r="72" spans="1:22" ht="21" customHeight="1" x14ac:dyDescent="0.35">
      <c r="A72" s="369"/>
      <c r="B72" s="370"/>
      <c r="C72" s="374" t="s">
        <v>211</v>
      </c>
      <c r="D72" s="402" t="s">
        <v>212</v>
      </c>
      <c r="E72" s="403"/>
      <c r="F72" s="402" t="s">
        <v>240</v>
      </c>
      <c r="G72" s="407"/>
      <c r="H72" s="403"/>
      <c r="I72" s="409" t="s">
        <v>241</v>
      </c>
      <c r="J72" s="410"/>
      <c r="K72" s="370"/>
      <c r="L72" s="370"/>
      <c r="M72" s="370"/>
      <c r="N72" s="370"/>
      <c r="O72" s="370"/>
      <c r="P72" s="370"/>
      <c r="Q72" s="370"/>
      <c r="R72" s="370"/>
      <c r="S72" s="370"/>
      <c r="T72" s="370"/>
      <c r="U72" s="370"/>
      <c r="V72" s="371"/>
    </row>
    <row r="73" spans="1:22" ht="21" x14ac:dyDescent="0.35">
      <c r="A73" s="369"/>
      <c r="B73" s="370"/>
      <c r="C73" s="375">
        <f>(507005-I22)/2.49</f>
        <v>0.19460439527253937</v>
      </c>
      <c r="D73" s="389">
        <f>C73*0.05</f>
        <v>9.730219763626969E-3</v>
      </c>
      <c r="E73" s="390"/>
      <c r="F73" s="389">
        <f>I22/2.49</f>
        <v>203616.27125905853</v>
      </c>
      <c r="G73" s="408"/>
      <c r="H73" s="390"/>
      <c r="I73" s="409">
        <f>F73+D73</f>
        <v>203616.28098927828</v>
      </c>
      <c r="J73" s="410"/>
      <c r="K73" s="370"/>
      <c r="L73" s="370"/>
      <c r="M73" s="370"/>
      <c r="N73" s="370"/>
      <c r="O73" s="370"/>
      <c r="P73" s="370"/>
      <c r="Q73" s="370"/>
      <c r="R73" s="370"/>
      <c r="S73" s="370"/>
      <c r="T73" s="370"/>
      <c r="U73" s="370"/>
      <c r="V73" s="371"/>
    </row>
    <row r="74" spans="1:22" x14ac:dyDescent="0.25">
      <c r="A74" s="369"/>
      <c r="B74" s="370"/>
      <c r="C74" s="370"/>
      <c r="D74" s="370"/>
      <c r="E74" s="370"/>
      <c r="F74" s="370"/>
      <c r="G74" s="370"/>
      <c r="H74" s="370"/>
      <c r="I74" s="370"/>
      <c r="J74" s="370"/>
      <c r="K74" s="370"/>
      <c r="L74" s="370"/>
      <c r="M74" s="370"/>
      <c r="N74" s="370"/>
      <c r="O74" s="370"/>
      <c r="P74" s="370"/>
      <c r="Q74" s="370"/>
      <c r="R74" s="370"/>
      <c r="S74" s="370"/>
      <c r="T74" s="370"/>
      <c r="U74" s="370"/>
      <c r="V74" s="371"/>
    </row>
    <row r="75" spans="1:22" ht="15.75" thickBot="1" x14ac:dyDescent="0.3">
      <c r="A75" s="369"/>
      <c r="B75" s="370"/>
      <c r="C75" s="370"/>
      <c r="D75" s="370"/>
      <c r="E75" s="370"/>
      <c r="F75" s="370"/>
      <c r="G75" s="370"/>
      <c r="H75" s="370"/>
      <c r="I75" s="370"/>
      <c r="J75" s="370"/>
      <c r="K75" s="370"/>
      <c r="L75" s="370"/>
      <c r="M75" s="370"/>
      <c r="N75" s="370"/>
      <c r="O75" s="370"/>
      <c r="P75" s="370"/>
      <c r="Q75" s="370"/>
      <c r="R75" s="370"/>
      <c r="S75" s="370"/>
      <c r="T75" s="370"/>
      <c r="U75" s="370"/>
      <c r="V75" s="371"/>
    </row>
    <row r="76" spans="1:22" ht="19.5" thickBot="1" x14ac:dyDescent="0.35">
      <c r="A76" s="166"/>
      <c r="B76" s="156" t="s">
        <v>215</v>
      </c>
      <c r="C76" s="157"/>
      <c r="D76" s="157"/>
      <c r="E76" s="157"/>
      <c r="F76" s="158"/>
      <c r="G76" s="157"/>
      <c r="H76" s="159"/>
      <c r="I76" s="157"/>
      <c r="J76" s="157"/>
      <c r="K76" s="157"/>
      <c r="L76" s="157"/>
      <c r="M76" s="157"/>
      <c r="N76" s="157"/>
      <c r="O76" s="157"/>
      <c r="P76" s="157"/>
      <c r="Q76" s="157"/>
      <c r="R76" s="157"/>
      <c r="S76" s="159"/>
      <c r="T76" s="160"/>
      <c r="U76" s="159"/>
      <c r="V76" s="167"/>
    </row>
    <row r="77" spans="1:22" ht="18" customHeight="1" x14ac:dyDescent="0.3">
      <c r="A77" s="176"/>
      <c r="B77" s="276"/>
      <c r="C77" s="151"/>
      <c r="D77" s="17"/>
      <c r="E77" s="17"/>
      <c r="F77" s="17"/>
      <c r="G77" s="17"/>
      <c r="H77" s="152"/>
      <c r="I77" s="17"/>
      <c r="J77" s="150"/>
      <c r="K77" s="17"/>
      <c r="L77" s="154"/>
      <c r="M77" s="154"/>
      <c r="N77" s="154"/>
      <c r="O77" s="404" t="s">
        <v>192</v>
      </c>
      <c r="P77" s="404"/>
      <c r="Q77" s="404"/>
      <c r="R77" s="404"/>
      <c r="S77" s="404"/>
      <c r="T77" s="404"/>
      <c r="U77" s="404"/>
      <c r="V77" s="405"/>
    </row>
    <row r="78" spans="1:22" ht="18.75" x14ac:dyDescent="0.3">
      <c r="A78" s="176"/>
      <c r="B78" s="276"/>
      <c r="C78" s="276" t="s">
        <v>239</v>
      </c>
      <c r="D78" s="17"/>
      <c r="E78" s="17"/>
      <c r="F78" s="17"/>
      <c r="G78" s="17"/>
      <c r="H78" s="152"/>
      <c r="I78" s="17"/>
      <c r="J78" s="150"/>
      <c r="K78" s="358"/>
      <c r="L78" s="358"/>
      <c r="M78" s="358"/>
      <c r="N78" s="358"/>
      <c r="O78" s="397"/>
      <c r="P78" s="397"/>
      <c r="Q78" s="397"/>
      <c r="R78" s="397"/>
      <c r="S78" s="397"/>
      <c r="T78" s="397"/>
      <c r="U78" s="397"/>
      <c r="V78" s="406"/>
    </row>
    <row r="79" spans="1:22" s="324" customFormat="1" ht="18.75" x14ac:dyDescent="0.3">
      <c r="A79" s="176"/>
      <c r="B79" s="276"/>
      <c r="C79" s="276"/>
      <c r="D79" s="17"/>
      <c r="E79" s="17"/>
      <c r="F79" s="17"/>
      <c r="G79" s="17"/>
      <c r="H79" s="152"/>
      <c r="I79" s="17"/>
      <c r="J79" s="150"/>
      <c r="K79" s="358"/>
      <c r="L79" s="358"/>
      <c r="M79" s="358"/>
      <c r="N79" s="358"/>
      <c r="O79" s="397"/>
      <c r="P79" s="397"/>
      <c r="Q79" s="397"/>
      <c r="R79" s="397"/>
      <c r="S79" s="397"/>
      <c r="T79" s="397"/>
      <c r="U79" s="397"/>
      <c r="V79" s="406"/>
    </row>
    <row r="80" spans="1:22" ht="21" x14ac:dyDescent="0.35">
      <c r="A80" s="176"/>
      <c r="B80" s="151"/>
      <c r="C80" s="151"/>
      <c r="D80" s="17"/>
      <c r="E80" s="17"/>
      <c r="F80" s="376" t="s">
        <v>216</v>
      </c>
      <c r="G80" s="376"/>
      <c r="H80" s="376"/>
      <c r="I80" s="376"/>
      <c r="J80" s="151"/>
      <c r="K80" s="358"/>
      <c r="L80" s="358"/>
      <c r="M80" s="358"/>
      <c r="N80" s="358"/>
      <c r="O80" s="397"/>
      <c r="P80" s="397"/>
      <c r="Q80" s="397"/>
      <c r="R80" s="397"/>
      <c r="S80" s="397"/>
      <c r="T80" s="397"/>
      <c r="U80" s="397"/>
      <c r="V80" s="406"/>
    </row>
    <row r="81" spans="1:22" ht="19.5" thickBot="1" x14ac:dyDescent="0.35">
      <c r="A81" s="176"/>
      <c r="B81" s="151"/>
      <c r="C81" s="151"/>
      <c r="D81" s="17"/>
      <c r="E81" s="151"/>
      <c r="F81" s="184" t="s">
        <v>58</v>
      </c>
      <c r="G81" s="184" t="s">
        <v>59</v>
      </c>
      <c r="H81" s="184" t="s">
        <v>186</v>
      </c>
      <c r="I81" s="184" t="s">
        <v>187</v>
      </c>
      <c r="J81" s="184" t="s">
        <v>188</v>
      </c>
      <c r="K81" s="184" t="s">
        <v>189</v>
      </c>
      <c r="L81" s="184" t="s">
        <v>190</v>
      </c>
      <c r="M81" s="184" t="s">
        <v>191</v>
      </c>
      <c r="N81" s="358"/>
      <c r="O81" s="397"/>
      <c r="P81" s="397"/>
      <c r="Q81" s="397"/>
      <c r="R81" s="397"/>
      <c r="S81" s="397"/>
      <c r="T81" s="397"/>
      <c r="U81" s="397"/>
      <c r="V81" s="406"/>
    </row>
    <row r="82" spans="1:22" ht="19.5" thickBot="1" x14ac:dyDescent="0.35">
      <c r="A82" s="176"/>
      <c r="B82" s="151"/>
      <c r="C82" s="151"/>
      <c r="D82" s="17"/>
      <c r="E82" s="153" t="s">
        <v>52</v>
      </c>
      <c r="F82" s="196">
        <v>241200</v>
      </c>
      <c r="G82" s="196">
        <v>0</v>
      </c>
      <c r="H82" s="196">
        <v>170600</v>
      </c>
      <c r="I82" s="196">
        <v>315200</v>
      </c>
      <c r="J82" s="196">
        <v>431300</v>
      </c>
      <c r="K82" s="196">
        <v>178000</v>
      </c>
      <c r="L82" s="196">
        <v>323400</v>
      </c>
      <c r="M82" s="196">
        <v>435800</v>
      </c>
      <c r="N82" s="358"/>
      <c r="O82" s="397"/>
      <c r="P82" s="397"/>
      <c r="Q82" s="397"/>
      <c r="R82" s="397"/>
      <c r="S82" s="397"/>
      <c r="T82" s="397"/>
      <c r="U82" s="397"/>
      <c r="V82" s="406"/>
    </row>
    <row r="83" spans="1:22" ht="19.5" thickBot="1" x14ac:dyDescent="0.35">
      <c r="A83" s="176"/>
      <c r="B83" s="151"/>
      <c r="C83" s="151"/>
      <c r="D83" s="17"/>
      <c r="E83" s="153" t="s">
        <v>127</v>
      </c>
      <c r="F83" s="197">
        <f>$I$22+124109-F82</f>
        <v>389913.51543505583</v>
      </c>
      <c r="G83" s="197">
        <f t="shared" ref="G83:M83" si="6">$I$22-G82+124109</f>
        <v>631113.51543505583</v>
      </c>
      <c r="H83" s="197">
        <f t="shared" si="6"/>
        <v>460513.51543505577</v>
      </c>
      <c r="I83" s="197">
        <f t="shared" si="6"/>
        <v>315913.51543505577</v>
      </c>
      <c r="J83" s="197">
        <f t="shared" si="6"/>
        <v>199813.51543505577</v>
      </c>
      <c r="K83" s="197">
        <f t="shared" si="6"/>
        <v>453113.51543505577</v>
      </c>
      <c r="L83" s="197">
        <f t="shared" si="6"/>
        <v>307713.51543505577</v>
      </c>
      <c r="M83" s="197">
        <f t="shared" si="6"/>
        <v>195313.51543505577</v>
      </c>
      <c r="N83" s="358"/>
      <c r="O83" s="397"/>
      <c r="P83" s="397"/>
      <c r="Q83" s="397"/>
      <c r="R83" s="397"/>
      <c r="S83" s="397"/>
      <c r="T83" s="397"/>
      <c r="U83" s="397"/>
      <c r="V83" s="406"/>
    </row>
    <row r="84" spans="1:22" ht="19.5" thickBot="1" x14ac:dyDescent="0.35">
      <c r="A84" s="176"/>
      <c r="B84" s="151"/>
      <c r="C84" s="151"/>
      <c r="D84" s="17"/>
      <c r="E84" s="152" t="s">
        <v>137</v>
      </c>
      <c r="F84" s="198">
        <f>F83/F82</f>
        <v>1.6165568633294189</v>
      </c>
      <c r="G84" s="284" t="s">
        <v>130</v>
      </c>
      <c r="H84" s="198">
        <f t="shared" ref="H84:M84" si="7">H83/H82</f>
        <v>2.6993758231832108</v>
      </c>
      <c r="I84" s="198">
        <f t="shared" si="7"/>
        <v>1.0022636911010652</v>
      </c>
      <c r="J84" s="198">
        <f t="shared" si="7"/>
        <v>0.4632819741132756</v>
      </c>
      <c r="K84" s="198">
        <f t="shared" si="7"/>
        <v>2.5455815473879539</v>
      </c>
      <c r="L84" s="198">
        <f t="shared" si="7"/>
        <v>0.95149510029392637</v>
      </c>
      <c r="M84" s="198">
        <f t="shared" si="7"/>
        <v>0.4481723621731431</v>
      </c>
      <c r="N84" s="155" t="str">
        <f>IF(COUNTIF(F84:M84,"&gt;0%")&gt;0,"&lt;---Yellow highlighting denotes projected overage.","")</f>
        <v>&lt;---Yellow highlighting denotes projected overage.</v>
      </c>
      <c r="O84" s="358"/>
      <c r="P84" s="358"/>
      <c r="Q84" s="358"/>
      <c r="R84" s="358"/>
      <c r="S84" s="358"/>
      <c r="T84" s="358"/>
      <c r="U84" s="358"/>
      <c r="V84" s="175"/>
    </row>
    <row r="85" spans="1:22" ht="18.75" x14ac:dyDescent="0.3">
      <c r="A85" s="176"/>
      <c r="B85" s="151"/>
      <c r="C85" s="151"/>
      <c r="D85" s="17"/>
      <c r="E85" s="152"/>
      <c r="F85" s="278"/>
      <c r="G85" s="278"/>
      <c r="H85" s="278"/>
      <c r="I85" s="278"/>
      <c r="J85" s="155"/>
      <c r="K85" s="151"/>
      <c r="L85" s="151"/>
      <c r="M85" s="151"/>
      <c r="N85" s="151"/>
      <c r="O85" s="358"/>
      <c r="P85" s="358"/>
      <c r="Q85" s="358"/>
      <c r="R85" s="358"/>
      <c r="S85" s="358"/>
      <c r="T85" s="358"/>
      <c r="U85" s="358"/>
      <c r="V85" s="175"/>
    </row>
    <row r="86" spans="1:22" ht="18.75" x14ac:dyDescent="0.3">
      <c r="A86" s="176"/>
      <c r="B86" s="276"/>
      <c r="C86" s="151"/>
      <c r="D86" s="17"/>
      <c r="E86" s="17"/>
      <c r="F86" s="17"/>
      <c r="G86" s="17"/>
      <c r="H86" s="152"/>
      <c r="I86" s="17"/>
      <c r="J86" s="150"/>
      <c r="K86" s="358"/>
      <c r="L86" s="358"/>
      <c r="M86" s="358"/>
      <c r="N86" s="358"/>
      <c r="O86" s="358"/>
      <c r="P86" s="358"/>
      <c r="Q86" s="358"/>
      <c r="R86" s="358"/>
      <c r="S86" s="358"/>
      <c r="T86" s="358"/>
      <c r="U86" s="358"/>
      <c r="V86" s="175"/>
    </row>
    <row r="87" spans="1:22" ht="21" x14ac:dyDescent="0.35">
      <c r="A87" s="176"/>
      <c r="B87" s="151"/>
      <c r="C87" s="151"/>
      <c r="D87" s="17"/>
      <c r="E87" s="17"/>
      <c r="F87" s="376" t="s">
        <v>217</v>
      </c>
      <c r="G87" s="376"/>
      <c r="H87" s="376"/>
      <c r="I87" s="376"/>
      <c r="J87" s="151"/>
      <c r="K87" s="358"/>
      <c r="L87" s="358"/>
      <c r="M87" s="358"/>
      <c r="N87" s="358"/>
      <c r="O87" s="358"/>
      <c r="P87" s="358"/>
      <c r="Q87" s="358"/>
      <c r="R87" s="358"/>
      <c r="S87" s="358"/>
      <c r="T87" s="358"/>
      <c r="U87" s="358"/>
      <c r="V87" s="177"/>
    </row>
    <row r="88" spans="1:22" ht="19.5" thickBot="1" x14ac:dyDescent="0.35">
      <c r="A88" s="176"/>
      <c r="B88" s="151"/>
      <c r="C88" s="151"/>
      <c r="D88" s="17"/>
      <c r="E88" s="151"/>
      <c r="F88" s="184" t="s">
        <v>58</v>
      </c>
      <c r="G88" s="184" t="s">
        <v>59</v>
      </c>
      <c r="H88" s="184" t="s">
        <v>186</v>
      </c>
      <c r="I88" s="184" t="s">
        <v>187</v>
      </c>
      <c r="J88" s="184" t="s">
        <v>188</v>
      </c>
      <c r="K88" s="184" t="s">
        <v>189</v>
      </c>
      <c r="L88" s="184" t="s">
        <v>190</v>
      </c>
      <c r="M88" s="184" t="s">
        <v>191</v>
      </c>
      <c r="N88" s="358"/>
      <c r="O88" s="358"/>
      <c r="P88" s="358"/>
      <c r="Q88" s="358"/>
      <c r="R88" s="358"/>
      <c r="S88" s="358"/>
      <c r="T88" s="358"/>
      <c r="U88" s="358"/>
      <c r="V88" s="175"/>
    </row>
    <row r="89" spans="1:22" ht="19.5" thickBot="1" x14ac:dyDescent="0.35">
      <c r="A89" s="176"/>
      <c r="B89" s="151"/>
      <c r="C89" s="151"/>
      <c r="D89" s="17"/>
      <c r="E89" s="153" t="s">
        <v>52</v>
      </c>
      <c r="F89" s="196">
        <v>241200</v>
      </c>
      <c r="G89" s="196">
        <v>0</v>
      </c>
      <c r="H89" s="196">
        <v>170600</v>
      </c>
      <c r="I89" s="196">
        <v>315200</v>
      </c>
      <c r="J89" s="196">
        <v>431300</v>
      </c>
      <c r="K89" s="196">
        <v>178000</v>
      </c>
      <c r="L89" s="196">
        <v>323400</v>
      </c>
      <c r="M89" s="196">
        <v>435800</v>
      </c>
      <c r="N89" s="358"/>
      <c r="O89" s="358"/>
      <c r="P89" s="358"/>
      <c r="Q89" s="358"/>
      <c r="R89" s="358"/>
      <c r="S89" s="358"/>
      <c r="T89" s="358"/>
      <c r="U89" s="358"/>
      <c r="V89" s="175"/>
    </row>
    <row r="90" spans="1:22" ht="19.5" thickBot="1" x14ac:dyDescent="0.35">
      <c r="A90" s="176"/>
      <c r="B90" s="151"/>
      <c r="C90" s="151"/>
      <c r="D90" s="17"/>
      <c r="E90" s="153" t="s">
        <v>127</v>
      </c>
      <c r="F90" s="197">
        <f t="shared" ref="F90:M90" si="8">$I$22-F89-124109</f>
        <v>141695.51543505577</v>
      </c>
      <c r="G90" s="197">
        <f t="shared" si="8"/>
        <v>382895.51543505577</v>
      </c>
      <c r="H90" s="197">
        <f t="shared" si="8"/>
        <v>212295.51543505577</v>
      </c>
      <c r="I90" s="197">
        <f t="shared" si="8"/>
        <v>67695.515435055771</v>
      </c>
      <c r="J90" s="197">
        <f t="shared" si="8"/>
        <v>-48404.484564944229</v>
      </c>
      <c r="K90" s="197">
        <f t="shared" si="8"/>
        <v>204895.51543505577</v>
      </c>
      <c r="L90" s="197">
        <f t="shared" si="8"/>
        <v>59495.515435055771</v>
      </c>
      <c r="M90" s="197">
        <f t="shared" si="8"/>
        <v>-52904.484564944229</v>
      </c>
      <c r="N90" s="386" t="s">
        <v>250</v>
      </c>
      <c r="O90" s="387"/>
      <c r="P90" s="387"/>
      <c r="Q90" s="387"/>
      <c r="R90" s="387"/>
      <c r="S90" s="387"/>
      <c r="T90" s="387"/>
      <c r="U90" s="387"/>
      <c r="V90" s="388"/>
    </row>
    <row r="91" spans="1:22" ht="19.5" thickBot="1" x14ac:dyDescent="0.35">
      <c r="A91" s="176"/>
      <c r="B91" s="151"/>
      <c r="C91" s="151"/>
      <c r="D91" s="17"/>
      <c r="E91" s="152" t="s">
        <v>137</v>
      </c>
      <c r="F91" s="198">
        <f>F90/F89</f>
        <v>0.58746067759144183</v>
      </c>
      <c r="G91" s="284" t="s">
        <v>130</v>
      </c>
      <c r="H91" s="198">
        <f t="shared" ref="H91:M91" si="9">H90/H89</f>
        <v>1.2444051315067748</v>
      </c>
      <c r="I91" s="198">
        <f t="shared" si="9"/>
        <v>0.21477003627873023</v>
      </c>
      <c r="J91" s="198">
        <f t="shared" si="9"/>
        <v>-0.1122292709597594</v>
      </c>
      <c r="K91" s="198">
        <f t="shared" si="9"/>
        <v>1.1510984013205381</v>
      </c>
      <c r="L91" s="198">
        <f t="shared" si="9"/>
        <v>0.18396881705335735</v>
      </c>
      <c r="M91" s="198">
        <f t="shared" si="9"/>
        <v>-0.12139624728073481</v>
      </c>
      <c r="N91" s="155" t="str">
        <f>IF(COUNTIF(F91:M91,"&gt;0%")&gt;0,"&lt;---Yellow highlighting denotes projected overage.","")</f>
        <v>&lt;---Yellow highlighting denotes projected overage.</v>
      </c>
      <c r="O91" s="151"/>
      <c r="P91" s="358"/>
      <c r="Q91" s="358"/>
      <c r="R91" s="358"/>
      <c r="S91" s="358"/>
      <c r="T91" s="358"/>
      <c r="U91" s="358"/>
      <c r="V91" s="175"/>
    </row>
    <row r="92" spans="1:22" ht="18.75" x14ac:dyDescent="0.3">
      <c r="A92" s="176"/>
      <c r="B92" s="151"/>
      <c r="C92" s="151"/>
      <c r="D92" s="17"/>
      <c r="E92" s="152"/>
      <c r="F92" s="278"/>
      <c r="G92" s="278"/>
      <c r="H92" s="278"/>
      <c r="I92" s="278"/>
      <c r="J92" s="155"/>
      <c r="K92" s="151"/>
      <c r="L92" s="151"/>
      <c r="M92" s="151"/>
      <c r="N92" s="151"/>
      <c r="O92" s="151"/>
      <c r="P92" s="358"/>
      <c r="Q92" s="358"/>
      <c r="R92" s="358"/>
      <c r="S92" s="358"/>
      <c r="T92" s="358"/>
      <c r="U92" s="358"/>
      <c r="V92" s="175"/>
    </row>
  </sheetData>
  <sheetProtection password="EE40" sheet="1" objects="1" scenarios="1"/>
  <mergeCells count="14">
    <mergeCell ref="I22:J22"/>
    <mergeCell ref="N90:V90"/>
    <mergeCell ref="D73:E73"/>
    <mergeCell ref="F33:I33"/>
    <mergeCell ref="F39:I39"/>
    <mergeCell ref="P51:S51"/>
    <mergeCell ref="R31:U42"/>
    <mergeCell ref="D72:E72"/>
    <mergeCell ref="O77:V83"/>
    <mergeCell ref="F72:H72"/>
    <mergeCell ref="F73:H73"/>
    <mergeCell ref="I72:J72"/>
    <mergeCell ref="I73:J73"/>
    <mergeCell ref="B67:U69"/>
  </mergeCells>
  <conditionalFormatting sqref="G11:R11">
    <cfRule type="cellIs" dxfId="27" priority="33" operator="equal">
      <formula>1</formula>
    </cfRule>
    <cfRule type="cellIs" dxfId="26" priority="34" operator="between">
      <formula>0.00001</formula>
      <formula>0.99999</formula>
    </cfRule>
    <cfRule type="cellIs" dxfId="25" priority="35" operator="equal">
      <formula>0</formula>
    </cfRule>
  </conditionalFormatting>
  <conditionalFormatting sqref="F43:I43 F37:I37">
    <cfRule type="cellIs" dxfId="24" priority="29" operator="greaterThan">
      <formula>0</formula>
    </cfRule>
  </conditionalFormatting>
  <conditionalFormatting sqref="D15:F15">
    <cfRule type="expression" dxfId="23" priority="24">
      <formula>$K$15="NOTE: Do not select anything other than status quo for bag limit when simulating impacts of vessel limit."</formula>
    </cfRule>
  </conditionalFormatting>
  <conditionalFormatting sqref="J37">
    <cfRule type="cellIs" dxfId="22" priority="22" operator="greaterThan">
      <formula>0</formula>
    </cfRule>
  </conditionalFormatting>
  <conditionalFormatting sqref="K37">
    <cfRule type="cellIs" dxfId="21" priority="21" operator="greaterThan">
      <formula>0</formula>
    </cfRule>
  </conditionalFormatting>
  <conditionalFormatting sqref="L37">
    <cfRule type="cellIs" dxfId="20" priority="20" operator="greaterThan">
      <formula>0</formula>
    </cfRule>
  </conditionalFormatting>
  <conditionalFormatting sqref="M37">
    <cfRule type="cellIs" dxfId="19" priority="19" operator="greaterThan">
      <formula>0</formula>
    </cfRule>
  </conditionalFormatting>
  <conditionalFormatting sqref="J43">
    <cfRule type="cellIs" dxfId="18" priority="18" operator="greaterThan">
      <formula>0</formula>
    </cfRule>
  </conditionalFormatting>
  <conditionalFormatting sqref="K43">
    <cfRule type="cellIs" dxfId="17" priority="17" operator="greaterThan">
      <formula>0</formula>
    </cfRule>
  </conditionalFormatting>
  <conditionalFormatting sqref="L43">
    <cfRule type="cellIs" dxfId="16" priority="16" operator="greaterThan">
      <formula>0</formula>
    </cfRule>
  </conditionalFormatting>
  <conditionalFormatting sqref="M43">
    <cfRule type="cellIs" dxfId="15" priority="15" operator="greaterThan">
      <formula>0</formula>
    </cfRule>
  </conditionalFormatting>
  <conditionalFormatting sqref="F84:I84">
    <cfRule type="cellIs" dxfId="14" priority="14" operator="greaterThan">
      <formula>0</formula>
    </cfRule>
  </conditionalFormatting>
  <conditionalFormatting sqref="J84">
    <cfRule type="cellIs" dxfId="13" priority="13" operator="greaterThan">
      <formula>0</formula>
    </cfRule>
  </conditionalFormatting>
  <conditionalFormatting sqref="K84">
    <cfRule type="cellIs" dxfId="12" priority="12" operator="greaterThan">
      <formula>0</formula>
    </cfRule>
  </conditionalFormatting>
  <conditionalFormatting sqref="L84">
    <cfRule type="cellIs" dxfId="11" priority="11" operator="greaterThan">
      <formula>0</formula>
    </cfRule>
  </conditionalFormatting>
  <conditionalFormatting sqref="M84">
    <cfRule type="cellIs" dxfId="10" priority="10" operator="greaterThan">
      <formula>0</formula>
    </cfRule>
  </conditionalFormatting>
  <conditionalFormatting sqref="J91">
    <cfRule type="cellIs" dxfId="9" priority="4" operator="greaterThan">
      <formula>0</formula>
    </cfRule>
  </conditionalFormatting>
  <conditionalFormatting sqref="K91">
    <cfRule type="cellIs" dxfId="8" priority="3" operator="greaterThan">
      <formula>0</formula>
    </cfRule>
  </conditionalFormatting>
  <conditionalFormatting sqref="L91">
    <cfRule type="cellIs" dxfId="7" priority="2" operator="greaterThan">
      <formula>0</formula>
    </cfRule>
  </conditionalFormatting>
  <conditionalFormatting sqref="M91">
    <cfRule type="cellIs" dxfId="6" priority="1" operator="greaterThan">
      <formula>0</formula>
    </cfRule>
  </conditionalFormatting>
  <conditionalFormatting sqref="F91:I91">
    <cfRule type="cellIs" dxfId="5" priority="5" operator="greaterThan">
      <formula>0</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6</xdr:col>
                    <xdr:colOff>19050</xdr:colOff>
                    <xdr:row>8</xdr:row>
                    <xdr:rowOff>219075</xdr:rowOff>
                  </from>
                  <to>
                    <xdr:col>7</xdr:col>
                    <xdr:colOff>0</xdr:colOff>
                    <xdr:row>9</xdr:row>
                    <xdr:rowOff>219075</xdr:rowOff>
                  </to>
                </anchor>
              </controlPr>
            </control>
          </mc:Choice>
        </mc:AlternateContent>
        <mc:AlternateContent xmlns:mc="http://schemas.openxmlformats.org/markup-compatibility/2006">
          <mc:Choice Requires="x14">
            <control shapeId="1026" r:id="rId5" name="Drop Down 2">
              <controlPr locked="0" defaultSize="0" autoLine="0" autoPict="0">
                <anchor moveWithCells="1">
                  <from>
                    <xdr:col>7</xdr:col>
                    <xdr:colOff>0</xdr:colOff>
                    <xdr:row>8</xdr:row>
                    <xdr:rowOff>219075</xdr:rowOff>
                  </from>
                  <to>
                    <xdr:col>8</xdr:col>
                    <xdr:colOff>0</xdr:colOff>
                    <xdr:row>9</xdr:row>
                    <xdr:rowOff>219075</xdr:rowOff>
                  </to>
                </anchor>
              </controlPr>
            </control>
          </mc:Choice>
        </mc:AlternateContent>
        <mc:AlternateContent xmlns:mc="http://schemas.openxmlformats.org/markup-compatibility/2006">
          <mc:Choice Requires="x14">
            <control shapeId="1027" r:id="rId6" name="Drop Down 3">
              <controlPr locked="0" defaultSize="0" autoLine="0" autoPict="0">
                <anchor moveWithCells="1">
                  <from>
                    <xdr:col>8</xdr:col>
                    <xdr:colOff>0</xdr:colOff>
                    <xdr:row>8</xdr:row>
                    <xdr:rowOff>219075</xdr:rowOff>
                  </from>
                  <to>
                    <xdr:col>9</xdr:col>
                    <xdr:colOff>0</xdr:colOff>
                    <xdr:row>9</xdr:row>
                    <xdr:rowOff>219075</xdr:rowOff>
                  </to>
                </anchor>
              </controlPr>
            </control>
          </mc:Choice>
        </mc:AlternateContent>
        <mc:AlternateContent xmlns:mc="http://schemas.openxmlformats.org/markup-compatibility/2006">
          <mc:Choice Requires="x14">
            <control shapeId="1028" r:id="rId7" name="Drop Down 4">
              <controlPr locked="0" defaultSize="0" autoLine="0" autoPict="0">
                <anchor moveWithCells="1">
                  <from>
                    <xdr:col>9</xdr:col>
                    <xdr:colOff>9525</xdr:colOff>
                    <xdr:row>8</xdr:row>
                    <xdr:rowOff>219075</xdr:rowOff>
                  </from>
                  <to>
                    <xdr:col>10</xdr:col>
                    <xdr:colOff>0</xdr:colOff>
                    <xdr:row>9</xdr:row>
                    <xdr:rowOff>219075</xdr:rowOff>
                  </to>
                </anchor>
              </controlPr>
            </control>
          </mc:Choice>
        </mc:AlternateContent>
        <mc:AlternateContent xmlns:mc="http://schemas.openxmlformats.org/markup-compatibility/2006">
          <mc:Choice Requires="x14">
            <control shapeId="1029" r:id="rId8" name="Drop Down 5">
              <controlPr locked="0" defaultSize="0" autoLine="0" autoPict="0">
                <anchor moveWithCells="1">
                  <from>
                    <xdr:col>10</xdr:col>
                    <xdr:colOff>9525</xdr:colOff>
                    <xdr:row>8</xdr:row>
                    <xdr:rowOff>219075</xdr:rowOff>
                  </from>
                  <to>
                    <xdr:col>10</xdr:col>
                    <xdr:colOff>628650</xdr:colOff>
                    <xdr:row>9</xdr:row>
                    <xdr:rowOff>219075</xdr:rowOff>
                  </to>
                </anchor>
              </controlPr>
            </control>
          </mc:Choice>
        </mc:AlternateContent>
        <mc:AlternateContent xmlns:mc="http://schemas.openxmlformats.org/markup-compatibility/2006">
          <mc:Choice Requires="x14">
            <control shapeId="1030" r:id="rId9" name="Drop Down 6">
              <controlPr locked="0" defaultSize="0" autoLine="0" autoPict="0">
                <anchor moveWithCells="1">
                  <from>
                    <xdr:col>11</xdr:col>
                    <xdr:colOff>9525</xdr:colOff>
                    <xdr:row>8</xdr:row>
                    <xdr:rowOff>219075</xdr:rowOff>
                  </from>
                  <to>
                    <xdr:col>12</xdr:col>
                    <xdr:colOff>0</xdr:colOff>
                    <xdr:row>9</xdr:row>
                    <xdr:rowOff>219075</xdr:rowOff>
                  </to>
                </anchor>
              </controlPr>
            </control>
          </mc:Choice>
        </mc:AlternateContent>
        <mc:AlternateContent xmlns:mc="http://schemas.openxmlformats.org/markup-compatibility/2006">
          <mc:Choice Requires="x14">
            <control shapeId="1031" r:id="rId10" name="Drop Down 7">
              <controlPr locked="0" defaultSize="0" autoLine="0" autoPict="0">
                <anchor moveWithCells="1">
                  <from>
                    <xdr:col>12</xdr:col>
                    <xdr:colOff>0</xdr:colOff>
                    <xdr:row>8</xdr:row>
                    <xdr:rowOff>219075</xdr:rowOff>
                  </from>
                  <to>
                    <xdr:col>13</xdr:col>
                    <xdr:colOff>0</xdr:colOff>
                    <xdr:row>9</xdr:row>
                    <xdr:rowOff>219075</xdr:rowOff>
                  </to>
                </anchor>
              </controlPr>
            </control>
          </mc:Choice>
        </mc:AlternateContent>
        <mc:AlternateContent xmlns:mc="http://schemas.openxmlformats.org/markup-compatibility/2006">
          <mc:Choice Requires="x14">
            <control shapeId="1032" r:id="rId11" name="Drop Down 8">
              <controlPr locked="0" defaultSize="0" autoLine="0" autoPict="0">
                <anchor moveWithCells="1">
                  <from>
                    <xdr:col>13</xdr:col>
                    <xdr:colOff>0</xdr:colOff>
                    <xdr:row>8</xdr:row>
                    <xdr:rowOff>219075</xdr:rowOff>
                  </from>
                  <to>
                    <xdr:col>14</xdr:col>
                    <xdr:colOff>0</xdr:colOff>
                    <xdr:row>9</xdr:row>
                    <xdr:rowOff>219075</xdr:rowOff>
                  </to>
                </anchor>
              </controlPr>
            </control>
          </mc:Choice>
        </mc:AlternateContent>
        <mc:AlternateContent xmlns:mc="http://schemas.openxmlformats.org/markup-compatibility/2006">
          <mc:Choice Requires="x14">
            <control shapeId="1033" r:id="rId12" name="Drop Down 9">
              <controlPr locked="0" defaultSize="0" autoLine="0" autoPict="0">
                <anchor moveWithCells="1">
                  <from>
                    <xdr:col>14</xdr:col>
                    <xdr:colOff>0</xdr:colOff>
                    <xdr:row>8</xdr:row>
                    <xdr:rowOff>219075</xdr:rowOff>
                  </from>
                  <to>
                    <xdr:col>15</xdr:col>
                    <xdr:colOff>0</xdr:colOff>
                    <xdr:row>9</xdr:row>
                    <xdr:rowOff>219075</xdr:rowOff>
                  </to>
                </anchor>
              </controlPr>
            </control>
          </mc:Choice>
        </mc:AlternateContent>
        <mc:AlternateContent xmlns:mc="http://schemas.openxmlformats.org/markup-compatibility/2006">
          <mc:Choice Requires="x14">
            <control shapeId="1034" r:id="rId13" name="Drop Down 10">
              <controlPr locked="0" defaultSize="0" autoLine="0" autoPict="0">
                <anchor moveWithCells="1">
                  <from>
                    <xdr:col>15</xdr:col>
                    <xdr:colOff>0</xdr:colOff>
                    <xdr:row>8</xdr:row>
                    <xdr:rowOff>219075</xdr:rowOff>
                  </from>
                  <to>
                    <xdr:col>16</xdr:col>
                    <xdr:colOff>0</xdr:colOff>
                    <xdr:row>9</xdr:row>
                    <xdr:rowOff>219075</xdr:rowOff>
                  </to>
                </anchor>
              </controlPr>
            </control>
          </mc:Choice>
        </mc:AlternateContent>
        <mc:AlternateContent xmlns:mc="http://schemas.openxmlformats.org/markup-compatibility/2006">
          <mc:Choice Requires="x14">
            <control shapeId="1035" r:id="rId14" name="Drop Down 11">
              <controlPr locked="0" defaultSize="0" autoLine="0" autoPict="0">
                <anchor moveWithCells="1">
                  <from>
                    <xdr:col>16</xdr:col>
                    <xdr:colOff>9525</xdr:colOff>
                    <xdr:row>8</xdr:row>
                    <xdr:rowOff>219075</xdr:rowOff>
                  </from>
                  <to>
                    <xdr:col>16</xdr:col>
                    <xdr:colOff>571500</xdr:colOff>
                    <xdr:row>9</xdr:row>
                    <xdr:rowOff>219075</xdr:rowOff>
                  </to>
                </anchor>
              </controlPr>
            </control>
          </mc:Choice>
        </mc:AlternateContent>
        <mc:AlternateContent xmlns:mc="http://schemas.openxmlformats.org/markup-compatibility/2006">
          <mc:Choice Requires="x14">
            <control shapeId="1036" r:id="rId15" name="Drop Down 12">
              <controlPr locked="0" defaultSize="0" autoLine="0" autoPict="0">
                <anchor moveWithCells="1">
                  <from>
                    <xdr:col>17</xdr:col>
                    <xdr:colOff>9525</xdr:colOff>
                    <xdr:row>8</xdr:row>
                    <xdr:rowOff>209550</xdr:rowOff>
                  </from>
                  <to>
                    <xdr:col>17</xdr:col>
                    <xdr:colOff>628650</xdr:colOff>
                    <xdr:row>9</xdr:row>
                    <xdr:rowOff>209550</xdr:rowOff>
                  </to>
                </anchor>
              </controlPr>
            </control>
          </mc:Choice>
        </mc:AlternateContent>
        <mc:AlternateContent xmlns:mc="http://schemas.openxmlformats.org/markup-compatibility/2006">
          <mc:Choice Requires="x14">
            <control shapeId="1050" r:id="rId16" name="Drop Down 26">
              <controlPr locked="0" defaultSize="0" autoLine="0" autoPict="0">
                <anchor moveWithCells="1">
                  <from>
                    <xdr:col>6</xdr:col>
                    <xdr:colOff>38100</xdr:colOff>
                    <xdr:row>12</xdr:row>
                    <xdr:rowOff>0</xdr:rowOff>
                  </from>
                  <to>
                    <xdr:col>9</xdr:col>
                    <xdr:colOff>190500</xdr:colOff>
                    <xdr:row>13</xdr:row>
                    <xdr:rowOff>19050</xdr:rowOff>
                  </to>
                </anchor>
              </controlPr>
            </control>
          </mc:Choice>
        </mc:AlternateContent>
        <mc:AlternateContent xmlns:mc="http://schemas.openxmlformats.org/markup-compatibility/2006">
          <mc:Choice Requires="x14">
            <control shapeId="1051" r:id="rId17" name="Drop Down 27">
              <controlPr locked="0" defaultSize="0" autoLine="0" autoPict="0">
                <anchor moveWithCells="1">
                  <from>
                    <xdr:col>6</xdr:col>
                    <xdr:colOff>28575</xdr:colOff>
                    <xdr:row>13</xdr:row>
                    <xdr:rowOff>219075</xdr:rowOff>
                  </from>
                  <to>
                    <xdr:col>9</xdr:col>
                    <xdr:colOff>180975</xdr:colOff>
                    <xdr:row>15</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26"/>
  <sheetViews>
    <sheetView workbookViewId="0">
      <selection activeCell="H24" sqref="H24"/>
    </sheetView>
  </sheetViews>
  <sheetFormatPr defaultRowHeight="15" x14ac:dyDescent="0.25"/>
  <sheetData>
    <row r="1" spans="1:3" x14ac:dyDescent="0.25">
      <c r="A1" t="s">
        <v>65</v>
      </c>
      <c r="B1" t="s">
        <v>64</v>
      </c>
      <c r="C1" t="s">
        <v>66</v>
      </c>
    </row>
    <row r="2" spans="1:3" x14ac:dyDescent="0.25">
      <c r="A2">
        <v>1986</v>
      </c>
      <c r="B2">
        <v>99534.588945118012</v>
      </c>
      <c r="C2">
        <v>76830.347998918005</v>
      </c>
    </row>
    <row r="3" spans="1:3" x14ac:dyDescent="0.25">
      <c r="A3">
        <v>1987</v>
      </c>
      <c r="B3">
        <v>41599.919949300005</v>
      </c>
      <c r="C3">
        <v>40956.408031900006</v>
      </c>
    </row>
    <row r="4" spans="1:3" x14ac:dyDescent="0.25">
      <c r="A4">
        <v>1988</v>
      </c>
      <c r="B4">
        <v>15116.56405262</v>
      </c>
      <c r="C4">
        <v>14594.940957660001</v>
      </c>
    </row>
    <row r="5" spans="1:3" x14ac:dyDescent="0.25">
      <c r="A5">
        <v>1989</v>
      </c>
      <c r="B5">
        <v>165177.1749866</v>
      </c>
      <c r="C5">
        <v>154110.074521</v>
      </c>
    </row>
    <row r="6" spans="1:3" x14ac:dyDescent="0.25">
      <c r="A6">
        <v>1990</v>
      </c>
      <c r="B6">
        <v>75397.149746679992</v>
      </c>
      <c r="C6">
        <v>66156.461639879999</v>
      </c>
    </row>
    <row r="7" spans="1:3" x14ac:dyDescent="0.25">
      <c r="A7">
        <v>1991</v>
      </c>
      <c r="B7">
        <v>269370.21816476103</v>
      </c>
      <c r="C7">
        <v>235326.15642638406</v>
      </c>
    </row>
    <row r="8" spans="1:3" x14ac:dyDescent="0.25">
      <c r="A8">
        <v>1992</v>
      </c>
      <c r="B8">
        <v>317775.05430163001</v>
      </c>
      <c r="C8">
        <v>314111.35863888997</v>
      </c>
    </row>
    <row r="9" spans="1:3" x14ac:dyDescent="0.25">
      <c r="A9">
        <v>1993</v>
      </c>
      <c r="B9">
        <v>193617.22941969798</v>
      </c>
      <c r="C9">
        <v>190549.37538847799</v>
      </c>
    </row>
    <row r="10" spans="1:3" x14ac:dyDescent="0.25">
      <c r="A10">
        <v>1994</v>
      </c>
      <c r="B10">
        <v>108141.46790658598</v>
      </c>
      <c r="C10">
        <v>101843.52918360598</v>
      </c>
    </row>
    <row r="11" spans="1:3" x14ac:dyDescent="0.25">
      <c r="A11">
        <v>1995</v>
      </c>
      <c r="B11">
        <v>68025.813325654002</v>
      </c>
      <c r="C11">
        <v>58827.211488153996</v>
      </c>
    </row>
    <row r="12" spans="1:3" x14ac:dyDescent="0.25">
      <c r="A12">
        <v>1996</v>
      </c>
      <c r="B12">
        <v>70872.269220828006</v>
      </c>
      <c r="C12">
        <v>70026.245972047996</v>
      </c>
    </row>
    <row r="13" spans="1:3" x14ac:dyDescent="0.25">
      <c r="A13">
        <v>1997</v>
      </c>
      <c r="B13">
        <v>38033.066549906005</v>
      </c>
      <c r="C13">
        <v>35331.508546164005</v>
      </c>
    </row>
    <row r="14" spans="1:3" x14ac:dyDescent="0.25">
      <c r="A14">
        <v>1998</v>
      </c>
      <c r="B14">
        <v>62987.738631290005</v>
      </c>
      <c r="C14">
        <v>61080.610643974003</v>
      </c>
    </row>
    <row r="15" spans="1:3" x14ac:dyDescent="0.25">
      <c r="A15">
        <v>1999</v>
      </c>
      <c r="B15">
        <v>43934.741708305999</v>
      </c>
      <c r="C15">
        <v>42611.802815460003</v>
      </c>
    </row>
    <row r="16" spans="1:3" x14ac:dyDescent="0.25">
      <c r="A16">
        <v>2000</v>
      </c>
      <c r="B16">
        <v>85093.463921863964</v>
      </c>
      <c r="C16">
        <v>82181.645782243955</v>
      </c>
    </row>
    <row r="17" spans="1:3" x14ac:dyDescent="0.25">
      <c r="A17">
        <v>2001</v>
      </c>
      <c r="B17">
        <v>411223.78252436593</v>
      </c>
      <c r="C17">
        <v>402554.01395678392</v>
      </c>
    </row>
    <row r="18" spans="1:3" x14ac:dyDescent="0.25">
      <c r="A18">
        <v>2002</v>
      </c>
      <c r="B18">
        <v>200693.17570738401</v>
      </c>
      <c r="C18">
        <v>188127.84501496603</v>
      </c>
    </row>
    <row r="19" spans="1:3" x14ac:dyDescent="0.25">
      <c r="A19">
        <v>2003</v>
      </c>
      <c r="B19">
        <v>201798.17848912405</v>
      </c>
      <c r="C19">
        <v>182587.40798810203</v>
      </c>
    </row>
    <row r="20" spans="1:3" x14ac:dyDescent="0.25">
      <c r="A20">
        <v>2004</v>
      </c>
      <c r="B20">
        <v>151427.90904714802</v>
      </c>
      <c r="C20">
        <v>147406.51833606602</v>
      </c>
    </row>
    <row r="21" spans="1:3" x14ac:dyDescent="0.25">
      <c r="A21">
        <v>2005</v>
      </c>
      <c r="B21">
        <v>117992.81226761999</v>
      </c>
      <c r="C21">
        <v>117638.00625633998</v>
      </c>
    </row>
    <row r="22" spans="1:3" x14ac:dyDescent="0.25">
      <c r="A22">
        <v>2006</v>
      </c>
      <c r="B22">
        <v>99893.495881210009</v>
      </c>
      <c r="C22">
        <v>87363.066466146003</v>
      </c>
    </row>
    <row r="23" spans="1:3" x14ac:dyDescent="0.25">
      <c r="A23">
        <v>2007</v>
      </c>
      <c r="B23">
        <v>149798.47292187397</v>
      </c>
      <c r="C23">
        <v>123158.18912047398</v>
      </c>
    </row>
    <row r="24" spans="1:3" x14ac:dyDescent="0.25">
      <c r="A24">
        <v>2008</v>
      </c>
      <c r="B24">
        <v>179349.96110440401</v>
      </c>
      <c r="C24">
        <v>170507.17085954401</v>
      </c>
    </row>
    <row r="25" spans="1:3" x14ac:dyDescent="0.25">
      <c r="A25">
        <v>2009</v>
      </c>
      <c r="B25">
        <v>136846.23143023002</v>
      </c>
      <c r="C25">
        <v>134775.22981048003</v>
      </c>
    </row>
    <row r="26" spans="1:3" x14ac:dyDescent="0.25">
      <c r="A26">
        <v>2010</v>
      </c>
      <c r="B26">
        <v>303718.30698788003</v>
      </c>
      <c r="C26">
        <v>281773.57609996008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31"/>
  <sheetViews>
    <sheetView workbookViewId="0">
      <selection activeCell="K4" activeCellId="1" sqref="K24:Q29 K4:Q4"/>
    </sheetView>
  </sheetViews>
  <sheetFormatPr defaultRowHeight="15" x14ac:dyDescent="0.25"/>
  <sheetData>
    <row r="1" spans="1:17" x14ac:dyDescent="0.25">
      <c r="A1" t="s">
        <v>75</v>
      </c>
      <c r="B1" t="s">
        <v>76</v>
      </c>
    </row>
    <row r="3" spans="1:17" x14ac:dyDescent="0.25">
      <c r="A3" t="s">
        <v>26</v>
      </c>
      <c r="B3" t="s">
        <v>17</v>
      </c>
    </row>
    <row r="4" spans="1:17" x14ac:dyDescent="0.25">
      <c r="A4" t="s">
        <v>19</v>
      </c>
      <c r="B4">
        <v>1</v>
      </c>
      <c r="C4">
        <v>2</v>
      </c>
      <c r="D4">
        <v>3</v>
      </c>
      <c r="E4">
        <v>4</v>
      </c>
      <c r="F4">
        <v>5</v>
      </c>
      <c r="G4">
        <v>6</v>
      </c>
      <c r="H4" t="s">
        <v>27</v>
      </c>
      <c r="I4" t="s">
        <v>18</v>
      </c>
      <c r="K4" t="s">
        <v>19</v>
      </c>
      <c r="L4">
        <v>1</v>
      </c>
      <c r="M4">
        <v>2</v>
      </c>
      <c r="N4">
        <v>3</v>
      </c>
      <c r="O4">
        <v>4</v>
      </c>
      <c r="P4">
        <v>5</v>
      </c>
      <c r="Q4">
        <v>6</v>
      </c>
    </row>
    <row r="5" spans="1:17" x14ac:dyDescent="0.25">
      <c r="A5">
        <v>1986</v>
      </c>
      <c r="B5">
        <v>1027417</v>
      </c>
      <c r="C5">
        <v>42063</v>
      </c>
      <c r="D5">
        <v>399212</v>
      </c>
      <c r="E5">
        <v>788519</v>
      </c>
      <c r="F5">
        <v>2658160</v>
      </c>
      <c r="G5">
        <v>687005</v>
      </c>
      <c r="I5">
        <v>5602376</v>
      </c>
      <c r="K5">
        <v>1986</v>
      </c>
      <c r="L5" s="23">
        <f>B5/$I5</f>
        <v>0.18338951187853153</v>
      </c>
      <c r="M5" s="23">
        <f t="shared" ref="M5:Q20" si="0">C5/$I5</f>
        <v>7.5080644355180731E-3</v>
      </c>
      <c r="N5" s="23">
        <f t="shared" si="0"/>
        <v>7.1257623551150437E-2</v>
      </c>
      <c r="O5" s="23">
        <f t="shared" si="0"/>
        <v>0.14074724723938559</v>
      </c>
      <c r="P5" s="23">
        <f t="shared" si="0"/>
        <v>0.47447011767864206</v>
      </c>
      <c r="Q5" s="23">
        <f t="shared" si="0"/>
        <v>0.12262743521677232</v>
      </c>
    </row>
    <row r="6" spans="1:17" x14ac:dyDescent="0.25">
      <c r="A6">
        <v>1987</v>
      </c>
      <c r="B6">
        <v>18711</v>
      </c>
      <c r="C6">
        <v>1614724</v>
      </c>
      <c r="D6">
        <v>166861</v>
      </c>
      <c r="E6">
        <v>619422</v>
      </c>
      <c r="F6">
        <v>1055089</v>
      </c>
      <c r="G6">
        <v>100432</v>
      </c>
      <c r="I6">
        <v>3575239</v>
      </c>
      <c r="K6">
        <v>1987</v>
      </c>
      <c r="L6" s="23">
        <f t="shared" ref="L6:L29" si="1">B6/$I6</f>
        <v>5.2334962781509153E-3</v>
      </c>
      <c r="M6" s="23">
        <f t="shared" si="0"/>
        <v>0.45164085533862214</v>
      </c>
      <c r="N6" s="23">
        <f t="shared" si="0"/>
        <v>4.6671285472104106E-2</v>
      </c>
      <c r="O6" s="23">
        <f t="shared" si="0"/>
        <v>0.17325331257574669</v>
      </c>
      <c r="P6" s="23">
        <f t="shared" si="0"/>
        <v>0.29511006117353272</v>
      </c>
      <c r="Q6" s="23">
        <f t="shared" si="0"/>
        <v>2.8090989161843445E-2</v>
      </c>
    </row>
    <row r="7" spans="1:17" x14ac:dyDescent="0.25">
      <c r="A7">
        <v>1988</v>
      </c>
      <c r="B7">
        <v>72871</v>
      </c>
      <c r="C7">
        <v>113040</v>
      </c>
      <c r="D7">
        <v>1263068</v>
      </c>
      <c r="E7">
        <v>361460</v>
      </c>
      <c r="F7">
        <v>585691</v>
      </c>
      <c r="G7">
        <v>70134</v>
      </c>
      <c r="I7">
        <v>2466264</v>
      </c>
      <c r="K7">
        <v>1988</v>
      </c>
      <c r="L7" s="23">
        <f t="shared" si="1"/>
        <v>2.9547120665103167E-2</v>
      </c>
      <c r="M7" s="23">
        <f t="shared" si="0"/>
        <v>4.5834509200961451E-2</v>
      </c>
      <c r="N7" s="23">
        <f t="shared" si="0"/>
        <v>0.51213819769497504</v>
      </c>
      <c r="O7" s="23">
        <f t="shared" si="0"/>
        <v>0.14656176305537444</v>
      </c>
      <c r="P7" s="23">
        <f t="shared" si="0"/>
        <v>0.2374810644764713</v>
      </c>
      <c r="Q7" s="23">
        <f t="shared" si="0"/>
        <v>2.8437344907114567E-2</v>
      </c>
    </row>
    <row r="8" spans="1:17" x14ac:dyDescent="0.25">
      <c r="A8">
        <v>1989</v>
      </c>
      <c r="B8">
        <v>401599</v>
      </c>
      <c r="C8">
        <v>441775</v>
      </c>
      <c r="D8">
        <v>487708</v>
      </c>
      <c r="E8">
        <v>506837</v>
      </c>
      <c r="F8">
        <v>1782355</v>
      </c>
      <c r="G8">
        <v>384242</v>
      </c>
      <c r="I8">
        <v>4004516</v>
      </c>
      <c r="K8">
        <v>1989</v>
      </c>
      <c r="L8" s="23">
        <f t="shared" si="1"/>
        <v>0.10028652651156844</v>
      </c>
      <c r="M8" s="23">
        <f t="shared" si="0"/>
        <v>0.11031919962362492</v>
      </c>
      <c r="N8" s="23">
        <f t="shared" si="0"/>
        <v>0.12178949965488962</v>
      </c>
      <c r="O8" s="23">
        <f t="shared" si="0"/>
        <v>0.12656635658341733</v>
      </c>
      <c r="P8" s="23">
        <f t="shared" si="0"/>
        <v>0.44508624762642979</v>
      </c>
      <c r="Q8" s="23">
        <f t="shared" si="0"/>
        <v>9.595217000006992E-2</v>
      </c>
    </row>
    <row r="9" spans="1:17" x14ac:dyDescent="0.25">
      <c r="A9">
        <v>1990</v>
      </c>
      <c r="B9">
        <v>0</v>
      </c>
      <c r="C9">
        <v>31921</v>
      </c>
      <c r="D9">
        <v>153813</v>
      </c>
      <c r="E9">
        <v>7167</v>
      </c>
      <c r="F9">
        <v>173565</v>
      </c>
      <c r="G9">
        <v>646</v>
      </c>
      <c r="I9">
        <v>367112</v>
      </c>
      <c r="K9">
        <v>1990</v>
      </c>
      <c r="L9" s="23">
        <f t="shared" si="1"/>
        <v>0</v>
      </c>
      <c r="M9" s="23">
        <f t="shared" si="0"/>
        <v>8.6951665976595705E-2</v>
      </c>
      <c r="N9" s="23">
        <f t="shared" si="0"/>
        <v>0.41898112837499185</v>
      </c>
      <c r="O9" s="23">
        <f t="shared" si="0"/>
        <v>1.9522652487524245E-2</v>
      </c>
      <c r="P9" s="23">
        <f t="shared" si="0"/>
        <v>0.47278487219159276</v>
      </c>
      <c r="Q9" s="23">
        <f t="shared" si="0"/>
        <v>1.7596809692954738E-3</v>
      </c>
    </row>
    <row r="10" spans="1:17" x14ac:dyDescent="0.25">
      <c r="A10">
        <v>1991</v>
      </c>
      <c r="B10">
        <v>0</v>
      </c>
      <c r="C10">
        <v>73913</v>
      </c>
      <c r="D10">
        <v>657438</v>
      </c>
      <c r="E10">
        <v>532068</v>
      </c>
      <c r="F10">
        <v>254777</v>
      </c>
      <c r="G10">
        <v>1157722</v>
      </c>
      <c r="I10">
        <v>2675918</v>
      </c>
      <c r="K10">
        <v>1991</v>
      </c>
      <c r="L10" s="23">
        <f t="shared" si="1"/>
        <v>0</v>
      </c>
      <c r="M10" s="23">
        <f t="shared" si="0"/>
        <v>2.7621548941335273E-2</v>
      </c>
      <c r="N10" s="23">
        <f t="shared" si="0"/>
        <v>0.24568690071967825</v>
      </c>
      <c r="O10" s="23">
        <f t="shared" si="0"/>
        <v>0.19883568928494819</v>
      </c>
      <c r="P10" s="23">
        <f t="shared" si="0"/>
        <v>9.5211064016161931E-2</v>
      </c>
      <c r="Q10" s="23">
        <f t="shared" si="0"/>
        <v>0.43264479703787634</v>
      </c>
    </row>
    <row r="11" spans="1:17" x14ac:dyDescent="0.25">
      <c r="A11">
        <v>1992</v>
      </c>
      <c r="B11">
        <v>128813</v>
      </c>
      <c r="C11">
        <v>446387</v>
      </c>
      <c r="D11">
        <v>621310</v>
      </c>
      <c r="E11">
        <v>496310</v>
      </c>
      <c r="F11">
        <v>244410</v>
      </c>
      <c r="G11">
        <v>79404</v>
      </c>
      <c r="I11">
        <v>2016634</v>
      </c>
      <c r="K11">
        <v>1992</v>
      </c>
      <c r="L11" s="23">
        <f t="shared" si="1"/>
        <v>6.3875249549496832E-2</v>
      </c>
      <c r="M11" s="23">
        <f t="shared" si="0"/>
        <v>0.22135251116464366</v>
      </c>
      <c r="N11" s="23">
        <f t="shared" si="0"/>
        <v>0.30809259389656229</v>
      </c>
      <c r="O11" s="23">
        <f t="shared" si="0"/>
        <v>0.24610811877613886</v>
      </c>
      <c r="P11" s="23">
        <f t="shared" si="0"/>
        <v>0.12119700451346153</v>
      </c>
      <c r="Q11" s="23">
        <f t="shared" si="0"/>
        <v>3.9374522099696822E-2</v>
      </c>
    </row>
    <row r="12" spans="1:17" x14ac:dyDescent="0.25">
      <c r="A12">
        <v>1993</v>
      </c>
      <c r="C12">
        <v>68246</v>
      </c>
      <c r="D12">
        <v>663459</v>
      </c>
      <c r="E12">
        <v>664390</v>
      </c>
      <c r="F12">
        <v>438630</v>
      </c>
      <c r="G12">
        <v>167466</v>
      </c>
      <c r="I12">
        <v>2002191</v>
      </c>
      <c r="K12">
        <v>1993</v>
      </c>
      <c r="L12" s="23">
        <f t="shared" si="1"/>
        <v>0</v>
      </c>
      <c r="M12" s="23">
        <f t="shared" si="0"/>
        <v>3.4085659160389796E-2</v>
      </c>
      <c r="N12" s="23">
        <f t="shared" si="0"/>
        <v>0.33136648801238244</v>
      </c>
      <c r="O12" s="23">
        <f t="shared" si="0"/>
        <v>0.33183147861517709</v>
      </c>
      <c r="P12" s="23">
        <f t="shared" si="0"/>
        <v>0.21907500333384777</v>
      </c>
      <c r="Q12" s="23">
        <f t="shared" si="0"/>
        <v>8.3641370878202934E-2</v>
      </c>
    </row>
    <row r="13" spans="1:17" x14ac:dyDescent="0.25">
      <c r="A13">
        <v>1994</v>
      </c>
      <c r="B13">
        <v>24608</v>
      </c>
      <c r="C13">
        <v>131481</v>
      </c>
      <c r="D13">
        <v>491212</v>
      </c>
      <c r="E13">
        <v>485544</v>
      </c>
      <c r="F13">
        <v>35783</v>
      </c>
      <c r="G13">
        <v>208122</v>
      </c>
      <c r="I13">
        <v>1376750</v>
      </c>
      <c r="K13">
        <v>1994</v>
      </c>
      <c r="L13" s="23">
        <f t="shared" si="1"/>
        <v>1.7873978572725623E-2</v>
      </c>
      <c r="M13" s="23">
        <f t="shared" si="0"/>
        <v>9.5500998728890507E-2</v>
      </c>
      <c r="N13" s="23">
        <f t="shared" si="0"/>
        <v>0.35679099328127839</v>
      </c>
      <c r="O13" s="23">
        <f t="shared" si="0"/>
        <v>0.35267405120755402</v>
      </c>
      <c r="P13" s="23">
        <f t="shared" si="0"/>
        <v>2.5990920646449974E-2</v>
      </c>
      <c r="Q13" s="23">
        <f t="shared" si="0"/>
        <v>0.15116905756310151</v>
      </c>
    </row>
    <row r="14" spans="1:17" x14ac:dyDescent="0.25">
      <c r="A14">
        <v>1995</v>
      </c>
      <c r="B14">
        <v>72572</v>
      </c>
      <c r="C14">
        <v>199169</v>
      </c>
      <c r="D14">
        <v>8349</v>
      </c>
      <c r="E14">
        <v>6670</v>
      </c>
      <c r="F14">
        <v>12844</v>
      </c>
      <c r="G14">
        <v>127351</v>
      </c>
      <c r="I14">
        <v>426955</v>
      </c>
      <c r="K14">
        <v>1995</v>
      </c>
      <c r="L14" s="23">
        <f t="shared" si="1"/>
        <v>0.16997575856940428</v>
      </c>
      <c r="M14" s="23">
        <f t="shared" si="0"/>
        <v>0.46648710051410569</v>
      </c>
      <c r="N14" s="23">
        <f t="shared" si="0"/>
        <v>1.955475401388905E-2</v>
      </c>
      <c r="O14" s="23">
        <f t="shared" si="0"/>
        <v>1.5622255272803925E-2</v>
      </c>
      <c r="P14" s="23">
        <f t="shared" si="0"/>
        <v>3.0082795610778652E-2</v>
      </c>
      <c r="Q14" s="23">
        <f t="shared" si="0"/>
        <v>0.2982773360190184</v>
      </c>
    </row>
    <row r="15" spans="1:17" x14ac:dyDescent="0.25">
      <c r="A15">
        <v>1996</v>
      </c>
      <c r="B15">
        <v>47419</v>
      </c>
      <c r="C15">
        <v>135303</v>
      </c>
      <c r="D15">
        <v>376164</v>
      </c>
      <c r="E15">
        <v>225548</v>
      </c>
      <c r="F15">
        <v>58503</v>
      </c>
      <c r="G15">
        <v>0</v>
      </c>
      <c r="I15">
        <v>842937</v>
      </c>
      <c r="K15">
        <v>1996</v>
      </c>
      <c r="L15" s="23">
        <f t="shared" si="1"/>
        <v>5.6254500632906136E-2</v>
      </c>
      <c r="M15" s="23">
        <f t="shared" si="0"/>
        <v>0.1605137750508045</v>
      </c>
      <c r="N15" s="23">
        <f t="shared" si="0"/>
        <v>0.44625399051174641</v>
      </c>
      <c r="O15" s="23">
        <f t="shared" si="0"/>
        <v>0.26757397053397824</v>
      </c>
      <c r="P15" s="23">
        <f t="shared" si="0"/>
        <v>6.9403763270564703E-2</v>
      </c>
      <c r="Q15" s="23">
        <f t="shared" si="0"/>
        <v>0</v>
      </c>
    </row>
    <row r="16" spans="1:17" x14ac:dyDescent="0.25">
      <c r="A16">
        <v>1997</v>
      </c>
      <c r="B16">
        <v>0</v>
      </c>
      <c r="C16">
        <v>70740</v>
      </c>
      <c r="D16">
        <v>203153</v>
      </c>
      <c r="E16">
        <v>323447</v>
      </c>
      <c r="F16">
        <v>99317</v>
      </c>
      <c r="G16">
        <v>133021</v>
      </c>
      <c r="I16">
        <v>829678</v>
      </c>
      <c r="K16">
        <v>1997</v>
      </c>
      <c r="L16" s="23">
        <f t="shared" si="1"/>
        <v>0</v>
      </c>
      <c r="M16" s="23">
        <f t="shared" si="0"/>
        <v>8.5261993207003201E-2</v>
      </c>
      <c r="N16" s="23">
        <f t="shared" si="0"/>
        <v>0.24485764356774556</v>
      </c>
      <c r="O16" s="23">
        <f t="shared" si="0"/>
        <v>0.3898464223469828</v>
      </c>
      <c r="P16" s="23">
        <f t="shared" si="0"/>
        <v>0.11970547610036665</v>
      </c>
      <c r="Q16" s="23">
        <f t="shared" si="0"/>
        <v>0.16032846477790177</v>
      </c>
    </row>
    <row r="17" spans="1:17" x14ac:dyDescent="0.25">
      <c r="A17">
        <v>1998</v>
      </c>
      <c r="B17">
        <v>7325</v>
      </c>
      <c r="C17">
        <v>21733</v>
      </c>
      <c r="D17">
        <v>298058</v>
      </c>
      <c r="E17">
        <v>44292</v>
      </c>
      <c r="F17">
        <v>30501</v>
      </c>
      <c r="G17">
        <v>61011</v>
      </c>
      <c r="I17">
        <v>462920</v>
      </c>
      <c r="K17">
        <v>1998</v>
      </c>
      <c r="L17" s="23">
        <f t="shared" si="1"/>
        <v>1.5823468417869177E-2</v>
      </c>
      <c r="M17" s="23">
        <f t="shared" si="0"/>
        <v>4.6947636740689538E-2</v>
      </c>
      <c r="N17" s="23">
        <f t="shared" si="0"/>
        <v>0.64386503067484657</v>
      </c>
      <c r="O17" s="23">
        <f t="shared" si="0"/>
        <v>9.5679599066793394E-2</v>
      </c>
      <c r="P17" s="23">
        <f t="shared" si="0"/>
        <v>6.5888274431867275E-2</v>
      </c>
      <c r="Q17" s="23">
        <f t="shared" si="0"/>
        <v>0.13179599066793399</v>
      </c>
    </row>
    <row r="18" spans="1:17" x14ac:dyDescent="0.25">
      <c r="A18">
        <v>1999</v>
      </c>
      <c r="B18">
        <v>18248</v>
      </c>
      <c r="C18">
        <v>89393</v>
      </c>
      <c r="D18">
        <v>191947</v>
      </c>
      <c r="E18">
        <v>169319</v>
      </c>
      <c r="F18">
        <v>126106</v>
      </c>
      <c r="G18">
        <v>87269</v>
      </c>
      <c r="I18">
        <v>682282</v>
      </c>
      <c r="K18">
        <v>1999</v>
      </c>
      <c r="L18" s="23">
        <f t="shared" si="1"/>
        <v>2.674553923451007E-2</v>
      </c>
      <c r="M18" s="23">
        <f t="shared" si="0"/>
        <v>0.1310206043835247</v>
      </c>
      <c r="N18" s="23">
        <f t="shared" si="0"/>
        <v>0.2813308866421802</v>
      </c>
      <c r="O18" s="23">
        <f t="shared" si="0"/>
        <v>0.24816571446996991</v>
      </c>
      <c r="P18" s="23">
        <f t="shared" si="0"/>
        <v>0.18482973316018889</v>
      </c>
      <c r="Q18" s="23">
        <f t="shared" si="0"/>
        <v>0.12790752210962622</v>
      </c>
    </row>
    <row r="19" spans="1:17" x14ac:dyDescent="0.25">
      <c r="A19">
        <v>2000</v>
      </c>
      <c r="B19">
        <v>37080</v>
      </c>
      <c r="C19">
        <v>173968</v>
      </c>
      <c r="D19">
        <v>316363</v>
      </c>
      <c r="E19">
        <v>296654</v>
      </c>
      <c r="F19">
        <v>88831</v>
      </c>
      <c r="G19">
        <v>21106</v>
      </c>
      <c r="I19">
        <v>934002</v>
      </c>
      <c r="K19">
        <v>2000</v>
      </c>
      <c r="L19" s="23">
        <f t="shared" si="1"/>
        <v>3.9700129121779185E-2</v>
      </c>
      <c r="M19" s="23">
        <f t="shared" si="0"/>
        <v>0.18626084312453292</v>
      </c>
      <c r="N19" s="23">
        <f t="shared" si="0"/>
        <v>0.33871769011201258</v>
      </c>
      <c r="O19" s="23">
        <f t="shared" si="0"/>
        <v>0.31761602223549845</v>
      </c>
      <c r="P19" s="23">
        <f t="shared" si="0"/>
        <v>9.5107933387722943E-2</v>
      </c>
      <c r="Q19" s="23">
        <f t="shared" si="0"/>
        <v>2.2597382018453922E-2</v>
      </c>
    </row>
    <row r="20" spans="1:17" x14ac:dyDescent="0.25">
      <c r="A20">
        <v>2001</v>
      </c>
      <c r="B20">
        <v>7744</v>
      </c>
      <c r="C20">
        <v>125134</v>
      </c>
      <c r="D20">
        <v>473960</v>
      </c>
      <c r="E20">
        <v>252510</v>
      </c>
      <c r="F20">
        <v>110054</v>
      </c>
      <c r="G20">
        <v>111986</v>
      </c>
      <c r="I20">
        <v>1081388</v>
      </c>
      <c r="K20">
        <v>2001</v>
      </c>
      <c r="L20" s="23">
        <f t="shared" si="1"/>
        <v>7.1611669447043981E-3</v>
      </c>
      <c r="M20" s="23">
        <f t="shared" si="0"/>
        <v>0.1157160981997211</v>
      </c>
      <c r="N20" s="23">
        <f t="shared" si="0"/>
        <v>0.43828856987501247</v>
      </c>
      <c r="O20" s="23">
        <f t="shared" si="0"/>
        <v>0.23350545780053042</v>
      </c>
      <c r="P20" s="23">
        <f t="shared" si="0"/>
        <v>0.10177105719686182</v>
      </c>
      <c r="Q20" s="23">
        <f t="shared" si="0"/>
        <v>0.10355764998316978</v>
      </c>
    </row>
    <row r="21" spans="1:17" x14ac:dyDescent="0.25">
      <c r="A21">
        <v>2002</v>
      </c>
      <c r="B21">
        <v>150835</v>
      </c>
      <c r="C21">
        <v>351658</v>
      </c>
      <c r="D21">
        <v>645990</v>
      </c>
      <c r="E21">
        <v>345746</v>
      </c>
      <c r="F21">
        <v>113508</v>
      </c>
      <c r="G21">
        <v>139094</v>
      </c>
      <c r="I21">
        <v>1746831</v>
      </c>
      <c r="K21">
        <v>2002</v>
      </c>
      <c r="L21" s="23">
        <f t="shared" si="1"/>
        <v>8.6347792087500166E-2</v>
      </c>
      <c r="M21" s="23">
        <f t="shared" ref="M21:M29" si="2">C21/$I21</f>
        <v>0.20131197580075005</v>
      </c>
      <c r="N21" s="23">
        <f t="shared" ref="N21:N29" si="3">D21/$I21</f>
        <v>0.36980681016079975</v>
      </c>
      <c r="O21" s="23">
        <f t="shared" ref="O21:O29" si="4">E21/$I21</f>
        <v>0.19792756139546414</v>
      </c>
      <c r="P21" s="23">
        <f t="shared" ref="P21:P29" si="5">F21/$I21</f>
        <v>6.4979382664951554E-2</v>
      </c>
      <c r="Q21" s="23">
        <f t="shared" ref="Q21:Q29" si="6">G21/$I21</f>
        <v>7.9626477890534342E-2</v>
      </c>
    </row>
    <row r="22" spans="1:17" x14ac:dyDescent="0.25">
      <c r="A22">
        <v>2003</v>
      </c>
      <c r="B22">
        <v>325950</v>
      </c>
      <c r="C22">
        <v>438825</v>
      </c>
      <c r="D22">
        <v>689896</v>
      </c>
      <c r="E22">
        <v>451278</v>
      </c>
      <c r="F22">
        <v>384089</v>
      </c>
      <c r="G22">
        <v>52953</v>
      </c>
      <c r="I22">
        <v>2342991</v>
      </c>
      <c r="K22">
        <v>2003</v>
      </c>
      <c r="L22" s="23">
        <f t="shared" si="1"/>
        <v>0.13911705166601152</v>
      </c>
      <c r="M22" s="23">
        <f t="shared" si="2"/>
        <v>0.18729265285269983</v>
      </c>
      <c r="N22" s="23">
        <f t="shared" si="3"/>
        <v>0.2944509816725715</v>
      </c>
      <c r="O22" s="23">
        <f t="shared" si="4"/>
        <v>0.19260765406269167</v>
      </c>
      <c r="P22" s="23">
        <f t="shared" si="5"/>
        <v>0.16393106076805247</v>
      </c>
      <c r="Q22" s="23">
        <f t="shared" si="6"/>
        <v>2.2600598977973028E-2</v>
      </c>
    </row>
    <row r="23" spans="1:17" x14ac:dyDescent="0.25">
      <c r="A23">
        <v>2004</v>
      </c>
      <c r="B23">
        <v>314392</v>
      </c>
      <c r="C23">
        <v>386286</v>
      </c>
      <c r="D23">
        <v>783456</v>
      </c>
      <c r="E23">
        <v>489892</v>
      </c>
      <c r="F23">
        <v>60014</v>
      </c>
      <c r="G23">
        <v>53596</v>
      </c>
      <c r="I23">
        <v>2087636</v>
      </c>
      <c r="K23">
        <v>2004</v>
      </c>
      <c r="L23" s="23">
        <f t="shared" si="1"/>
        <v>0.15059713474954445</v>
      </c>
      <c r="M23" s="23">
        <f t="shared" si="2"/>
        <v>0.18503513064538071</v>
      </c>
      <c r="N23" s="23">
        <f t="shared" si="3"/>
        <v>0.3752838138449423</v>
      </c>
      <c r="O23" s="23">
        <f t="shared" si="4"/>
        <v>0.23466351413752207</v>
      </c>
      <c r="P23" s="23">
        <f t="shared" si="5"/>
        <v>2.8747348675726994E-2</v>
      </c>
      <c r="Q23" s="23">
        <f t="shared" si="6"/>
        <v>2.567305794688346E-2</v>
      </c>
    </row>
    <row r="24" spans="1:17" x14ac:dyDescent="0.25">
      <c r="A24">
        <v>2005</v>
      </c>
      <c r="B24">
        <v>248743</v>
      </c>
      <c r="C24">
        <v>164192</v>
      </c>
      <c r="D24">
        <v>534872</v>
      </c>
      <c r="E24">
        <v>296864</v>
      </c>
      <c r="F24">
        <v>62963</v>
      </c>
      <c r="G24">
        <v>4198</v>
      </c>
      <c r="I24">
        <v>1311832</v>
      </c>
      <c r="K24">
        <v>2005</v>
      </c>
      <c r="L24" s="23">
        <f t="shared" si="1"/>
        <v>0.18961498118661535</v>
      </c>
      <c r="M24" s="23">
        <f t="shared" si="2"/>
        <v>0.12516236835204508</v>
      </c>
      <c r="N24" s="23">
        <f t="shared" si="3"/>
        <v>0.40772903847443881</v>
      </c>
      <c r="O24" s="23">
        <f t="shared" si="4"/>
        <v>0.2262972697723489</v>
      </c>
      <c r="P24" s="23">
        <f t="shared" si="5"/>
        <v>4.7996237323071858E-2</v>
      </c>
      <c r="Q24" s="23">
        <f t="shared" si="6"/>
        <v>3.2001048914800066E-3</v>
      </c>
    </row>
    <row r="25" spans="1:17" x14ac:dyDescent="0.25">
      <c r="A25">
        <v>2006</v>
      </c>
      <c r="B25">
        <v>36142</v>
      </c>
      <c r="C25">
        <v>171750</v>
      </c>
      <c r="D25">
        <v>533108</v>
      </c>
      <c r="E25">
        <v>262520</v>
      </c>
      <c r="F25">
        <v>140666</v>
      </c>
      <c r="G25">
        <v>93592</v>
      </c>
      <c r="I25">
        <v>1237778</v>
      </c>
      <c r="K25">
        <v>2006</v>
      </c>
      <c r="L25" s="23">
        <f t="shared" si="1"/>
        <v>2.9199097091724042E-2</v>
      </c>
      <c r="M25" s="23">
        <f t="shared" si="2"/>
        <v>0.13875670758407405</v>
      </c>
      <c r="N25" s="23">
        <f t="shared" si="3"/>
        <v>0.4306975887437004</v>
      </c>
      <c r="O25" s="23">
        <f t="shared" si="4"/>
        <v>0.21208972852967173</v>
      </c>
      <c r="P25" s="23">
        <f t="shared" si="5"/>
        <v>0.11364396523447662</v>
      </c>
      <c r="Q25" s="23">
        <f t="shared" si="6"/>
        <v>7.561291281635317E-2</v>
      </c>
    </row>
    <row r="26" spans="1:17" x14ac:dyDescent="0.25">
      <c r="A26">
        <v>2007</v>
      </c>
      <c r="B26">
        <v>96438</v>
      </c>
      <c r="C26">
        <v>172080</v>
      </c>
      <c r="D26">
        <v>212571</v>
      </c>
      <c r="E26">
        <v>174417</v>
      </c>
      <c r="F26">
        <v>103494</v>
      </c>
      <c r="G26">
        <v>38343</v>
      </c>
      <c r="I26">
        <v>797343</v>
      </c>
      <c r="K26">
        <v>2007</v>
      </c>
      <c r="L26" s="23">
        <f t="shared" si="1"/>
        <v>0.12094920253893243</v>
      </c>
      <c r="M26" s="23">
        <f t="shared" si="2"/>
        <v>0.21581678148550876</v>
      </c>
      <c r="N26" s="23">
        <f t="shared" si="3"/>
        <v>0.26659919256831754</v>
      </c>
      <c r="O26" s="23">
        <f t="shared" si="4"/>
        <v>0.2187477660178869</v>
      </c>
      <c r="P26" s="23">
        <f t="shared" si="5"/>
        <v>0.12979859357892401</v>
      </c>
      <c r="Q26" s="23">
        <f t="shared" si="6"/>
        <v>4.8088463810430394E-2</v>
      </c>
    </row>
    <row r="27" spans="1:17" x14ac:dyDescent="0.25">
      <c r="A27">
        <v>2008</v>
      </c>
      <c r="B27">
        <v>67161</v>
      </c>
      <c r="C27">
        <v>130241</v>
      </c>
      <c r="D27">
        <v>260562</v>
      </c>
      <c r="E27">
        <v>372945</v>
      </c>
      <c r="F27">
        <v>134356</v>
      </c>
      <c r="G27">
        <v>137394</v>
      </c>
      <c r="I27">
        <v>1102659</v>
      </c>
      <c r="K27">
        <v>2008</v>
      </c>
      <c r="L27" s="23">
        <f t="shared" si="1"/>
        <v>6.0908222759710848E-2</v>
      </c>
      <c r="M27" s="23">
        <f t="shared" si="2"/>
        <v>0.11811539197521627</v>
      </c>
      <c r="N27" s="23">
        <f t="shared" si="3"/>
        <v>0.23630333584544269</v>
      </c>
      <c r="O27" s="23">
        <f t="shared" si="4"/>
        <v>0.33822333105701763</v>
      </c>
      <c r="P27" s="23">
        <f t="shared" si="5"/>
        <v>0.121847280074801</v>
      </c>
      <c r="Q27" s="23">
        <f t="shared" si="6"/>
        <v>0.12460243828781155</v>
      </c>
    </row>
    <row r="28" spans="1:17" x14ac:dyDescent="0.25">
      <c r="A28">
        <v>2009</v>
      </c>
      <c r="B28">
        <v>178353</v>
      </c>
      <c r="C28">
        <v>55761</v>
      </c>
      <c r="D28">
        <v>626120</v>
      </c>
      <c r="E28">
        <v>457227</v>
      </c>
      <c r="F28">
        <v>68534</v>
      </c>
      <c r="G28">
        <v>0</v>
      </c>
      <c r="I28">
        <v>1385995</v>
      </c>
      <c r="K28">
        <v>2009</v>
      </c>
      <c r="L28" s="23">
        <f t="shared" si="1"/>
        <v>0.12868228240361618</v>
      </c>
      <c r="M28" s="23">
        <f t="shared" si="2"/>
        <v>4.0231746867773692E-2</v>
      </c>
      <c r="N28" s="23">
        <f t="shared" si="3"/>
        <v>0.45174766142735001</v>
      </c>
      <c r="O28" s="23">
        <f t="shared" si="4"/>
        <v>0.3298908004718632</v>
      </c>
      <c r="P28" s="23">
        <f t="shared" si="5"/>
        <v>4.9447508829396934E-2</v>
      </c>
      <c r="Q28" s="23"/>
    </row>
    <row r="29" spans="1:17" x14ac:dyDescent="0.25">
      <c r="A29">
        <v>2010</v>
      </c>
      <c r="B29">
        <v>68535</v>
      </c>
      <c r="C29">
        <v>267144</v>
      </c>
      <c r="D29">
        <v>455328</v>
      </c>
      <c r="E29">
        <v>106834</v>
      </c>
      <c r="F29">
        <v>274871</v>
      </c>
      <c r="G29">
        <v>67199</v>
      </c>
      <c r="I29">
        <v>1239911</v>
      </c>
      <c r="K29">
        <v>2010</v>
      </c>
      <c r="L29" s="23">
        <f t="shared" si="1"/>
        <v>5.5274128546323083E-2</v>
      </c>
      <c r="M29" s="23">
        <f t="shared" si="2"/>
        <v>0.21545417372698525</v>
      </c>
      <c r="N29" s="23">
        <f t="shared" si="3"/>
        <v>0.36722635737565035</v>
      </c>
      <c r="O29" s="23">
        <f t="shared" si="4"/>
        <v>8.6162635866606552E-2</v>
      </c>
      <c r="P29" s="23">
        <f t="shared" si="5"/>
        <v>0.22168607262940646</v>
      </c>
      <c r="Q29" s="23">
        <f t="shared" si="6"/>
        <v>5.4196631855028307E-2</v>
      </c>
    </row>
    <row r="31" spans="1:17" x14ac:dyDescent="0.25">
      <c r="K31" t="s">
        <v>74</v>
      </c>
      <c r="L31" s="24">
        <f>AVERAGE(L28:L29)</f>
        <v>9.1978205474969627E-2</v>
      </c>
      <c r="M31" s="24">
        <f t="shared" ref="M31:P31" si="7">AVERAGE(M28:M29)</f>
        <v>0.12784296029737946</v>
      </c>
      <c r="N31" s="24">
        <f t="shared" si="7"/>
        <v>0.40948700940150018</v>
      </c>
      <c r="O31" s="24">
        <f t="shared" si="7"/>
        <v>0.20802671816923488</v>
      </c>
      <c r="P31" s="24">
        <f t="shared" si="7"/>
        <v>0.1355667907294017</v>
      </c>
      <c r="Q31" s="2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6"/>
  <sheetViews>
    <sheetView workbookViewId="0">
      <selection activeCell="C22" sqref="C22"/>
    </sheetView>
  </sheetViews>
  <sheetFormatPr defaultRowHeight="15" x14ac:dyDescent="0.25"/>
  <cols>
    <col min="1" max="1" width="12.5703125" bestFit="1" customWidth="1"/>
    <col min="2" max="2" width="10.5703125" style="201" bestFit="1" customWidth="1"/>
    <col min="3" max="3" width="15.28515625" style="201" bestFit="1" customWidth="1"/>
    <col min="4" max="4" width="15.7109375" style="201" bestFit="1" customWidth="1"/>
    <col min="5" max="5" width="15.42578125" style="201" bestFit="1" customWidth="1"/>
    <col min="6" max="6" width="15.7109375" style="201" bestFit="1" customWidth="1"/>
  </cols>
  <sheetData>
    <row r="1" spans="1:13" ht="15.75" thickBot="1" x14ac:dyDescent="0.3">
      <c r="A1" s="139" t="s">
        <v>67</v>
      </c>
      <c r="B1" s="199" t="s">
        <v>68</v>
      </c>
      <c r="C1" s="199" t="s">
        <v>69</v>
      </c>
      <c r="D1" s="199" t="s">
        <v>70</v>
      </c>
      <c r="E1" s="199" t="s">
        <v>71</v>
      </c>
      <c r="F1" s="200" t="s">
        <v>72</v>
      </c>
    </row>
    <row r="2" spans="1:13" x14ac:dyDescent="0.25">
      <c r="A2" s="258">
        <v>1</v>
      </c>
      <c r="B2" s="259">
        <v>305300</v>
      </c>
      <c r="C2" s="259">
        <v>64100</v>
      </c>
      <c r="D2" s="259">
        <v>241200</v>
      </c>
      <c r="E2" s="259">
        <v>60900</v>
      </c>
      <c r="F2" s="262">
        <v>217100</v>
      </c>
      <c r="G2" s="240" t="s">
        <v>121</v>
      </c>
      <c r="M2" s="237"/>
    </row>
    <row r="3" spans="1:13" x14ac:dyDescent="0.25">
      <c r="A3" s="258">
        <v>2</v>
      </c>
      <c r="B3" s="259">
        <v>305300</v>
      </c>
      <c r="C3" s="260">
        <v>0</v>
      </c>
      <c r="D3" s="259">
        <v>0</v>
      </c>
      <c r="E3" s="260">
        <v>0</v>
      </c>
      <c r="F3" s="261">
        <v>0</v>
      </c>
      <c r="G3" s="240" t="s">
        <v>122</v>
      </c>
      <c r="M3" s="237"/>
    </row>
    <row r="4" spans="1:13" x14ac:dyDescent="0.25">
      <c r="A4" s="258" t="s">
        <v>174</v>
      </c>
      <c r="B4" s="259">
        <v>216000</v>
      </c>
      <c r="C4" s="259">
        <v>45360</v>
      </c>
      <c r="D4" s="259">
        <v>170640</v>
      </c>
      <c r="E4" s="259">
        <v>41731</v>
      </c>
      <c r="F4" s="263">
        <v>136512</v>
      </c>
      <c r="G4" s="240" t="s">
        <v>177</v>
      </c>
      <c r="M4" s="237"/>
    </row>
    <row r="5" spans="1:13" s="324" customFormat="1" x14ac:dyDescent="0.25">
      <c r="A5" s="258" t="s">
        <v>175</v>
      </c>
      <c r="B5" s="259">
        <v>399000</v>
      </c>
      <c r="C5" s="259">
        <v>83790</v>
      </c>
      <c r="D5" s="259">
        <v>315210</v>
      </c>
      <c r="E5" s="259">
        <v>77087</v>
      </c>
      <c r="F5" s="263">
        <v>252168</v>
      </c>
      <c r="G5" s="324" t="s">
        <v>178</v>
      </c>
      <c r="M5" s="237"/>
    </row>
    <row r="6" spans="1:13" s="324" customFormat="1" x14ac:dyDescent="0.25">
      <c r="A6" s="258" t="s">
        <v>176</v>
      </c>
      <c r="B6" s="259">
        <v>546000</v>
      </c>
      <c r="C6" s="259">
        <v>114660</v>
      </c>
      <c r="D6" s="259">
        <v>431340</v>
      </c>
      <c r="E6" s="259">
        <v>105487</v>
      </c>
      <c r="F6" s="263">
        <v>345072</v>
      </c>
      <c r="G6" s="324" t="s">
        <v>179</v>
      </c>
      <c r="M6" s="237"/>
    </row>
    <row r="7" spans="1:13" s="324" customFormat="1" x14ac:dyDescent="0.25">
      <c r="A7" s="258" t="s">
        <v>180</v>
      </c>
      <c r="B7" s="259">
        <v>225333</v>
      </c>
      <c r="C7" s="259">
        <v>47320</v>
      </c>
      <c r="D7" s="259">
        <v>178013</v>
      </c>
      <c r="E7" s="259">
        <v>45534</v>
      </c>
      <c r="F7" s="263">
        <v>142410</v>
      </c>
      <c r="G7" s="324" t="s">
        <v>183</v>
      </c>
      <c r="M7" s="237"/>
    </row>
    <row r="8" spans="1:13" s="324" customFormat="1" x14ac:dyDescent="0.25">
      <c r="A8" s="258" t="s">
        <v>181</v>
      </c>
      <c r="B8" s="259">
        <v>409333</v>
      </c>
      <c r="C8" s="259">
        <v>85960</v>
      </c>
      <c r="D8" s="259">
        <v>323373</v>
      </c>
      <c r="E8" s="259">
        <v>79083</v>
      </c>
      <c r="F8" s="263">
        <v>258698</v>
      </c>
      <c r="G8" s="324" t="s">
        <v>184</v>
      </c>
      <c r="M8" s="237"/>
    </row>
    <row r="9" spans="1:13" ht="15.75" thickBot="1" x14ac:dyDescent="0.3">
      <c r="A9" s="258" t="s">
        <v>182</v>
      </c>
      <c r="B9" s="259">
        <v>551667</v>
      </c>
      <c r="C9" s="259">
        <v>115850</v>
      </c>
      <c r="D9" s="259">
        <v>435817</v>
      </c>
      <c r="E9" s="259">
        <v>106582</v>
      </c>
      <c r="F9" s="263">
        <v>348654</v>
      </c>
      <c r="G9" s="324" t="s">
        <v>185</v>
      </c>
      <c r="M9" s="237"/>
    </row>
    <row r="10" spans="1:13" x14ac:dyDescent="0.25">
      <c r="A10" s="264"/>
      <c r="B10" s="265"/>
      <c r="C10" s="266"/>
      <c r="D10" s="266"/>
      <c r="E10" s="266"/>
      <c r="F10" s="266"/>
    </row>
    <row r="12" spans="1:13" x14ac:dyDescent="0.25">
      <c r="C12" s="267"/>
      <c r="D12" s="267"/>
      <c r="E12" s="267"/>
      <c r="F12" s="267"/>
      <c r="G12" s="268"/>
      <c r="H12" s="268"/>
      <c r="I12" s="268"/>
      <c r="J12" s="268"/>
      <c r="K12" s="268"/>
      <c r="L12" s="268"/>
      <c r="M12" s="268"/>
    </row>
    <row r="13" spans="1:13" x14ac:dyDescent="0.25">
      <c r="C13" s="267"/>
      <c r="D13" s="267"/>
      <c r="E13" s="267"/>
      <c r="F13" s="269"/>
      <c r="G13" s="268"/>
      <c r="H13" s="268"/>
      <c r="I13" s="268"/>
      <c r="J13" s="268"/>
      <c r="K13" s="268"/>
      <c r="L13" s="268"/>
      <c r="M13" s="268"/>
    </row>
    <row r="14" spans="1:13" x14ac:dyDescent="0.25">
      <c r="C14" s="267"/>
      <c r="D14" s="267"/>
      <c r="E14" s="267"/>
      <c r="F14" s="267"/>
      <c r="G14" s="268"/>
      <c r="H14" s="268"/>
      <c r="I14" s="268"/>
      <c r="J14" s="268"/>
      <c r="K14" s="268"/>
      <c r="L14" s="268"/>
      <c r="M14" s="268"/>
    </row>
    <row r="15" spans="1:13" x14ac:dyDescent="0.25">
      <c r="C15" s="267"/>
      <c r="D15" s="267"/>
      <c r="E15" s="267"/>
      <c r="F15" s="267"/>
      <c r="G15" s="268"/>
      <c r="H15" s="268"/>
      <c r="I15" s="268"/>
      <c r="J15" s="268"/>
      <c r="K15" s="268"/>
      <c r="L15" s="268"/>
      <c r="M15" s="268"/>
    </row>
    <row r="16" spans="1:13" x14ac:dyDescent="0.25">
      <c r="C16" s="267"/>
      <c r="D16" s="267"/>
      <c r="E16" s="267"/>
      <c r="F16" s="267"/>
      <c r="G16" s="268"/>
      <c r="H16" s="268"/>
      <c r="I16" s="268"/>
      <c r="J16" s="268"/>
      <c r="K16" s="268"/>
      <c r="L16" s="268"/>
      <c r="M16" s="26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59"/>
  <sheetViews>
    <sheetView topLeftCell="J1" workbookViewId="0">
      <selection activeCell="P13" sqref="P13"/>
    </sheetView>
  </sheetViews>
  <sheetFormatPr defaultRowHeight="15" x14ac:dyDescent="0.25"/>
  <cols>
    <col min="1" max="1" width="15.140625" customWidth="1"/>
    <col min="20" max="20" width="24.42578125" customWidth="1"/>
    <col min="25" max="25" width="34.28515625" bestFit="1" customWidth="1"/>
  </cols>
  <sheetData>
    <row r="1" spans="1:28" s="22" customFormat="1" ht="15.75" thickBot="1" x14ac:dyDescent="0.3">
      <c r="B1" s="94" t="s">
        <v>33</v>
      </c>
      <c r="C1" s="94"/>
      <c r="D1" s="94"/>
      <c r="E1" s="94"/>
      <c r="F1" s="94"/>
      <c r="G1" s="94"/>
      <c r="H1" s="94"/>
      <c r="I1" s="94"/>
      <c r="J1" s="94"/>
      <c r="K1" s="94"/>
      <c r="L1" s="94"/>
      <c r="M1" s="94"/>
      <c r="N1" s="80" t="s">
        <v>42</v>
      </c>
      <c r="O1" s="95"/>
      <c r="P1" s="95"/>
      <c r="Q1" s="95"/>
      <c r="R1" s="95"/>
      <c r="S1" s="80" t="s">
        <v>50</v>
      </c>
      <c r="T1" s="95"/>
      <c r="U1" s="95"/>
      <c r="V1" s="95"/>
      <c r="W1" s="95"/>
      <c r="X1" s="80" t="s">
        <v>51</v>
      </c>
      <c r="Y1" s="95"/>
      <c r="Z1" s="95"/>
      <c r="AA1" s="95"/>
      <c r="AB1" s="96"/>
    </row>
    <row r="2" spans="1:28" ht="19.5" thickBot="1" x14ac:dyDescent="0.35">
      <c r="B2" s="63" t="s">
        <v>0</v>
      </c>
      <c r="C2" s="63" t="s">
        <v>1</v>
      </c>
      <c r="D2" s="63" t="s">
        <v>2</v>
      </c>
      <c r="E2" s="63" t="s">
        <v>3</v>
      </c>
      <c r="F2" s="63" t="s">
        <v>4</v>
      </c>
      <c r="G2" s="63" t="s">
        <v>5</v>
      </c>
      <c r="H2" s="63" t="s">
        <v>6</v>
      </c>
      <c r="I2" s="63" t="s">
        <v>7</v>
      </c>
      <c r="J2" s="63" t="s">
        <v>8</v>
      </c>
      <c r="K2" s="63" t="s">
        <v>9</v>
      </c>
      <c r="L2" s="63" t="s">
        <v>10</v>
      </c>
      <c r="M2" s="63" t="s">
        <v>11</v>
      </c>
      <c r="N2" s="25">
        <v>1</v>
      </c>
      <c r="O2" s="77" t="s">
        <v>43</v>
      </c>
      <c r="P2" s="78"/>
      <c r="Q2" s="78"/>
      <c r="R2" s="78"/>
      <c r="S2" s="193">
        <v>1</v>
      </c>
      <c r="T2" s="78" t="s">
        <v>113</v>
      </c>
      <c r="U2" s="78">
        <v>14</v>
      </c>
      <c r="V2" s="99"/>
      <c r="W2" s="99"/>
      <c r="X2" s="245">
        <v>1</v>
      </c>
      <c r="Y2" s="78" t="s">
        <v>254</v>
      </c>
      <c r="Z2" s="254">
        <v>2</v>
      </c>
      <c r="AA2" s="246"/>
      <c r="AB2" s="247"/>
    </row>
    <row r="3" spans="1:28" ht="19.5" thickBot="1" x14ac:dyDescent="0.35">
      <c r="A3" s="98" t="s">
        <v>34</v>
      </c>
      <c r="B3" s="7">
        <v>31</v>
      </c>
      <c r="C3" s="8">
        <v>28</v>
      </c>
      <c r="D3" s="8">
        <v>31</v>
      </c>
      <c r="E3" s="7">
        <v>30</v>
      </c>
      <c r="F3" s="7">
        <v>31</v>
      </c>
      <c r="G3" s="7">
        <v>30</v>
      </c>
      <c r="H3" s="7">
        <v>31</v>
      </c>
      <c r="I3" s="7">
        <v>31</v>
      </c>
      <c r="J3" s="7">
        <v>30</v>
      </c>
      <c r="K3" s="7">
        <v>31</v>
      </c>
      <c r="L3" s="7">
        <v>30</v>
      </c>
      <c r="M3" s="76">
        <v>31</v>
      </c>
      <c r="N3" s="26">
        <v>2</v>
      </c>
      <c r="O3" s="79" t="s">
        <v>44</v>
      </c>
      <c r="P3" s="68"/>
      <c r="Q3" s="68"/>
      <c r="R3" s="68"/>
      <c r="S3" s="193">
        <v>2</v>
      </c>
      <c r="T3" s="78" t="s">
        <v>114</v>
      </c>
      <c r="U3" s="78">
        <v>15</v>
      </c>
      <c r="V3" s="99"/>
      <c r="W3" s="99"/>
      <c r="X3" s="248">
        <v>2</v>
      </c>
      <c r="Y3" s="78" t="s">
        <v>120</v>
      </c>
      <c r="Z3" s="99">
        <v>1</v>
      </c>
      <c r="AA3" s="78"/>
      <c r="AB3" s="249"/>
    </row>
    <row r="4" spans="1:28" x14ac:dyDescent="0.25">
      <c r="A4" s="98">
        <v>1</v>
      </c>
      <c r="B4" s="62">
        <v>0</v>
      </c>
      <c r="C4" s="62">
        <v>0</v>
      </c>
      <c r="D4" s="62">
        <v>0</v>
      </c>
      <c r="E4" s="62">
        <v>0</v>
      </c>
      <c r="F4" s="62">
        <v>0</v>
      </c>
      <c r="G4" s="62">
        <v>0</v>
      </c>
      <c r="H4" s="62">
        <v>0</v>
      </c>
      <c r="I4" s="62">
        <v>0</v>
      </c>
      <c r="J4" s="62">
        <v>0</v>
      </c>
      <c r="K4" s="62">
        <v>0</v>
      </c>
      <c r="L4" s="62">
        <v>0</v>
      </c>
      <c r="M4" s="62">
        <v>0</v>
      </c>
      <c r="N4" s="74">
        <v>1</v>
      </c>
      <c r="O4" s="75" t="str">
        <f>VLOOKUP(N4,N2:O3,2,FALSE)</f>
        <v>No trips eliminated by seasonal closure</v>
      </c>
      <c r="P4" s="75"/>
      <c r="Q4" s="75"/>
      <c r="R4" s="75"/>
      <c r="S4" s="193">
        <v>3</v>
      </c>
      <c r="T4" s="78" t="s">
        <v>115</v>
      </c>
      <c r="U4" s="78">
        <v>16</v>
      </c>
      <c r="V4" s="78"/>
      <c r="W4" s="78"/>
      <c r="X4" s="248"/>
      <c r="Y4" s="78"/>
      <c r="Z4" s="99"/>
      <c r="AA4" s="78"/>
      <c r="AB4" s="249"/>
    </row>
    <row r="5" spans="1:28" x14ac:dyDescent="0.25">
      <c r="A5" s="98">
        <v>2</v>
      </c>
      <c r="B5" s="62">
        <v>1</v>
      </c>
      <c r="C5" s="62">
        <v>1</v>
      </c>
      <c r="D5" s="62">
        <v>1</v>
      </c>
      <c r="E5" s="62">
        <v>1</v>
      </c>
      <c r="F5" s="62">
        <v>1</v>
      </c>
      <c r="G5" s="62">
        <v>1</v>
      </c>
      <c r="H5" s="62">
        <v>1</v>
      </c>
      <c r="I5" s="62">
        <v>1</v>
      </c>
      <c r="J5" s="62">
        <v>1</v>
      </c>
      <c r="K5" s="62">
        <v>1</v>
      </c>
      <c r="L5" s="62">
        <v>1</v>
      </c>
      <c r="M5" s="62">
        <v>1</v>
      </c>
      <c r="S5" s="193">
        <v>4</v>
      </c>
      <c r="T5" s="78" t="s">
        <v>116</v>
      </c>
      <c r="U5" s="78">
        <v>17</v>
      </c>
      <c r="V5" s="78"/>
      <c r="W5" s="78"/>
      <c r="X5" s="248"/>
      <c r="Y5" s="78"/>
      <c r="Z5" s="99"/>
      <c r="AA5" s="78"/>
      <c r="AB5" s="249"/>
    </row>
    <row r="6" spans="1:28" x14ac:dyDescent="0.25">
      <c r="A6" s="98">
        <v>3</v>
      </c>
      <c r="B6" s="62">
        <v>2</v>
      </c>
      <c r="C6" s="62">
        <v>2</v>
      </c>
      <c r="D6" s="62">
        <v>2</v>
      </c>
      <c r="E6" s="62">
        <v>2</v>
      </c>
      <c r="F6" s="62">
        <v>2</v>
      </c>
      <c r="G6" s="62">
        <v>2</v>
      </c>
      <c r="H6" s="62">
        <v>2</v>
      </c>
      <c r="I6" s="62">
        <v>2</v>
      </c>
      <c r="J6" s="62">
        <v>2</v>
      </c>
      <c r="K6" s="62">
        <v>2</v>
      </c>
      <c r="L6" s="62">
        <v>2</v>
      </c>
      <c r="M6" s="62">
        <v>2</v>
      </c>
      <c r="S6" s="193">
        <v>5</v>
      </c>
      <c r="T6" s="78" t="s">
        <v>117</v>
      </c>
      <c r="U6" s="78">
        <v>18</v>
      </c>
      <c r="V6" s="78"/>
      <c r="W6" s="78"/>
      <c r="X6" s="248"/>
      <c r="Y6" s="78"/>
      <c r="Z6" s="99"/>
      <c r="AA6" s="78"/>
      <c r="AB6" s="249"/>
    </row>
    <row r="7" spans="1:28" x14ac:dyDescent="0.25">
      <c r="A7" s="98">
        <v>4</v>
      </c>
      <c r="B7" s="62">
        <v>3</v>
      </c>
      <c r="C7" s="62">
        <v>3</v>
      </c>
      <c r="D7" s="62">
        <v>3</v>
      </c>
      <c r="E7" s="62">
        <v>3</v>
      </c>
      <c r="F7" s="62">
        <v>3</v>
      </c>
      <c r="G7" s="62">
        <v>3</v>
      </c>
      <c r="H7" s="62">
        <v>3</v>
      </c>
      <c r="I7" s="62">
        <v>3</v>
      </c>
      <c r="J7" s="62">
        <v>3</v>
      </c>
      <c r="K7" s="62">
        <v>3</v>
      </c>
      <c r="L7" s="62">
        <v>3</v>
      </c>
      <c r="M7" s="62">
        <v>3</v>
      </c>
      <c r="S7" s="193">
        <v>6</v>
      </c>
      <c r="T7" s="78" t="s">
        <v>118</v>
      </c>
      <c r="U7" s="103">
        <v>19</v>
      </c>
      <c r="V7" s="78"/>
      <c r="W7" s="78"/>
      <c r="X7" s="248"/>
      <c r="Y7" s="78"/>
      <c r="Z7" s="99"/>
      <c r="AA7" s="78"/>
      <c r="AB7" s="249"/>
    </row>
    <row r="8" spans="1:28" x14ac:dyDescent="0.25">
      <c r="A8" s="98">
        <v>5</v>
      </c>
      <c r="B8" s="62">
        <v>4</v>
      </c>
      <c r="C8" s="62">
        <v>4</v>
      </c>
      <c r="D8" s="62">
        <v>4</v>
      </c>
      <c r="E8" s="62">
        <v>4</v>
      </c>
      <c r="F8" s="62">
        <v>4</v>
      </c>
      <c r="G8" s="62">
        <v>4</v>
      </c>
      <c r="H8" s="62">
        <v>4</v>
      </c>
      <c r="I8" s="62">
        <v>4</v>
      </c>
      <c r="J8" s="62">
        <v>4</v>
      </c>
      <c r="K8" s="62">
        <v>4</v>
      </c>
      <c r="L8" s="62">
        <v>4</v>
      </c>
      <c r="M8" s="62">
        <v>4</v>
      </c>
      <c r="S8" s="194">
        <v>7</v>
      </c>
      <c r="T8" s="78" t="s">
        <v>119</v>
      </c>
      <c r="U8" s="68">
        <v>20</v>
      </c>
      <c r="V8" s="68"/>
      <c r="W8" s="68"/>
      <c r="X8" s="248"/>
      <c r="Y8" s="78"/>
      <c r="Z8" s="99"/>
      <c r="AA8" s="78"/>
      <c r="AB8" s="249"/>
    </row>
    <row r="9" spans="1:28" x14ac:dyDescent="0.25">
      <c r="A9" s="98">
        <v>6</v>
      </c>
      <c r="B9" s="62">
        <v>5</v>
      </c>
      <c r="C9" s="62">
        <v>5</v>
      </c>
      <c r="D9" s="62">
        <v>5</v>
      </c>
      <c r="E9" s="62">
        <v>5</v>
      </c>
      <c r="F9" s="62">
        <v>5</v>
      </c>
      <c r="G9" s="62">
        <v>5</v>
      </c>
      <c r="H9" s="62">
        <v>5</v>
      </c>
      <c r="I9" s="62">
        <v>5</v>
      </c>
      <c r="J9" s="62">
        <v>5</v>
      </c>
      <c r="K9" s="62">
        <v>5</v>
      </c>
      <c r="L9" s="62">
        <v>5</v>
      </c>
      <c r="M9" s="62">
        <v>5</v>
      </c>
      <c r="S9" s="74">
        <v>1</v>
      </c>
      <c r="T9" s="75">
        <f>VLOOKUP(S9,S2:U8,3,FALSE)</f>
        <v>14</v>
      </c>
      <c r="U9" s="75"/>
      <c r="V9" s="75"/>
      <c r="W9" s="75"/>
      <c r="X9" s="248"/>
      <c r="Y9" s="78"/>
      <c r="Z9" s="99"/>
      <c r="AA9" s="78"/>
      <c r="AB9" s="249"/>
    </row>
    <row r="10" spans="1:28" x14ac:dyDescent="0.25">
      <c r="A10" s="98">
        <v>7</v>
      </c>
      <c r="B10" s="62">
        <v>6</v>
      </c>
      <c r="C10" s="62">
        <v>6</v>
      </c>
      <c r="D10" s="62">
        <v>6</v>
      </c>
      <c r="E10" s="62">
        <v>6</v>
      </c>
      <c r="F10" s="62">
        <v>6</v>
      </c>
      <c r="G10" s="62">
        <v>6</v>
      </c>
      <c r="H10" s="62">
        <v>6</v>
      </c>
      <c r="I10" s="62">
        <v>6</v>
      </c>
      <c r="J10" s="62">
        <v>6</v>
      </c>
      <c r="K10" s="62">
        <v>6</v>
      </c>
      <c r="L10" s="62">
        <v>6</v>
      </c>
      <c r="M10" s="62">
        <v>6</v>
      </c>
      <c r="X10" s="248"/>
      <c r="Y10" s="78"/>
      <c r="Z10" s="99"/>
      <c r="AA10" s="78"/>
      <c r="AB10" s="249"/>
    </row>
    <row r="11" spans="1:28" x14ac:dyDescent="0.25">
      <c r="A11" s="98">
        <v>8</v>
      </c>
      <c r="B11" s="62">
        <v>7</v>
      </c>
      <c r="C11" s="62">
        <v>7</v>
      </c>
      <c r="D11" s="62">
        <v>7</v>
      </c>
      <c r="E11" s="62">
        <v>7</v>
      </c>
      <c r="F11" s="62">
        <v>7</v>
      </c>
      <c r="G11" s="62">
        <v>7</v>
      </c>
      <c r="H11" s="62">
        <v>7</v>
      </c>
      <c r="I11" s="62">
        <v>7</v>
      </c>
      <c r="J11" s="62">
        <v>7</v>
      </c>
      <c r="K11" s="62">
        <v>7</v>
      </c>
      <c r="L11" s="62">
        <v>7</v>
      </c>
      <c r="M11" s="62">
        <v>7</v>
      </c>
      <c r="X11" s="248"/>
      <c r="Y11" s="78"/>
      <c r="Z11" s="99"/>
      <c r="AA11" s="78"/>
      <c r="AB11" s="249"/>
    </row>
    <row r="12" spans="1:28" x14ac:dyDescent="0.25">
      <c r="A12" s="98">
        <v>9</v>
      </c>
      <c r="B12" s="62">
        <v>8</v>
      </c>
      <c r="C12" s="62">
        <v>8</v>
      </c>
      <c r="D12" s="62">
        <v>8</v>
      </c>
      <c r="E12" s="62">
        <v>8</v>
      </c>
      <c r="F12" s="62">
        <v>8</v>
      </c>
      <c r="G12" s="62">
        <v>8</v>
      </c>
      <c r="H12" s="62">
        <v>8</v>
      </c>
      <c r="I12" s="62">
        <v>8</v>
      </c>
      <c r="J12" s="62">
        <v>8</v>
      </c>
      <c r="K12" s="62">
        <v>8</v>
      </c>
      <c r="L12" s="62">
        <v>8</v>
      </c>
      <c r="M12" s="62">
        <v>8</v>
      </c>
      <c r="X12" s="248"/>
      <c r="Y12" s="78"/>
      <c r="Z12" s="99"/>
      <c r="AA12" s="78"/>
      <c r="AB12" s="249"/>
    </row>
    <row r="13" spans="1:28" x14ac:dyDescent="0.25">
      <c r="A13" s="98">
        <v>10</v>
      </c>
      <c r="B13" s="62">
        <v>9</v>
      </c>
      <c r="C13" s="62">
        <v>9</v>
      </c>
      <c r="D13" s="62">
        <v>9</v>
      </c>
      <c r="E13" s="62">
        <v>9</v>
      </c>
      <c r="F13" s="62">
        <v>9</v>
      </c>
      <c r="G13" s="62">
        <v>9</v>
      </c>
      <c r="H13" s="62">
        <v>9</v>
      </c>
      <c r="I13" s="62">
        <v>9</v>
      </c>
      <c r="J13" s="62">
        <v>9</v>
      </c>
      <c r="K13" s="62">
        <v>9</v>
      </c>
      <c r="L13" s="62">
        <v>9</v>
      </c>
      <c r="M13" s="62">
        <v>9</v>
      </c>
      <c r="X13" s="248"/>
      <c r="Y13" s="78"/>
      <c r="Z13" s="99"/>
      <c r="AA13" s="78"/>
      <c r="AB13" s="249"/>
    </row>
    <row r="14" spans="1:28" x14ac:dyDescent="0.25">
      <c r="A14" s="98">
        <v>11</v>
      </c>
      <c r="B14" s="62">
        <v>10</v>
      </c>
      <c r="C14" s="62">
        <v>10</v>
      </c>
      <c r="D14" s="62">
        <v>10</v>
      </c>
      <c r="E14" s="62">
        <v>10</v>
      </c>
      <c r="F14" s="62">
        <v>10</v>
      </c>
      <c r="G14" s="62">
        <v>10</v>
      </c>
      <c r="H14" s="62">
        <v>10</v>
      </c>
      <c r="I14" s="62">
        <v>10</v>
      </c>
      <c r="J14" s="62">
        <v>10</v>
      </c>
      <c r="K14" s="62">
        <v>10</v>
      </c>
      <c r="L14" s="62">
        <v>10</v>
      </c>
      <c r="M14" s="62">
        <v>10</v>
      </c>
      <c r="X14" s="248"/>
      <c r="Y14" s="78"/>
      <c r="Z14" s="99"/>
      <c r="AA14" s="78"/>
      <c r="AB14" s="249"/>
    </row>
    <row r="15" spans="1:28" x14ac:dyDescent="0.25">
      <c r="A15" s="98">
        <v>12</v>
      </c>
      <c r="B15" s="62">
        <v>11</v>
      </c>
      <c r="C15" s="62">
        <v>11</v>
      </c>
      <c r="D15" s="62">
        <v>11</v>
      </c>
      <c r="E15" s="62">
        <v>11</v>
      </c>
      <c r="F15" s="62">
        <v>11</v>
      </c>
      <c r="G15" s="62">
        <v>11</v>
      </c>
      <c r="H15" s="62">
        <v>11</v>
      </c>
      <c r="I15" s="62">
        <v>11</v>
      </c>
      <c r="J15" s="62">
        <v>11</v>
      </c>
      <c r="K15" s="62">
        <v>11</v>
      </c>
      <c r="L15" s="62">
        <v>11</v>
      </c>
      <c r="M15" s="62">
        <v>11</v>
      </c>
      <c r="X15" s="248"/>
      <c r="Y15" s="78"/>
      <c r="Z15" s="99"/>
      <c r="AA15" s="78"/>
      <c r="AB15" s="249"/>
    </row>
    <row r="16" spans="1:28" x14ac:dyDescent="0.25">
      <c r="A16" s="98">
        <v>13</v>
      </c>
      <c r="B16" s="62">
        <v>12</v>
      </c>
      <c r="C16" s="62">
        <v>12</v>
      </c>
      <c r="D16" s="62">
        <v>12</v>
      </c>
      <c r="E16" s="62">
        <v>12</v>
      </c>
      <c r="F16" s="62">
        <v>12</v>
      </c>
      <c r="G16" s="62">
        <v>12</v>
      </c>
      <c r="H16" s="62">
        <v>12</v>
      </c>
      <c r="I16" s="62">
        <v>12</v>
      </c>
      <c r="J16" s="62">
        <v>12</v>
      </c>
      <c r="K16" s="62">
        <v>12</v>
      </c>
      <c r="L16" s="62">
        <v>12</v>
      </c>
      <c r="M16" s="62">
        <v>12</v>
      </c>
      <c r="X16" s="248"/>
      <c r="Y16" s="78"/>
      <c r="Z16" s="99"/>
      <c r="AA16" s="78"/>
      <c r="AB16" s="249"/>
    </row>
    <row r="17" spans="1:28" x14ac:dyDescent="0.25">
      <c r="A17" s="98">
        <v>14</v>
      </c>
      <c r="B17" s="62">
        <v>13</v>
      </c>
      <c r="C17" s="62">
        <v>13</v>
      </c>
      <c r="D17" s="62">
        <v>13</v>
      </c>
      <c r="E17" s="62">
        <v>13</v>
      </c>
      <c r="F17" s="62">
        <v>13</v>
      </c>
      <c r="G17" s="62">
        <v>13</v>
      </c>
      <c r="H17" s="62">
        <v>13</v>
      </c>
      <c r="I17" s="62">
        <v>13</v>
      </c>
      <c r="J17" s="62">
        <v>13</v>
      </c>
      <c r="K17" s="62">
        <v>13</v>
      </c>
      <c r="L17" s="62">
        <v>13</v>
      </c>
      <c r="M17" s="62">
        <v>13</v>
      </c>
      <c r="X17" s="248"/>
      <c r="Y17" s="78"/>
      <c r="Z17" s="99"/>
      <c r="AA17" s="78"/>
      <c r="AB17" s="249"/>
    </row>
    <row r="18" spans="1:28" x14ac:dyDescent="0.25">
      <c r="A18" s="98">
        <v>15</v>
      </c>
      <c r="B18" s="62">
        <v>14</v>
      </c>
      <c r="C18" s="62">
        <v>14</v>
      </c>
      <c r="D18" s="62">
        <v>14</v>
      </c>
      <c r="E18" s="62">
        <v>14</v>
      </c>
      <c r="F18" s="62">
        <v>14</v>
      </c>
      <c r="G18" s="62">
        <v>14</v>
      </c>
      <c r="H18" s="62">
        <v>14</v>
      </c>
      <c r="I18" s="62">
        <v>14</v>
      </c>
      <c r="J18" s="62">
        <v>14</v>
      </c>
      <c r="K18" s="62">
        <v>14</v>
      </c>
      <c r="L18" s="62">
        <v>14</v>
      </c>
      <c r="M18" s="62">
        <v>14</v>
      </c>
      <c r="X18" s="248"/>
      <c r="Y18" s="78"/>
      <c r="Z18" s="99"/>
      <c r="AA18" s="78"/>
      <c r="AB18" s="249"/>
    </row>
    <row r="19" spans="1:28" x14ac:dyDescent="0.25">
      <c r="A19" s="98">
        <v>16</v>
      </c>
      <c r="B19" s="62">
        <v>15</v>
      </c>
      <c r="C19" s="62">
        <v>15</v>
      </c>
      <c r="D19" s="62">
        <v>15</v>
      </c>
      <c r="E19" s="62">
        <v>15</v>
      </c>
      <c r="F19" s="62">
        <v>15</v>
      </c>
      <c r="G19" s="62">
        <v>15</v>
      </c>
      <c r="H19" s="62">
        <v>15</v>
      </c>
      <c r="I19" s="62">
        <v>15</v>
      </c>
      <c r="J19" s="62">
        <v>15</v>
      </c>
      <c r="K19" s="62">
        <v>15</v>
      </c>
      <c r="L19" s="62">
        <v>15</v>
      </c>
      <c r="M19" s="62">
        <v>15</v>
      </c>
      <c r="X19" s="248"/>
      <c r="Y19" s="78"/>
      <c r="Z19" s="78"/>
      <c r="AA19" s="78"/>
      <c r="AB19" s="249"/>
    </row>
    <row r="20" spans="1:28" x14ac:dyDescent="0.25">
      <c r="A20" s="98">
        <v>17</v>
      </c>
      <c r="B20" s="62">
        <v>16</v>
      </c>
      <c r="C20" s="62">
        <v>16</v>
      </c>
      <c r="D20" s="62">
        <v>16</v>
      </c>
      <c r="E20" s="62">
        <v>16</v>
      </c>
      <c r="F20" s="62">
        <v>16</v>
      </c>
      <c r="G20" s="62">
        <v>16</v>
      </c>
      <c r="H20" s="62">
        <v>16</v>
      </c>
      <c r="I20" s="62">
        <v>16</v>
      </c>
      <c r="J20" s="62">
        <v>16</v>
      </c>
      <c r="K20" s="62">
        <v>16</v>
      </c>
      <c r="L20" s="62">
        <v>16</v>
      </c>
      <c r="M20" s="62">
        <v>16</v>
      </c>
      <c r="X20" s="248"/>
      <c r="Y20" s="78"/>
      <c r="Z20" s="78"/>
      <c r="AA20" s="78"/>
      <c r="AB20" s="249"/>
    </row>
    <row r="21" spans="1:28" x14ac:dyDescent="0.25">
      <c r="A21" s="98">
        <v>18</v>
      </c>
      <c r="B21" s="62">
        <v>17</v>
      </c>
      <c r="C21" s="62">
        <v>17</v>
      </c>
      <c r="D21" s="62">
        <v>17</v>
      </c>
      <c r="E21" s="62">
        <v>17</v>
      </c>
      <c r="F21" s="62">
        <v>17</v>
      </c>
      <c r="G21" s="62">
        <v>17</v>
      </c>
      <c r="H21" s="62">
        <v>17</v>
      </c>
      <c r="I21" s="62">
        <v>17</v>
      </c>
      <c r="J21" s="62">
        <v>17</v>
      </c>
      <c r="K21" s="62">
        <v>17</v>
      </c>
      <c r="L21" s="62">
        <v>17</v>
      </c>
      <c r="M21" s="62">
        <v>17</v>
      </c>
      <c r="X21" s="248"/>
      <c r="Y21" s="78"/>
      <c r="Z21" s="78"/>
      <c r="AA21" s="78"/>
      <c r="AB21" s="249"/>
    </row>
    <row r="22" spans="1:28" ht="15.75" thickBot="1" x14ac:dyDescent="0.3">
      <c r="A22" s="98">
        <v>19</v>
      </c>
      <c r="B22" s="62">
        <v>18</v>
      </c>
      <c r="C22" s="62">
        <v>18</v>
      </c>
      <c r="D22" s="62">
        <v>18</v>
      </c>
      <c r="E22" s="62">
        <v>18</v>
      </c>
      <c r="F22" s="62">
        <v>18</v>
      </c>
      <c r="G22" s="62">
        <v>18</v>
      </c>
      <c r="H22" s="62">
        <v>18</v>
      </c>
      <c r="I22" s="62">
        <v>18</v>
      </c>
      <c r="J22" s="62">
        <v>18</v>
      </c>
      <c r="K22" s="62">
        <v>18</v>
      </c>
      <c r="L22" s="62">
        <v>18</v>
      </c>
      <c r="M22" s="62">
        <v>18</v>
      </c>
      <c r="X22" s="250"/>
      <c r="Y22" s="251"/>
      <c r="Z22" s="252"/>
      <c r="AA22" s="251"/>
      <c r="AB22" s="253"/>
    </row>
    <row r="23" spans="1:28" x14ac:dyDescent="0.25">
      <c r="A23" s="98">
        <v>20</v>
      </c>
      <c r="B23" s="62">
        <v>19</v>
      </c>
      <c r="C23" s="62">
        <v>19</v>
      </c>
      <c r="D23" s="62">
        <v>19</v>
      </c>
      <c r="E23" s="62">
        <v>19</v>
      </c>
      <c r="F23" s="62">
        <v>19</v>
      </c>
      <c r="G23" s="62">
        <v>19</v>
      </c>
      <c r="H23" s="62">
        <v>19</v>
      </c>
      <c r="I23" s="62">
        <v>19</v>
      </c>
      <c r="J23" s="62">
        <v>19</v>
      </c>
      <c r="K23" s="62">
        <v>19</v>
      </c>
      <c r="L23" s="62">
        <v>19</v>
      </c>
      <c r="M23" s="62">
        <v>19</v>
      </c>
      <c r="X23" s="91">
        <v>1</v>
      </c>
      <c r="Y23" s="92">
        <f>VLOOKUP(X23,X2:Z3,3,FALSE)</f>
        <v>2</v>
      </c>
      <c r="Z23" s="92"/>
      <c r="AA23" s="92"/>
      <c r="AB23" s="93"/>
    </row>
    <row r="24" spans="1:28" x14ac:dyDescent="0.25">
      <c r="A24" s="98">
        <v>21</v>
      </c>
      <c r="B24" s="62">
        <v>20</v>
      </c>
      <c r="C24" s="62">
        <v>20</v>
      </c>
      <c r="D24" s="62">
        <v>20</v>
      </c>
      <c r="E24" s="62">
        <v>20</v>
      </c>
      <c r="F24" s="62">
        <v>20</v>
      </c>
      <c r="G24" s="62">
        <v>20</v>
      </c>
      <c r="H24" s="62">
        <v>20</v>
      </c>
      <c r="I24" s="62">
        <v>20</v>
      </c>
      <c r="J24" s="62">
        <v>20</v>
      </c>
      <c r="K24" s="62">
        <v>20</v>
      </c>
      <c r="L24" s="62">
        <v>20</v>
      </c>
      <c r="M24" s="62">
        <v>20</v>
      </c>
    </row>
    <row r="25" spans="1:28" x14ac:dyDescent="0.25">
      <c r="A25" s="98">
        <v>22</v>
      </c>
      <c r="B25" s="62">
        <v>21</v>
      </c>
      <c r="C25" s="62">
        <v>21</v>
      </c>
      <c r="D25" s="62">
        <v>21</v>
      </c>
      <c r="E25" s="62">
        <v>21</v>
      </c>
      <c r="F25" s="62">
        <v>21</v>
      </c>
      <c r="G25" s="62">
        <v>21</v>
      </c>
      <c r="H25" s="62">
        <v>21</v>
      </c>
      <c r="I25" s="62">
        <v>21</v>
      </c>
      <c r="J25" s="62">
        <v>21</v>
      </c>
      <c r="K25" s="62">
        <v>21</v>
      </c>
      <c r="L25" s="62">
        <v>21</v>
      </c>
      <c r="M25" s="62">
        <v>21</v>
      </c>
    </row>
    <row r="26" spans="1:28" x14ac:dyDescent="0.25">
      <c r="A26" s="98">
        <v>23</v>
      </c>
      <c r="B26" s="62">
        <v>22</v>
      </c>
      <c r="C26" s="62">
        <v>22</v>
      </c>
      <c r="D26" s="62">
        <v>22</v>
      </c>
      <c r="E26" s="62">
        <v>22</v>
      </c>
      <c r="F26" s="62">
        <v>22</v>
      </c>
      <c r="G26" s="62">
        <v>22</v>
      </c>
      <c r="H26" s="62">
        <v>22</v>
      </c>
      <c r="I26" s="62">
        <v>22</v>
      </c>
      <c r="J26" s="62">
        <v>22</v>
      </c>
      <c r="K26" s="62">
        <v>22</v>
      </c>
      <c r="L26" s="62">
        <v>22</v>
      </c>
      <c r="M26" s="62">
        <v>22</v>
      </c>
    </row>
    <row r="27" spans="1:28" x14ac:dyDescent="0.25">
      <c r="A27" s="98">
        <v>24</v>
      </c>
      <c r="B27" s="62">
        <v>23</v>
      </c>
      <c r="C27" s="62">
        <v>23</v>
      </c>
      <c r="D27" s="62">
        <v>23</v>
      </c>
      <c r="E27" s="62">
        <v>23</v>
      </c>
      <c r="F27" s="62">
        <v>23</v>
      </c>
      <c r="G27" s="62">
        <v>23</v>
      </c>
      <c r="H27" s="62">
        <v>23</v>
      </c>
      <c r="I27" s="62">
        <v>23</v>
      </c>
      <c r="J27" s="62">
        <v>23</v>
      </c>
      <c r="K27" s="62">
        <v>23</v>
      </c>
      <c r="L27" s="62">
        <v>23</v>
      </c>
      <c r="M27" s="62">
        <v>23</v>
      </c>
    </row>
    <row r="28" spans="1:28" x14ac:dyDescent="0.25">
      <c r="A28" s="98">
        <v>25</v>
      </c>
      <c r="B28" s="62">
        <v>24</v>
      </c>
      <c r="C28" s="62">
        <v>24</v>
      </c>
      <c r="D28" s="62">
        <v>24</v>
      </c>
      <c r="E28" s="62">
        <v>24</v>
      </c>
      <c r="F28" s="62">
        <v>24</v>
      </c>
      <c r="G28" s="62">
        <v>24</v>
      </c>
      <c r="H28" s="62">
        <v>24</v>
      </c>
      <c r="I28" s="62">
        <v>24</v>
      </c>
      <c r="J28" s="62">
        <v>24</v>
      </c>
      <c r="K28" s="62">
        <v>24</v>
      </c>
      <c r="L28" s="62">
        <v>24</v>
      </c>
      <c r="M28" s="62">
        <v>24</v>
      </c>
    </row>
    <row r="29" spans="1:28" x14ac:dyDescent="0.25">
      <c r="A29" s="98">
        <v>26</v>
      </c>
      <c r="B29" s="62">
        <v>25</v>
      </c>
      <c r="C29" s="62">
        <v>25</v>
      </c>
      <c r="D29" s="62">
        <v>25</v>
      </c>
      <c r="E29" s="62">
        <v>25</v>
      </c>
      <c r="F29" s="62">
        <v>25</v>
      </c>
      <c r="G29" s="62">
        <v>25</v>
      </c>
      <c r="H29" s="62">
        <v>25</v>
      </c>
      <c r="I29" s="62">
        <v>25</v>
      </c>
      <c r="J29" s="62">
        <v>25</v>
      </c>
      <c r="K29" s="62">
        <v>25</v>
      </c>
      <c r="L29" s="62">
        <v>25</v>
      </c>
      <c r="M29" s="62">
        <v>25</v>
      </c>
    </row>
    <row r="30" spans="1:28" x14ac:dyDescent="0.25">
      <c r="A30" s="98">
        <v>27</v>
      </c>
      <c r="B30" s="62">
        <v>26</v>
      </c>
      <c r="C30" s="62">
        <v>26</v>
      </c>
      <c r="D30" s="62">
        <v>26</v>
      </c>
      <c r="E30" s="62">
        <v>26</v>
      </c>
      <c r="F30" s="62">
        <v>26</v>
      </c>
      <c r="G30" s="62">
        <v>26</v>
      </c>
      <c r="H30" s="62">
        <v>26</v>
      </c>
      <c r="I30" s="62">
        <v>26</v>
      </c>
      <c r="J30" s="62">
        <v>26</v>
      </c>
      <c r="K30" s="62">
        <v>26</v>
      </c>
      <c r="L30" s="62">
        <v>26</v>
      </c>
      <c r="M30" s="62">
        <v>26</v>
      </c>
    </row>
    <row r="31" spans="1:28" x14ac:dyDescent="0.25">
      <c r="A31" s="98">
        <v>28</v>
      </c>
      <c r="B31" s="62">
        <v>27</v>
      </c>
      <c r="C31" s="62">
        <v>27</v>
      </c>
      <c r="D31" s="62">
        <v>27</v>
      </c>
      <c r="E31" s="62">
        <v>27</v>
      </c>
      <c r="F31" s="62">
        <v>27</v>
      </c>
      <c r="G31" s="62">
        <v>27</v>
      </c>
      <c r="H31" s="62">
        <v>27</v>
      </c>
      <c r="I31" s="62">
        <v>27</v>
      </c>
      <c r="J31" s="62">
        <v>27</v>
      </c>
      <c r="K31" s="62">
        <v>27</v>
      </c>
      <c r="L31" s="62">
        <v>27</v>
      </c>
      <c r="M31" s="62">
        <v>27</v>
      </c>
    </row>
    <row r="32" spans="1:28" x14ac:dyDescent="0.25">
      <c r="A32" s="98">
        <v>29</v>
      </c>
      <c r="B32" s="62">
        <v>28</v>
      </c>
      <c r="C32" s="62">
        <v>28</v>
      </c>
      <c r="D32" s="62">
        <v>28</v>
      </c>
      <c r="E32" s="62">
        <v>28</v>
      </c>
      <c r="F32" s="62">
        <v>28</v>
      </c>
      <c r="G32" s="62">
        <v>28</v>
      </c>
      <c r="H32" s="62">
        <v>28</v>
      </c>
      <c r="I32" s="62">
        <v>28</v>
      </c>
      <c r="J32" s="62">
        <v>28</v>
      </c>
      <c r="K32" s="62">
        <v>28</v>
      </c>
      <c r="L32" s="62">
        <v>28</v>
      </c>
      <c r="M32" s="62">
        <v>28</v>
      </c>
    </row>
    <row r="33" spans="1:28" x14ac:dyDescent="0.25">
      <c r="A33" s="98">
        <v>30</v>
      </c>
      <c r="B33" s="62">
        <v>29</v>
      </c>
      <c r="C33" s="62"/>
      <c r="D33" s="62">
        <v>29</v>
      </c>
      <c r="E33" s="62">
        <v>29</v>
      </c>
      <c r="F33" s="62">
        <v>29</v>
      </c>
      <c r="G33" s="62">
        <v>29</v>
      </c>
      <c r="H33" s="62">
        <v>29</v>
      </c>
      <c r="I33" s="62">
        <v>29</v>
      </c>
      <c r="J33" s="62">
        <v>29</v>
      </c>
      <c r="K33" s="62">
        <v>29</v>
      </c>
      <c r="L33" s="62">
        <v>29</v>
      </c>
      <c r="M33" s="62">
        <v>29</v>
      </c>
    </row>
    <row r="34" spans="1:28" x14ac:dyDescent="0.25">
      <c r="A34" s="98">
        <v>31</v>
      </c>
      <c r="B34" s="62">
        <v>30</v>
      </c>
      <c r="C34" s="62"/>
      <c r="D34" s="62">
        <v>30</v>
      </c>
      <c r="E34" s="62">
        <v>30</v>
      </c>
      <c r="F34" s="62">
        <v>30</v>
      </c>
      <c r="G34" s="62">
        <v>30</v>
      </c>
      <c r="H34" s="62">
        <v>30</v>
      </c>
      <c r="I34" s="62">
        <v>30</v>
      </c>
      <c r="J34" s="62">
        <v>30</v>
      </c>
      <c r="K34" s="62">
        <v>30</v>
      </c>
      <c r="L34" s="62">
        <v>30</v>
      </c>
      <c r="M34" s="62">
        <v>30</v>
      </c>
    </row>
    <row r="35" spans="1:28" x14ac:dyDescent="0.25">
      <c r="A35" s="98">
        <v>32</v>
      </c>
      <c r="B35" s="62">
        <v>31</v>
      </c>
      <c r="C35" s="62"/>
      <c r="D35" s="62">
        <v>31</v>
      </c>
      <c r="E35" s="62"/>
      <c r="F35" s="62">
        <v>31</v>
      </c>
      <c r="G35" s="62"/>
      <c r="H35" s="62">
        <v>31</v>
      </c>
      <c r="I35" s="62">
        <v>31</v>
      </c>
      <c r="J35" s="62"/>
      <c r="K35" s="62">
        <v>31</v>
      </c>
      <c r="L35" s="62"/>
      <c r="M35" s="62">
        <v>31</v>
      </c>
    </row>
    <row r="36" spans="1:28" ht="15.75" thickBot="1" x14ac:dyDescent="0.3">
      <c r="B36" s="22" t="s">
        <v>33</v>
      </c>
    </row>
    <row r="37" spans="1:28" s="22" customFormat="1" x14ac:dyDescent="0.25">
      <c r="A37" s="295"/>
      <c r="B37" s="296" t="s">
        <v>0</v>
      </c>
      <c r="C37" s="296" t="s">
        <v>1</v>
      </c>
      <c r="D37" s="296" t="s">
        <v>2</v>
      </c>
      <c r="E37" s="296" t="s">
        <v>3</v>
      </c>
      <c r="F37" s="296" t="s">
        <v>4</v>
      </c>
      <c r="G37" s="296" t="s">
        <v>5</v>
      </c>
      <c r="H37" s="296" t="s">
        <v>6</v>
      </c>
      <c r="I37" s="296" t="s">
        <v>7</v>
      </c>
      <c r="J37" s="296" t="s">
        <v>8</v>
      </c>
      <c r="K37" s="296" t="s">
        <v>9</v>
      </c>
      <c r="L37" s="296" t="s">
        <v>10</v>
      </c>
      <c r="M37" s="297" t="s">
        <v>11</v>
      </c>
      <c r="S37"/>
      <c r="T37"/>
      <c r="U37"/>
      <c r="V37"/>
      <c r="W37"/>
      <c r="X37"/>
      <c r="Y37"/>
      <c r="Z37"/>
      <c r="AA37"/>
      <c r="AB37"/>
    </row>
    <row r="38" spans="1:28" x14ac:dyDescent="0.25">
      <c r="A38" s="298"/>
      <c r="B38" s="101">
        <v>1</v>
      </c>
      <c r="C38" s="101">
        <v>1</v>
      </c>
      <c r="D38" s="101">
        <v>1</v>
      </c>
      <c r="E38" s="101">
        <v>1</v>
      </c>
      <c r="F38" s="101">
        <v>1</v>
      </c>
      <c r="G38" s="101">
        <v>1</v>
      </c>
      <c r="H38" s="101">
        <v>1</v>
      </c>
      <c r="I38" s="101">
        <v>1</v>
      </c>
      <c r="J38" s="101">
        <v>1</v>
      </c>
      <c r="K38" s="101">
        <v>1</v>
      </c>
      <c r="L38" s="101">
        <v>1</v>
      </c>
      <c r="M38" s="299">
        <v>1</v>
      </c>
    </row>
    <row r="39" spans="1:28" x14ac:dyDescent="0.25">
      <c r="A39" s="300" t="s">
        <v>35</v>
      </c>
      <c r="B39" s="102">
        <f t="shared" ref="B39:M39" si="0">VLOOKUP(B38,$A:$M,COLUMN(B38),FALSE)</f>
        <v>0</v>
      </c>
      <c r="C39" s="102">
        <f t="shared" si="0"/>
        <v>0</v>
      </c>
      <c r="D39" s="102">
        <f t="shared" si="0"/>
        <v>0</v>
      </c>
      <c r="E39" s="102">
        <f t="shared" si="0"/>
        <v>0</v>
      </c>
      <c r="F39" s="102">
        <f t="shared" si="0"/>
        <v>0</v>
      </c>
      <c r="G39" s="102">
        <f t="shared" si="0"/>
        <v>0</v>
      </c>
      <c r="H39" s="102">
        <f t="shared" si="0"/>
        <v>0</v>
      </c>
      <c r="I39" s="102">
        <f t="shared" si="0"/>
        <v>0</v>
      </c>
      <c r="J39" s="102">
        <f t="shared" si="0"/>
        <v>0</v>
      </c>
      <c r="K39" s="102">
        <f t="shared" si="0"/>
        <v>0</v>
      </c>
      <c r="L39" s="102">
        <f t="shared" si="0"/>
        <v>0</v>
      </c>
      <c r="M39" s="301">
        <f t="shared" si="0"/>
        <v>0</v>
      </c>
      <c r="S39" s="22"/>
      <c r="T39" s="22"/>
      <c r="U39" s="22"/>
      <c r="V39" s="22"/>
      <c r="W39" s="22"/>
    </row>
    <row r="40" spans="1:28" ht="15.75" thickBot="1" x14ac:dyDescent="0.3">
      <c r="A40" s="302" t="s">
        <v>55</v>
      </c>
      <c r="B40" s="303">
        <f>Model!G11</f>
        <v>0</v>
      </c>
      <c r="C40" s="303">
        <f>Model!H11</f>
        <v>0</v>
      </c>
      <c r="D40" s="303">
        <f>Model!I11</f>
        <v>0</v>
      </c>
      <c r="E40" s="303">
        <f>Model!J11</f>
        <v>0</v>
      </c>
      <c r="F40" s="303">
        <f>Model!K11</f>
        <v>0</v>
      </c>
      <c r="G40" s="303">
        <f>Model!L11</f>
        <v>0</v>
      </c>
      <c r="H40" s="303">
        <f>Model!M11</f>
        <v>0</v>
      </c>
      <c r="I40" s="303">
        <f>Model!N11</f>
        <v>0</v>
      </c>
      <c r="J40" s="303">
        <f>Model!O11</f>
        <v>0</v>
      </c>
      <c r="K40" s="303">
        <f>Model!P11</f>
        <v>0</v>
      </c>
      <c r="L40" s="303">
        <f>Model!Q11</f>
        <v>0</v>
      </c>
      <c r="M40" s="304">
        <f>Model!R11</f>
        <v>0</v>
      </c>
    </row>
    <row r="41" spans="1:28" x14ac:dyDescent="0.25">
      <c r="A41" s="99"/>
      <c r="B41" s="100"/>
      <c r="C41" s="100"/>
      <c r="D41" s="100"/>
      <c r="E41" s="100"/>
      <c r="F41" s="100"/>
      <c r="G41" s="100"/>
      <c r="H41" s="100"/>
      <c r="I41" s="100"/>
      <c r="J41" s="100"/>
      <c r="K41" s="100"/>
      <c r="L41" s="100"/>
      <c r="M41" s="100"/>
    </row>
    <row r="42" spans="1:28" ht="15.75" thickBot="1" x14ac:dyDescent="0.3">
      <c r="A42" s="97"/>
    </row>
    <row r="43" spans="1:28" x14ac:dyDescent="0.25">
      <c r="A43" s="108" t="s">
        <v>54</v>
      </c>
      <c r="B43" s="109" t="s">
        <v>0</v>
      </c>
      <c r="C43" s="109" t="s">
        <v>1</v>
      </c>
      <c r="D43" s="109" t="s">
        <v>2</v>
      </c>
      <c r="E43" s="109" t="s">
        <v>3</v>
      </c>
      <c r="F43" s="109" t="s">
        <v>4</v>
      </c>
      <c r="G43" s="109" t="s">
        <v>5</v>
      </c>
      <c r="H43" s="109" t="s">
        <v>6</v>
      </c>
      <c r="I43" s="109" t="s">
        <v>7</v>
      </c>
      <c r="J43" s="109" t="s">
        <v>8</v>
      </c>
      <c r="K43" s="109" t="s">
        <v>9</v>
      </c>
      <c r="L43" s="109" t="s">
        <v>10</v>
      </c>
      <c r="M43" s="110" t="s">
        <v>11</v>
      </c>
    </row>
    <row r="44" spans="1:28" x14ac:dyDescent="0.25">
      <c r="A44" s="117" t="s">
        <v>20</v>
      </c>
      <c r="B44" s="33">
        <f>IF(B$40=100%,0,('2017 projected landings'!B4*(1-B$40))*B52*B57)</f>
        <v>1415.9829931887007</v>
      </c>
      <c r="C44" s="33">
        <f>IF(C$40=100%,0,('2017 projected landings'!C4*(1-C$40))*C52*C57)</f>
        <v>1278.9523809446328</v>
      </c>
      <c r="D44" s="33">
        <f>IF(D$40=100%,0,('2017 projected landings'!D4*(1-D$40))*D52*D57)</f>
        <v>3348.9110142109294</v>
      </c>
      <c r="E44" s="33">
        <f>IF(E$40=100%,0,('2017 projected landings'!E4*(1-E$40))*E52*E57)</f>
        <v>3240.8816266557378</v>
      </c>
      <c r="F44" s="33">
        <f>IF(F$40=100%,0,('2017 projected landings'!F4*(1-F$40))*F52*F57)</f>
        <v>16037.660158652077</v>
      </c>
      <c r="G44" s="33">
        <f>IF(G$40=100%,0,('2017 projected landings'!G4*(1-G$40))*G52*G57)</f>
        <v>15520.316282566528</v>
      </c>
      <c r="H44" s="33">
        <f>IF(H$40=100%,0,('2017 projected landings'!H4*(1-H$40))*H52*H57)</f>
        <v>9699.7829069172003</v>
      </c>
      <c r="I44" s="33">
        <f>IF(I$40=100%,0,('2017 projected landings'!I4*(1-I$40))*I52*I57)</f>
        <v>9699.7829069172003</v>
      </c>
      <c r="J44" s="33">
        <f>IF(J$40=100%,0,('2017 projected landings'!J4*(1-J$40))*J52*J57)</f>
        <v>4867.8444452365529</v>
      </c>
      <c r="K44" s="33">
        <f>IF(K$40=100%,0,('2017 projected landings'!K4*(1-K$40))*K52*K57)</f>
        <v>5030.105926744438</v>
      </c>
      <c r="L44" s="33">
        <f>IF(L$40=100%,0,('2017 projected landings'!L4*(1-L$40))*L52*L57)</f>
        <v>1223.9055334796024</v>
      </c>
      <c r="M44" s="290">
        <f>IF(M$40=100%,0,('2017 projected landings'!M4*(1-M$40))*M52*M57)</f>
        <v>1264.7023845955894</v>
      </c>
      <c r="N44" s="237"/>
    </row>
    <row r="45" spans="1:28" x14ac:dyDescent="0.25">
      <c r="A45" s="118" t="s">
        <v>31</v>
      </c>
      <c r="B45" s="35">
        <f>IF(B$40=100%,0,('2017 projected landings'!B5*(1-B$40))*B53*B58)</f>
        <v>0</v>
      </c>
      <c r="C45" s="35">
        <f>IF(C$40=100%,0,('2017 projected landings'!C5*(1-C$40))*C53*C58)</f>
        <v>0</v>
      </c>
      <c r="D45" s="35">
        <f>IF(D$40=100%,0,('2017 projected landings'!D5*(1-D$40))*D53*D58)</f>
        <v>0</v>
      </c>
      <c r="E45" s="35">
        <f>IF(E$40=100%,0,('2017 projected landings'!E5*(1-E$40))*E53*E58)</f>
        <v>0</v>
      </c>
      <c r="F45" s="35">
        <f>IF(F$40=100%,0,('2017 projected landings'!F5*(1-F$40))*F53*F58)</f>
        <v>0</v>
      </c>
      <c r="G45" s="35">
        <f>IF(G$40=100%,0,('2017 projected landings'!G5*(1-G$40))*G53*G58)</f>
        <v>0</v>
      </c>
      <c r="H45" s="35">
        <f>IF(H$40=100%,0,('2017 projected landings'!H5*(1-H$40))*H53*H58)</f>
        <v>0</v>
      </c>
      <c r="I45" s="35">
        <f>IF(I$40=100%,0,('2017 projected landings'!I5*(1-I$40))*I53*I58)</f>
        <v>0</v>
      </c>
      <c r="J45" s="35">
        <f>IF(J$40=100%,0,('2017 projected landings'!J5*(1-J$40))*J53*J58)</f>
        <v>0</v>
      </c>
      <c r="K45" s="35">
        <f>IF(K$40=100%,0,('2017 projected landings'!K5*(1-K$40))*K53*K58)</f>
        <v>0</v>
      </c>
      <c r="L45" s="35">
        <f>IF(L$40=100%,0,('2017 projected landings'!L5*(1-L$40))*L53*L58)</f>
        <v>0</v>
      </c>
      <c r="M45" s="291">
        <f>IF(M$40=100%,0,('2017 projected landings'!M5*(1-M$40))*M53*M58)</f>
        <v>0</v>
      </c>
      <c r="N45" s="237"/>
    </row>
    <row r="46" spans="1:28" x14ac:dyDescent="0.25">
      <c r="A46" s="119" t="s">
        <v>32</v>
      </c>
      <c r="B46" s="37">
        <f>IF(B$40=100%,0,('2017 projected landings'!B6*(1-B$40))*B54*B59)</f>
        <v>0</v>
      </c>
      <c r="C46" s="37">
        <f>IF(C$40=100%,0,('2017 projected landings'!C6*(1-C$40))*C54*C59)</f>
        <v>0</v>
      </c>
      <c r="D46" s="37">
        <f>IF(D$40=100%,0,('2017 projected landings'!D6*(1-D$40))*D54*D59)</f>
        <v>0</v>
      </c>
      <c r="E46" s="37">
        <f>IF(E$40=100%,0,('2017 projected landings'!E6*(1-E$40))*E54*E59)</f>
        <v>0</v>
      </c>
      <c r="F46" s="37">
        <f>IF(F$40=100%,0,('2017 projected landings'!F6*(1-F$40))*F54*F59)</f>
        <v>0</v>
      </c>
      <c r="G46" s="37">
        <f>IF(G$40=100%,0,('2017 projected landings'!G6*(1-G$40))*G54*G59)</f>
        <v>0</v>
      </c>
      <c r="H46" s="37">
        <f>IF(H$40=100%,0,('2017 projected landings'!H6*(1-H$40))*H54*H59)</f>
        <v>0</v>
      </c>
      <c r="I46" s="37">
        <f>IF(I$40=100%,0,('2017 projected landings'!I6*(1-I$40))*I54*I59)</f>
        <v>0</v>
      </c>
      <c r="J46" s="37">
        <f>IF(J$40=100%,0,('2017 projected landings'!J6*(1-J$40))*J54*J59)</f>
        <v>0</v>
      </c>
      <c r="K46" s="37">
        <f>IF(K$40=100%,0,('2017 projected landings'!K6*(1-K$40))*K54*K59)</f>
        <v>0</v>
      </c>
      <c r="L46" s="37">
        <f>IF(L$40=100%,0,('2017 projected landings'!L6*(1-L$40))*L54*L59)</f>
        <v>0</v>
      </c>
      <c r="M46" s="292">
        <f>IF(M$40=100%,0,('2017 projected landings'!M6*(1-M$40))*M54*M59)</f>
        <v>0</v>
      </c>
      <c r="N46" s="237"/>
    </row>
    <row r="47" spans="1:28" x14ac:dyDescent="0.25">
      <c r="A47" s="118" t="s">
        <v>29</v>
      </c>
      <c r="B47" s="35">
        <f>IF(B$40=100%,0,('2017 projected landings'!B7*(1-B$40))*B53*B58)</f>
        <v>1155.4646128336724</v>
      </c>
      <c r="C47" s="35">
        <f>IF(C$40=100%,0,('2017 projected landings'!C7*(1-C$40))*C53*C58)</f>
        <v>1043.6454567529943</v>
      </c>
      <c r="D47" s="35">
        <f>IF(D$40=100%,0,('2017 projected landings'!D7*(1-D$40))*D53*D58)</f>
        <v>10453.974746172678</v>
      </c>
      <c r="E47" s="35">
        <f>IF(E$40=100%,0,('2017 projected landings'!E7*(1-E$40))*E53*E58)</f>
        <v>10116.749754360657</v>
      </c>
      <c r="F47" s="35">
        <f>IF(F$40=100%,0,('2017 projected landings'!F7*(1-F$40))*F53*F58)</f>
        <v>50063.227590940325</v>
      </c>
      <c r="G47" s="35">
        <f>IF(G$40=100%,0,('2017 projected landings'!G7*(1-G$40))*G53*G58)</f>
        <v>48448.284765426113</v>
      </c>
      <c r="H47" s="35">
        <f>IF(H$40=100%,0,('2017 projected landings'!H7*(1-H$40))*H53*H58)</f>
        <v>30278.883231587446</v>
      </c>
      <c r="I47" s="35">
        <f>IF(I$40=100%,0,('2017 projected landings'!I7*(1-I$40))*I53*I58)</f>
        <v>30278.883231587446</v>
      </c>
      <c r="J47" s="35">
        <f>IF(J$40=100%,0,('2017 projected landings'!J7*(1-J$40))*J53*J58)</f>
        <v>15195.48375064549</v>
      </c>
      <c r="K47" s="35">
        <f>IF(K$40=100%,0,('2017 projected landings'!K7*(1-K$40))*K53*K58)</f>
        <v>15701.999875667007</v>
      </c>
      <c r="L47" s="35">
        <f>IF(L$40=100%,0,('2017 projected landings'!L7*(1-L$40))*L53*L58)</f>
        <v>3820.5486751971662</v>
      </c>
      <c r="M47" s="291">
        <f>IF(M$40=100%,0,('2017 projected landings'!M7*(1-M$40))*M53*M58)</f>
        <v>3947.9002977037385</v>
      </c>
      <c r="N47" s="237"/>
    </row>
    <row r="48" spans="1:28" x14ac:dyDescent="0.25">
      <c r="A48" s="120" t="s">
        <v>30</v>
      </c>
      <c r="B48" s="37">
        <f>IF(B$40=100%,0,('2017 projected landings'!B8*(1-B$40))*B54*B59)</f>
        <v>17299.501527266315</v>
      </c>
      <c r="C48" s="37">
        <f>IF(C$40=100%,0,('2017 projected landings'!C8*(1-C$40))*C54*C59)</f>
        <v>15625.356218176024</v>
      </c>
      <c r="D48" s="37">
        <f>IF(D$40=100%,0,('2017 projected landings'!D8*(1-D$40))*D54*D59)</f>
        <v>8664.9162305780865</v>
      </c>
      <c r="E48" s="37">
        <f>IF(E$40=100%,0,('2017 projected landings'!E8*(1-E$40))*E54*E59)</f>
        <v>8385.4028037852459</v>
      </c>
      <c r="F48" s="37">
        <f>IF(F$40=100%,0,('2017 projected landings'!F8*(1-F$40))*F54*F59)</f>
        <v>41495.573104065552</v>
      </c>
      <c r="G48" s="37">
        <f>IF(G$40=100%,0,('2017 projected landings'!G8*(1-G$40))*G54*G59)</f>
        <v>40157.006229740859</v>
      </c>
      <c r="H48" s="37">
        <f>IF(H$40=100%,0,('2017 projected landings'!H8*(1-H$40))*H54*H59)</f>
        <v>25097.055725451723</v>
      </c>
      <c r="I48" s="37">
        <f>IF(I$40=100%,0,('2017 projected landings'!I8*(1-I$40))*I54*I59)</f>
        <v>25097.055725451723</v>
      </c>
      <c r="J48" s="37">
        <f>IF(J$40=100%,0,('2017 projected landings'!J8*(1-J$40))*J54*J59)</f>
        <v>12594.979132760838</v>
      </c>
      <c r="K48" s="37">
        <f>IF(K$40=100%,0,('2017 projected landings'!K8*(1-K$40))*K54*K59)</f>
        <v>13014.811770519535</v>
      </c>
      <c r="L48" s="37">
        <f>IF(L$40=100%,0,('2017 projected landings'!L8*(1-L$40))*L54*L59)</f>
        <v>3166.7126647258797</v>
      </c>
      <c r="M48" s="292">
        <f>IF(M$40=100%,0,('2017 projected landings'!M8*(1-M$40))*M54*M59)</f>
        <v>3272.2697535500761</v>
      </c>
      <c r="N48" s="237"/>
      <c r="R48" t="s">
        <v>218</v>
      </c>
    </row>
    <row r="49" spans="1:19" ht="15.75" thickBot="1" x14ac:dyDescent="0.3">
      <c r="A49" s="121" t="s">
        <v>36</v>
      </c>
      <c r="B49" s="115">
        <f>SUM(B44:B48)</f>
        <v>19870.94913328869</v>
      </c>
      <c r="C49" s="116">
        <f>SUM(C44:C48)</f>
        <v>17947.954055873652</v>
      </c>
      <c r="D49" s="115">
        <f t="shared" ref="D49:M49" si="1">SUM(D44:D48)</f>
        <v>22467.801990961692</v>
      </c>
      <c r="E49" s="116">
        <f t="shared" si="1"/>
        <v>21743.03418480164</v>
      </c>
      <c r="F49" s="115">
        <f t="shared" si="1"/>
        <v>107596.46085365795</v>
      </c>
      <c r="G49" s="116">
        <f t="shared" si="1"/>
        <v>104125.60727773351</v>
      </c>
      <c r="H49" s="115">
        <f t="shared" si="1"/>
        <v>65075.721863956365</v>
      </c>
      <c r="I49" s="116">
        <f t="shared" si="1"/>
        <v>65075.721863956365</v>
      </c>
      <c r="J49" s="255">
        <f t="shared" si="1"/>
        <v>32658.307328642884</v>
      </c>
      <c r="K49" s="256">
        <f t="shared" si="1"/>
        <v>33746.917572930979</v>
      </c>
      <c r="L49" s="255">
        <f t="shared" si="1"/>
        <v>8211.166873402648</v>
      </c>
      <c r="M49" s="257">
        <f t="shared" si="1"/>
        <v>8484.8724358494037</v>
      </c>
      <c r="N49" s="21">
        <f>SUM(B49:M49)</f>
        <v>507004.51543505577</v>
      </c>
      <c r="R49" s="237">
        <v>507005</v>
      </c>
      <c r="S49" s="237"/>
    </row>
    <row r="50" spans="1:19" ht="15.75" thickBot="1" x14ac:dyDescent="0.3"/>
    <row r="51" spans="1:19" x14ac:dyDescent="0.25">
      <c r="A51" s="108" t="s">
        <v>57</v>
      </c>
      <c r="B51" s="109" t="s">
        <v>0</v>
      </c>
      <c r="C51" s="109" t="s">
        <v>1</v>
      </c>
      <c r="D51" s="109" t="s">
        <v>2</v>
      </c>
      <c r="E51" s="109" t="s">
        <v>3</v>
      </c>
      <c r="F51" s="109" t="s">
        <v>4</v>
      </c>
      <c r="G51" s="109" t="s">
        <v>5</v>
      </c>
      <c r="H51" s="109" t="s">
        <v>6</v>
      </c>
      <c r="I51" s="109" t="s">
        <v>7</v>
      </c>
      <c r="J51" s="109" t="s">
        <v>8</v>
      </c>
      <c r="K51" s="109" t="s">
        <v>9</v>
      </c>
      <c r="L51" s="109" t="s">
        <v>10</v>
      </c>
      <c r="M51" s="110" t="s">
        <v>11</v>
      </c>
    </row>
    <row r="52" spans="1:19" x14ac:dyDescent="0.25">
      <c r="A52" s="117" t="s">
        <v>56</v>
      </c>
      <c r="B52" s="104">
        <f>1-(VLOOKUP($T$9,'Size Limits'!$A$4:$M$11,COLUMN(inputs!B51),FALSE))</f>
        <v>1</v>
      </c>
      <c r="C52" s="104">
        <f>1-(VLOOKUP($T$9,'Size Limits'!$A$4:$M$11,COLUMN(inputs!C51),FALSE))</f>
        <v>1</v>
      </c>
      <c r="D52" s="104">
        <f>1-(VLOOKUP($T$9,'Size Limits'!$A$4:$M$11,COLUMN(inputs!D51),FALSE))</f>
        <v>1</v>
      </c>
      <c r="E52" s="104">
        <f>1-(VLOOKUP($T$9,'Size Limits'!$A$4:$M$11,COLUMN(inputs!E51),FALSE))</f>
        <v>1</v>
      </c>
      <c r="F52" s="104">
        <f>1-(VLOOKUP($T$9,'Size Limits'!$A$4:$M$11,COLUMN(inputs!F51),FALSE))</f>
        <v>1</v>
      </c>
      <c r="G52" s="104">
        <f>1-(VLOOKUP($T$9,'Size Limits'!$A$4:$M$11,COLUMN(inputs!G51),FALSE))</f>
        <v>1</v>
      </c>
      <c r="H52" s="104">
        <f>1-(VLOOKUP($T$9,'Size Limits'!$A$4:$M$11,COLUMN(inputs!H51),FALSE))</f>
        <v>1</v>
      </c>
      <c r="I52" s="104">
        <f>1-(VLOOKUP($T$9,'Size Limits'!$A$4:$M$11,COLUMN(inputs!I51),FALSE))</f>
        <v>1</v>
      </c>
      <c r="J52" s="104">
        <f>1-(VLOOKUP($T$9,'Size Limits'!$A$4:$M$11,COLUMN(inputs!J51),FALSE))</f>
        <v>1</v>
      </c>
      <c r="K52" s="104">
        <f>1-(VLOOKUP($T$9,'Size Limits'!$A$4:$M$11,COLUMN(inputs!K51),FALSE))</f>
        <v>1</v>
      </c>
      <c r="L52" s="104">
        <f>1-(VLOOKUP($T$9,'Size Limits'!$A$4:$M$11,COLUMN(inputs!L51),FALSE))</f>
        <v>1</v>
      </c>
      <c r="M52" s="104">
        <f>1-(VLOOKUP($T$9,'Size Limits'!$A$4:$M$11,COLUMN(inputs!M51),FALSE))</f>
        <v>1</v>
      </c>
    </row>
    <row r="53" spans="1:19" x14ac:dyDescent="0.25">
      <c r="A53" s="118" t="s">
        <v>24</v>
      </c>
      <c r="B53" s="105">
        <f>1-(VLOOKUP($T$9,'Size Limits'!$A$15:$M$22,COLUMN(inputs!B52),FALSE))</f>
        <v>1</v>
      </c>
      <c r="C53" s="107">
        <f>1-(VLOOKUP($T$9,'Size Limits'!$A$15:$M$22,COLUMN(inputs!C52),FALSE))</f>
        <v>1</v>
      </c>
      <c r="D53" s="107">
        <f>1-(VLOOKUP($T$9,'Size Limits'!$A$15:$M$22,COLUMN(inputs!D52),FALSE))</f>
        <v>1</v>
      </c>
      <c r="E53" s="106">
        <f>1-(VLOOKUP($T$9,'Size Limits'!$A$15:$M$22,COLUMN(inputs!E52),FALSE))</f>
        <v>1</v>
      </c>
      <c r="F53" s="107">
        <f>1-(VLOOKUP($T$9,'Size Limits'!$A$15:$M$22,COLUMN(inputs!F52),FALSE))</f>
        <v>1</v>
      </c>
      <c r="G53" s="106">
        <f>1-(VLOOKUP($T$9,'Size Limits'!$A$15:$M$22,COLUMN(inputs!G52),FALSE))</f>
        <v>1</v>
      </c>
      <c r="H53" s="107">
        <f>1-(VLOOKUP($T$9,'Size Limits'!$A$15:$M$22,COLUMN(inputs!H52),FALSE))</f>
        <v>1</v>
      </c>
      <c r="I53" s="106">
        <f>1-(VLOOKUP($T$9,'Size Limits'!$A$15:$M$22,COLUMN(inputs!I52),FALSE))</f>
        <v>1</v>
      </c>
      <c r="J53" s="107">
        <f>1-(VLOOKUP($T$9,'Size Limits'!$A$15:$M$22,COLUMN(inputs!J52),FALSE))</f>
        <v>1</v>
      </c>
      <c r="K53" s="106">
        <f>1-(VLOOKUP($T$9,'Size Limits'!$A$15:$M$22,COLUMN(inputs!K52),FALSE))</f>
        <v>1</v>
      </c>
      <c r="L53" s="107">
        <f>1-(VLOOKUP($T$9,'Size Limits'!$A$15:$M$22,COLUMN(inputs!L52),FALSE))</f>
        <v>1</v>
      </c>
      <c r="M53" s="111">
        <f>1-(VLOOKUP($T$9,'Size Limits'!$A$15:$M$22,COLUMN(inputs!M52),FALSE))</f>
        <v>1</v>
      </c>
    </row>
    <row r="54" spans="1:19" ht="15.75" thickBot="1" x14ac:dyDescent="0.3">
      <c r="A54" s="122" t="s">
        <v>25</v>
      </c>
      <c r="B54" s="112">
        <f>1-(VLOOKUP($T$9,'Size Limits'!$A$26:$M$33,COLUMN(inputs!B53),FALSE))</f>
        <v>1</v>
      </c>
      <c r="C54" s="113">
        <f>1-(VLOOKUP($T$9,'Size Limits'!$A$26:$M$33,COLUMN(inputs!C53),FALSE))</f>
        <v>1</v>
      </c>
      <c r="D54" s="112">
        <f>1-(VLOOKUP($T$9,'Size Limits'!$A$26:$M$33,COLUMN(inputs!D53),FALSE))</f>
        <v>1</v>
      </c>
      <c r="E54" s="113">
        <f>1-(VLOOKUP($T$9,'Size Limits'!$A$26:$M$33,COLUMN(inputs!E53),FALSE))</f>
        <v>1</v>
      </c>
      <c r="F54" s="112">
        <f>1-(VLOOKUP($T$9,'Size Limits'!$A$26:$M$33,COLUMN(inputs!F53),FALSE))</f>
        <v>1</v>
      </c>
      <c r="G54" s="113">
        <f>1-(VLOOKUP($T$9,'Size Limits'!$A$26:$M$33,COLUMN(inputs!G53),FALSE))</f>
        <v>1</v>
      </c>
      <c r="H54" s="112">
        <f>1-(VLOOKUP($T$9,'Size Limits'!$A$26:$M$33,COLUMN(inputs!H53),FALSE))</f>
        <v>1</v>
      </c>
      <c r="I54" s="113">
        <f>1-(VLOOKUP($T$9,'Size Limits'!$A$26:$M$33,COLUMN(inputs!I53),FALSE))</f>
        <v>1</v>
      </c>
      <c r="J54" s="112">
        <f>1-(VLOOKUP($T$9,'Size Limits'!$A$26:$M$33,COLUMN(inputs!J53),FALSE))</f>
        <v>1</v>
      </c>
      <c r="K54" s="113">
        <f>1-(VLOOKUP($T$9,'Size Limits'!$A$26:$M$33,COLUMN(inputs!K53),FALSE))</f>
        <v>1</v>
      </c>
      <c r="L54" s="112">
        <f>1-(VLOOKUP($T$9,'Size Limits'!$A$26:$M$33,COLUMN(inputs!L53),FALSE))</f>
        <v>1</v>
      </c>
      <c r="M54" s="114">
        <f>1-(VLOOKUP($T$9,'Size Limits'!$A$26:$M$33,COLUMN(inputs!M53),FALSE))</f>
        <v>1</v>
      </c>
    </row>
    <row r="55" spans="1:19" ht="15.75" thickBot="1" x14ac:dyDescent="0.3"/>
    <row r="56" spans="1:19" x14ac:dyDescent="0.25">
      <c r="A56" s="108" t="s">
        <v>61</v>
      </c>
      <c r="B56" s="109" t="s">
        <v>0</v>
      </c>
      <c r="C56" s="109" t="s">
        <v>1</v>
      </c>
      <c r="D56" s="109" t="s">
        <v>2</v>
      </c>
      <c r="E56" s="109" t="s">
        <v>3</v>
      </c>
      <c r="F56" s="109" t="s">
        <v>4</v>
      </c>
      <c r="G56" s="109" t="s">
        <v>5</v>
      </c>
      <c r="H56" s="109" t="s">
        <v>6</v>
      </c>
      <c r="I56" s="109" t="s">
        <v>7</v>
      </c>
      <c r="J56" s="109" t="s">
        <v>8</v>
      </c>
      <c r="K56" s="109" t="s">
        <v>9</v>
      </c>
      <c r="L56" s="109" t="s">
        <v>10</v>
      </c>
      <c r="M56" s="110" t="s">
        <v>11</v>
      </c>
    </row>
    <row r="57" spans="1:19" x14ac:dyDescent="0.25">
      <c r="A57" s="117" t="s">
        <v>56</v>
      </c>
      <c r="B57" s="104">
        <f>IF(ISNUMBER(1-VLOOKUP($Y$23,'Bag Limits'!$A$4:$M$23,COLUMN(inputs!B$56),FALSE)),1-VLOOKUP($Y$23,'Bag Limits'!$A$4:$M$23,COLUMN(inputs!B$56),FALSE),100%)</f>
        <v>1</v>
      </c>
      <c r="C57" s="104">
        <f>IF(ISNUMBER(1-VLOOKUP($Y$23,'Bag Limits'!$A$4:$M$23,COLUMN(inputs!C$56),FALSE)),1-VLOOKUP($Y$23,'Bag Limits'!$A$4:$M$23,COLUMN(inputs!C$56),FALSE),100%)</f>
        <v>1</v>
      </c>
      <c r="D57" s="104">
        <f>IF(ISNUMBER(1-VLOOKUP($Y$23,'Bag Limits'!$A$4:$M$23,COLUMN(inputs!D$56),FALSE)),1-VLOOKUP($Y$23,'Bag Limits'!$A$4:$M$23,COLUMN(inputs!D$56),FALSE),100%)</f>
        <v>1</v>
      </c>
      <c r="E57" s="104">
        <f>IF(ISNUMBER(1-VLOOKUP($Y$23,'Bag Limits'!$A$4:$M$23,COLUMN(inputs!E$56),FALSE)),1-VLOOKUP($Y$23,'Bag Limits'!$A$4:$M$23,COLUMN(inputs!E$56),FALSE),100%)</f>
        <v>1</v>
      </c>
      <c r="F57" s="104">
        <f>IF(ISNUMBER(1-VLOOKUP($Y$23,'Bag Limits'!$A$4:$M$23,COLUMN(inputs!F$56),FALSE)),1-VLOOKUP($Y$23,'Bag Limits'!$A$4:$M$23,COLUMN(inputs!F$56),FALSE),100%)</f>
        <v>1</v>
      </c>
      <c r="G57" s="104">
        <f>IF(ISNUMBER(1-VLOOKUP($Y$23,'Bag Limits'!$A$4:$M$23,COLUMN(inputs!G$56),FALSE)),1-VLOOKUP($Y$23,'Bag Limits'!$A$4:$M$23,COLUMN(inputs!G$56),FALSE),100%)</f>
        <v>1</v>
      </c>
      <c r="H57" s="104">
        <f>IF(ISNUMBER(1-VLOOKUP($Y$23,'Bag Limits'!$A$4:$M$23,COLUMN(inputs!H$56),FALSE)),1-VLOOKUP($Y$23,'Bag Limits'!$A$4:$M$23,COLUMN(inputs!H$56),FALSE),100%)</f>
        <v>1</v>
      </c>
      <c r="I57" s="104">
        <f>IF(ISNUMBER(1-VLOOKUP($Y$23,'Bag Limits'!$A$4:$M$23,COLUMN(inputs!I$56),FALSE)),1-VLOOKUP($Y$23,'Bag Limits'!$A$4:$M$23,COLUMN(inputs!I$56),FALSE),100%)</f>
        <v>1</v>
      </c>
      <c r="J57" s="104">
        <f>IF(ISNUMBER(1-VLOOKUP($Y$23,'Bag Limits'!$A$4:$M$23,COLUMN(inputs!J$56),FALSE)),1-VLOOKUP($Y$23,'Bag Limits'!$A$4:$M$23,COLUMN(inputs!J$56),FALSE),100%)</f>
        <v>1</v>
      </c>
      <c r="K57" s="104">
        <f>IF(ISNUMBER(1-VLOOKUP($Y$23,'Bag Limits'!$A$4:$M$23,COLUMN(inputs!K$56),FALSE)),1-VLOOKUP($Y$23,'Bag Limits'!$A$4:$M$23,COLUMN(inputs!K$56),FALSE),100%)</f>
        <v>1</v>
      </c>
      <c r="L57" s="104">
        <f>IF(ISNUMBER(1-VLOOKUP($Y$23,'Bag Limits'!$A$4:$M$23,COLUMN(inputs!L$56),FALSE)),1-VLOOKUP($Y$23,'Bag Limits'!$A$4:$M$23,COLUMN(inputs!L$56),FALSE),100%)</f>
        <v>1</v>
      </c>
      <c r="M57" s="293">
        <f>IF(ISNUMBER(1-VLOOKUP($Y$23,'Bag Limits'!$A$4:$M$23,COLUMN(inputs!M$56),FALSE)),1-VLOOKUP($Y$23,'Bag Limits'!$A$4:$M$23,COLUMN(inputs!M$56),FALSE),100%)</f>
        <v>1</v>
      </c>
      <c r="O57" s="240"/>
    </row>
    <row r="58" spans="1:19" x14ac:dyDescent="0.25">
      <c r="A58" s="118" t="s">
        <v>24</v>
      </c>
      <c r="B58" s="106">
        <f>IF(ISNUMBER(1-VLOOKUP($Y$23,'Bag Limits'!$A$27:$M$46,COLUMN(inputs!B$56),FALSE)),1-VLOOKUP($Y$23,'Bag Limits'!$A$27:$M$46,COLUMN(inputs!B$56),FALSE),100%)</f>
        <v>1</v>
      </c>
      <c r="C58" s="106">
        <f>IF(ISNUMBER(1-VLOOKUP($Y$23,'Bag Limits'!$A$27:$M$46,COLUMN(inputs!C$56),FALSE)),1-VLOOKUP($Y$23,'Bag Limits'!$A$27:$M$46,COLUMN(inputs!C$56),FALSE),100%)</f>
        <v>1</v>
      </c>
      <c r="D58" s="106">
        <f>IF(ISNUMBER(1-VLOOKUP($Y$23,'Bag Limits'!$A$27:$M$46,COLUMN(inputs!D$56),FALSE)),1-VLOOKUP($Y$23,'Bag Limits'!$A$27:$M$46,COLUMN(inputs!D$56),FALSE),100%)</f>
        <v>1</v>
      </c>
      <c r="E58" s="106">
        <f>IF(ISNUMBER(1-VLOOKUP($Y$23,'Bag Limits'!$A$27:$M$46,COLUMN(inputs!E$56),FALSE)),1-VLOOKUP($Y$23,'Bag Limits'!$A$27:$M$46,COLUMN(inputs!E$56),FALSE),100%)</f>
        <v>1</v>
      </c>
      <c r="F58" s="106">
        <f>IF(ISNUMBER(1-VLOOKUP($Y$23,'Bag Limits'!$A$27:$M$46,COLUMN(inputs!F$56),FALSE)),1-VLOOKUP($Y$23,'Bag Limits'!$A$27:$M$46,COLUMN(inputs!F$56),FALSE),100%)</f>
        <v>1</v>
      </c>
      <c r="G58" s="106">
        <f>IF(ISNUMBER(1-VLOOKUP($Y$23,'Bag Limits'!$A$27:$M$46,COLUMN(inputs!G$56),FALSE)),1-VLOOKUP($Y$23,'Bag Limits'!$A$27:$M$46,COLUMN(inputs!G$56),FALSE),100%)</f>
        <v>1</v>
      </c>
      <c r="H58" s="106">
        <f>IF(ISNUMBER(1-VLOOKUP($Y$23,'Bag Limits'!$A$27:$M$46,COLUMN(inputs!H$56),FALSE)),1-VLOOKUP($Y$23,'Bag Limits'!$A$27:$M$46,COLUMN(inputs!H$56),FALSE),100%)</f>
        <v>1</v>
      </c>
      <c r="I58" s="106">
        <f>IF(ISNUMBER(1-VLOOKUP($Y$23,'Bag Limits'!$A$27:$M$46,COLUMN(inputs!I$56),FALSE)),1-VLOOKUP($Y$23,'Bag Limits'!$A$27:$M$46,COLUMN(inputs!I$56),FALSE),100%)</f>
        <v>1</v>
      </c>
      <c r="J58" s="106">
        <f>IF(ISNUMBER(1-VLOOKUP($Y$23,'Bag Limits'!$A$27:$M$46,COLUMN(inputs!J$56),FALSE)),1-VLOOKUP($Y$23,'Bag Limits'!$A$27:$M$46,COLUMN(inputs!J$56),FALSE),100%)</f>
        <v>1</v>
      </c>
      <c r="K58" s="106">
        <f>IF(ISNUMBER(1-VLOOKUP($Y$23,'Bag Limits'!$A$27:$M$46,COLUMN(inputs!K$56),FALSE)),1-VLOOKUP($Y$23,'Bag Limits'!$A$27:$M$46,COLUMN(inputs!K$56),FALSE),100%)</f>
        <v>1</v>
      </c>
      <c r="L58" s="106">
        <f>IF(ISNUMBER(1-VLOOKUP($Y$23,'Bag Limits'!$A$27:$M$46,COLUMN(inputs!L$56),FALSE)),1-VLOOKUP($Y$23,'Bag Limits'!$A$27:$M$46,COLUMN(inputs!L$56),FALSE),100%)</f>
        <v>1</v>
      </c>
      <c r="M58" s="111">
        <f>IF(ISNUMBER(1-VLOOKUP($Y$23,'Bag Limits'!$A$27:$M$46,COLUMN(inputs!M$56),FALSE)),1-VLOOKUP($Y$23,'Bag Limits'!$A$27:$M$46,COLUMN(inputs!M$56),FALSE),100%)</f>
        <v>1</v>
      </c>
    </row>
    <row r="59" spans="1:19" ht="15.75" thickBot="1" x14ac:dyDescent="0.3">
      <c r="A59" s="122" t="s">
        <v>25</v>
      </c>
      <c r="B59" s="112">
        <f>IF(ISNUMBER(1-VLOOKUP($Y$23,'Bag Limits'!$A$50:$M$69,COLUMN(inputs!B$56),FALSE)),1-VLOOKUP($Y$23,'Bag Limits'!$A$50:$M$69,COLUMN(inputs!B$56),FALSE),100%)</f>
        <v>1</v>
      </c>
      <c r="C59" s="112">
        <f>IF(ISNUMBER(1-VLOOKUP($Y$23,'Bag Limits'!$A$50:$M$69,COLUMN(inputs!C$56),FALSE)),1-VLOOKUP($Y$23,'Bag Limits'!$A$50:$M$69,COLUMN(inputs!C$56),FALSE),100%)</f>
        <v>1</v>
      </c>
      <c r="D59" s="112">
        <f>IF(ISNUMBER(1-VLOOKUP($Y$23,'Bag Limits'!$A$50:$M$69,COLUMN(inputs!D$56),FALSE)),1-VLOOKUP($Y$23,'Bag Limits'!$A$50:$M$69,COLUMN(inputs!D$56),FALSE),100%)</f>
        <v>1</v>
      </c>
      <c r="E59" s="112">
        <f>IF(ISNUMBER(1-VLOOKUP($Y$23,'Bag Limits'!$A$50:$M$69,COLUMN(inputs!E$56),FALSE)),1-VLOOKUP($Y$23,'Bag Limits'!$A$50:$M$69,COLUMN(inputs!E$56),FALSE),100%)</f>
        <v>1</v>
      </c>
      <c r="F59" s="112">
        <f>IF(ISNUMBER(1-VLOOKUP($Y$23,'Bag Limits'!$A$50:$M$69,COLUMN(inputs!F$56),FALSE)),1-VLOOKUP($Y$23,'Bag Limits'!$A$50:$M$69,COLUMN(inputs!F$56),FALSE),100%)</f>
        <v>1</v>
      </c>
      <c r="G59" s="112">
        <f>IF(ISNUMBER(1-VLOOKUP($Y$23,'Bag Limits'!$A$50:$M$69,COLUMN(inputs!G$56),FALSE)),1-VLOOKUP($Y$23,'Bag Limits'!$A$50:$M$69,COLUMN(inputs!G$56),FALSE),100%)</f>
        <v>1</v>
      </c>
      <c r="H59" s="112">
        <f>IF(ISNUMBER(1-VLOOKUP($Y$23,'Bag Limits'!$A$50:$M$69,COLUMN(inputs!H$56),FALSE)),1-VLOOKUP($Y$23,'Bag Limits'!$A$50:$M$69,COLUMN(inputs!H$56),FALSE),100%)</f>
        <v>1</v>
      </c>
      <c r="I59" s="112">
        <f>IF(ISNUMBER(1-VLOOKUP($Y$23,'Bag Limits'!$A$50:$M$69,COLUMN(inputs!I$56),FALSE)),1-VLOOKUP($Y$23,'Bag Limits'!$A$50:$M$69,COLUMN(inputs!I$56),FALSE),100%)</f>
        <v>1</v>
      </c>
      <c r="J59" s="112">
        <f>IF(ISNUMBER(1-VLOOKUP($Y$23,'Bag Limits'!$A$50:$M$69,COLUMN(inputs!J$56),FALSE)),1-VLOOKUP($Y$23,'Bag Limits'!$A$50:$M$69,COLUMN(inputs!J$56),FALSE),100%)</f>
        <v>1</v>
      </c>
      <c r="K59" s="112">
        <f>IF(ISNUMBER(1-VLOOKUP($Y$23,'Bag Limits'!$A$50:$M$69,COLUMN(inputs!K$56),FALSE)),1-VLOOKUP($Y$23,'Bag Limits'!$A$50:$M$69,COLUMN(inputs!K$56),FALSE),100%)</f>
        <v>1</v>
      </c>
      <c r="L59" s="112">
        <f>IF(ISNUMBER(1-VLOOKUP($Y$23,'Bag Limits'!$A$50:$M$69,COLUMN(inputs!L$56),FALSE)),1-VLOOKUP($Y$23,'Bag Limits'!$A$50:$M$69,COLUMN(inputs!L$56),FALSE),100%)</f>
        <v>1</v>
      </c>
      <c r="M59" s="294">
        <f>IF(ISNUMBER(1-VLOOKUP($Y$23,'Bag Limits'!$A$50:$M$69,COLUMN(inputs!M$56),FALSE)),1-VLOOKUP($Y$23,'Bag Limits'!$A$50:$M$69,COLUMN(inputs!M$56),FALSE),100%)</f>
        <v>1</v>
      </c>
    </row>
  </sheetData>
  <sortState ref="Y2:Z21">
    <sortCondition descending="1" ref="Z2:Z21"/>
  </sortState>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W97"/>
  <sheetViews>
    <sheetView zoomScale="70" zoomScaleNormal="70" workbookViewId="0">
      <selection activeCell="O7" sqref="O7"/>
    </sheetView>
  </sheetViews>
  <sheetFormatPr defaultRowHeight="15" x14ac:dyDescent="0.25"/>
  <cols>
    <col min="1" max="1" width="12.5703125" bestFit="1" customWidth="1"/>
    <col min="2" max="2" width="5.42578125" style="62" customWidth="1"/>
    <col min="3" max="3" width="5.140625" style="62" bestFit="1" customWidth="1"/>
    <col min="4" max="4" width="8.28515625" style="62" bestFit="1" customWidth="1"/>
    <col min="5" max="5" width="9.140625" style="62" customWidth="1"/>
    <col min="6" max="7" width="5.140625" style="62" bestFit="1" customWidth="1"/>
    <col min="8" max="8" width="9.42578125" style="62" customWidth="1"/>
    <col min="9" max="9" width="6.85546875" style="62" bestFit="1" customWidth="1"/>
    <col min="10" max="12" width="5.140625" style="62" bestFit="1" customWidth="1"/>
    <col min="13" max="13" width="5.5703125" style="62" bestFit="1" customWidth="1"/>
    <col min="17" max="43" width="6.28515625" customWidth="1"/>
  </cols>
  <sheetData>
    <row r="1" spans="1:91" ht="16.5" thickBot="1" x14ac:dyDescent="0.3">
      <c r="P1" s="226" t="s">
        <v>108</v>
      </c>
      <c r="Q1" s="324" t="s">
        <v>146</v>
      </c>
      <c r="R1" s="324"/>
      <c r="S1" s="324"/>
      <c r="T1" s="324"/>
      <c r="U1" s="324"/>
      <c r="V1" s="324"/>
      <c r="W1" s="324"/>
      <c r="X1" s="324"/>
      <c r="Y1" s="324"/>
      <c r="Z1" s="324"/>
      <c r="AA1" s="324"/>
      <c r="AB1" s="324"/>
      <c r="AC1" s="324"/>
    </row>
    <row r="2" spans="1:91" ht="16.5" thickTop="1" thickBot="1" x14ac:dyDescent="0.3">
      <c r="A2" s="88" t="s">
        <v>49</v>
      </c>
      <c r="B2" s="412" t="s">
        <v>197</v>
      </c>
      <c r="C2" s="413"/>
      <c r="D2" s="413"/>
      <c r="E2" s="413"/>
      <c r="F2" s="413"/>
      <c r="G2" s="413"/>
      <c r="H2" s="413"/>
      <c r="I2" s="413"/>
      <c r="J2" s="413"/>
      <c r="K2" s="413"/>
      <c r="L2" s="413"/>
      <c r="M2" s="414"/>
      <c r="Q2" s="324" t="s">
        <v>141</v>
      </c>
      <c r="R2" s="324"/>
      <c r="S2" s="324"/>
      <c r="T2" s="324"/>
      <c r="U2" s="324"/>
      <c r="V2" s="324"/>
      <c r="W2" s="324"/>
      <c r="X2" s="324"/>
      <c r="Y2" s="324"/>
      <c r="Z2" s="324"/>
      <c r="AA2" s="324"/>
      <c r="AB2" s="324"/>
      <c r="AC2" s="324"/>
      <c r="BW2" s="324" t="s">
        <v>143</v>
      </c>
      <c r="BY2" s="324" t="s">
        <v>167</v>
      </c>
      <c r="CB2" s="324" t="s">
        <v>133</v>
      </c>
      <c r="CE2" s="324" t="s">
        <v>168</v>
      </c>
      <c r="CH2" s="324" t="s">
        <v>169</v>
      </c>
    </row>
    <row r="3" spans="1:91" ht="16.5" thickTop="1" thickBot="1" x14ac:dyDescent="0.3">
      <c r="A3" s="89"/>
      <c r="B3" s="378">
        <v>1</v>
      </c>
      <c r="C3" s="379">
        <v>2</v>
      </c>
      <c r="D3" s="379">
        <v>3</v>
      </c>
      <c r="E3" s="379">
        <v>4</v>
      </c>
      <c r="F3" s="379">
        <v>5</v>
      </c>
      <c r="G3" s="379">
        <v>6</v>
      </c>
      <c r="H3" s="379">
        <v>7</v>
      </c>
      <c r="I3" s="379">
        <v>8</v>
      </c>
      <c r="J3" s="379">
        <v>9</v>
      </c>
      <c r="K3" s="379">
        <v>10</v>
      </c>
      <c r="L3" s="379">
        <v>11</v>
      </c>
      <c r="M3" s="380">
        <v>12</v>
      </c>
      <c r="P3" s="233" t="s">
        <v>105</v>
      </c>
      <c r="X3" s="322" t="s">
        <v>147</v>
      </c>
      <c r="AT3" s="22" t="s">
        <v>198</v>
      </c>
      <c r="BV3" s="324" t="s">
        <v>104</v>
      </c>
      <c r="BW3" s="324"/>
      <c r="CK3" s="324" t="s">
        <v>170</v>
      </c>
    </row>
    <row r="4" spans="1:91" ht="16.5" thickTop="1" x14ac:dyDescent="0.25">
      <c r="A4" s="230" t="s">
        <v>103</v>
      </c>
      <c r="B4" s="187">
        <f>BG8</f>
        <v>4.4999999999999998E-2</v>
      </c>
      <c r="C4" s="188">
        <f t="shared" ref="C4:L4" si="0">BH8</f>
        <v>0.124</v>
      </c>
      <c r="D4" s="188">
        <f t="shared" si="0"/>
        <v>7.6999999999999999E-2</v>
      </c>
      <c r="E4" s="188">
        <f t="shared" si="0"/>
        <v>7.0999999999999994E-2</v>
      </c>
      <c r="F4" s="188">
        <f t="shared" si="0"/>
        <v>0.14000000000000001</v>
      </c>
      <c r="G4" s="188">
        <f t="shared" si="0"/>
        <v>0.151</v>
      </c>
      <c r="H4" s="188">
        <f t="shared" si="0"/>
        <v>0.11538461538461538</v>
      </c>
      <c r="I4" s="188">
        <f t="shared" si="0"/>
        <v>0.115</v>
      </c>
      <c r="J4" s="188">
        <f t="shared" si="0"/>
        <v>0.13300000000000001</v>
      </c>
      <c r="K4" s="188">
        <f t="shared" si="0"/>
        <v>0.126</v>
      </c>
      <c r="L4" s="188">
        <f t="shared" si="0"/>
        <v>0.12213740458015267</v>
      </c>
      <c r="M4" s="189">
        <f>BR8</f>
        <v>0.19585594474592993</v>
      </c>
      <c r="P4" s="234" t="s">
        <v>57</v>
      </c>
      <c r="Q4" s="226">
        <v>1</v>
      </c>
      <c r="R4" s="234">
        <v>11</v>
      </c>
      <c r="S4" s="226">
        <v>2</v>
      </c>
      <c r="T4" s="234">
        <v>29</v>
      </c>
      <c r="U4" s="226">
        <v>3</v>
      </c>
      <c r="V4" s="234">
        <v>60</v>
      </c>
      <c r="W4" s="226">
        <v>4</v>
      </c>
      <c r="X4" s="234">
        <v>67</v>
      </c>
      <c r="Y4" s="226">
        <v>5</v>
      </c>
      <c r="Z4" s="234">
        <v>77</v>
      </c>
      <c r="AA4" s="226">
        <v>6</v>
      </c>
      <c r="AB4" s="234">
        <v>76</v>
      </c>
      <c r="AC4" s="226">
        <v>7</v>
      </c>
      <c r="AD4" s="234">
        <v>61</v>
      </c>
      <c r="AE4" s="226">
        <v>8</v>
      </c>
      <c r="AF4" s="234">
        <v>86</v>
      </c>
      <c r="AG4" s="226">
        <v>9</v>
      </c>
      <c r="AH4" s="234">
        <v>104</v>
      </c>
      <c r="AI4" s="226">
        <v>10</v>
      </c>
      <c r="AJ4" s="234">
        <v>91</v>
      </c>
      <c r="AK4" s="226">
        <v>11</v>
      </c>
      <c r="AL4" s="234">
        <v>44</v>
      </c>
      <c r="AM4" s="226">
        <v>12</v>
      </c>
      <c r="AN4" s="234">
        <v>4</v>
      </c>
      <c r="AO4" s="234" t="s">
        <v>104</v>
      </c>
      <c r="AP4" s="234"/>
      <c r="AQ4">
        <f>R4+T4+V4+X4+Z4+AB4+AD4+AF4+AH4+AJ4+AL4+AN4</f>
        <v>710</v>
      </c>
      <c r="BF4" s="240" t="s">
        <v>109</v>
      </c>
      <c r="BV4" s="324" t="s">
        <v>106</v>
      </c>
      <c r="BW4" s="324" t="s">
        <v>37</v>
      </c>
      <c r="CD4" s="240"/>
      <c r="CE4" s="324" t="s">
        <v>104</v>
      </c>
      <c r="CF4" s="324"/>
      <c r="CG4" s="240"/>
      <c r="CH4" s="324" t="s">
        <v>104</v>
      </c>
      <c r="CI4" s="240"/>
    </row>
    <row r="5" spans="1:91" s="240" customFormat="1" x14ac:dyDescent="0.25">
      <c r="A5" s="231">
        <v>14</v>
      </c>
      <c r="B5" s="272">
        <f t="shared" ref="B5:M5" si="1">BG9</f>
        <v>0</v>
      </c>
      <c r="C5" s="273">
        <f t="shared" si="1"/>
        <v>0</v>
      </c>
      <c r="D5" s="273">
        <f t="shared" si="1"/>
        <v>0</v>
      </c>
      <c r="E5" s="273">
        <f t="shared" si="1"/>
        <v>0</v>
      </c>
      <c r="F5" s="273">
        <f t="shared" si="1"/>
        <v>0</v>
      </c>
      <c r="G5" s="273">
        <f t="shared" si="1"/>
        <v>0</v>
      </c>
      <c r="H5" s="273">
        <f t="shared" si="1"/>
        <v>0</v>
      </c>
      <c r="I5" s="273">
        <f t="shared" si="1"/>
        <v>0</v>
      </c>
      <c r="J5" s="273">
        <f t="shared" si="1"/>
        <v>0</v>
      </c>
      <c r="K5" s="273">
        <f t="shared" si="1"/>
        <v>0</v>
      </c>
      <c r="L5" s="273">
        <f t="shared" si="1"/>
        <v>0</v>
      </c>
      <c r="M5" s="274">
        <f t="shared" si="1"/>
        <v>0</v>
      </c>
      <c r="P5"/>
      <c r="Q5" s="233" t="s">
        <v>106</v>
      </c>
      <c r="R5" s="233" t="s">
        <v>37</v>
      </c>
      <c r="S5" s="234" t="s">
        <v>106</v>
      </c>
      <c r="T5" s="234" t="s">
        <v>37</v>
      </c>
      <c r="U5" s="234" t="s">
        <v>106</v>
      </c>
      <c r="V5" s="234" t="s">
        <v>37</v>
      </c>
      <c r="W5" s="234" t="s">
        <v>106</v>
      </c>
      <c r="X5" s="234" t="s">
        <v>37</v>
      </c>
      <c r="Y5" s="234" t="s">
        <v>106</v>
      </c>
      <c r="Z5" s="234" t="s">
        <v>37</v>
      </c>
      <c r="AA5" s="234" t="s">
        <v>106</v>
      </c>
      <c r="AB5" s="234" t="s">
        <v>37</v>
      </c>
      <c r="AC5" s="234" t="s">
        <v>106</v>
      </c>
      <c r="AD5" s="234" t="s">
        <v>37</v>
      </c>
      <c r="AE5" s="234" t="s">
        <v>106</v>
      </c>
      <c r="AF5" s="234" t="s">
        <v>37</v>
      </c>
      <c r="AG5" s="234" t="s">
        <v>106</v>
      </c>
      <c r="AH5" s="234" t="s">
        <v>37</v>
      </c>
      <c r="AI5" s="234" t="s">
        <v>106</v>
      </c>
      <c r="AJ5" s="234" t="s">
        <v>37</v>
      </c>
      <c r="AK5" s="234" t="s">
        <v>106</v>
      </c>
      <c r="AL5" s="234" t="s">
        <v>37</v>
      </c>
      <c r="AM5" s="234" t="s">
        <v>106</v>
      </c>
      <c r="AN5" s="234" t="s">
        <v>37</v>
      </c>
      <c r="AO5" s="234" t="s">
        <v>106</v>
      </c>
      <c r="AP5" s="234" t="s">
        <v>37</v>
      </c>
      <c r="BZ5" s="324">
        <v>100</v>
      </c>
      <c r="CB5" s="324" t="s">
        <v>104</v>
      </c>
      <c r="CC5" s="324"/>
      <c r="CD5"/>
      <c r="CE5" s="324">
        <f>SUM(BG6:CC6)</f>
        <v>6588.1</v>
      </c>
      <c r="CF5" s="324"/>
      <c r="CG5"/>
      <c r="CH5"/>
      <c r="CI5"/>
    </row>
    <row r="6" spans="1:91" x14ac:dyDescent="0.25">
      <c r="A6" s="231">
        <v>15</v>
      </c>
      <c r="B6" s="123">
        <f t="shared" ref="B6:M6" si="2">BG10</f>
        <v>0.17600000000000002</v>
      </c>
      <c r="C6" s="124">
        <f t="shared" si="2"/>
        <v>0.218</v>
      </c>
      <c r="D6" s="124">
        <f t="shared" si="2"/>
        <v>0.218</v>
      </c>
      <c r="E6" s="124">
        <f t="shared" si="2"/>
        <v>0.16200000000000001</v>
      </c>
      <c r="F6" s="124">
        <f t="shared" si="2"/>
        <v>0.4</v>
      </c>
      <c r="G6" s="124">
        <f t="shared" si="2"/>
        <v>0.11900000000000001</v>
      </c>
      <c r="H6" s="124">
        <f t="shared" si="2"/>
        <v>0.24038461538461539</v>
      </c>
      <c r="I6" s="124">
        <f t="shared" si="2"/>
        <v>0.28100000000000003</v>
      </c>
      <c r="J6" s="124">
        <f t="shared" si="2"/>
        <v>0.221</v>
      </c>
      <c r="K6" s="124">
        <f t="shared" si="2"/>
        <v>0.28899999999999998</v>
      </c>
      <c r="L6" s="124">
        <f t="shared" si="2"/>
        <v>0.27480916030534353</v>
      </c>
      <c r="M6" s="125">
        <f t="shared" si="2"/>
        <v>0.29748396645288605</v>
      </c>
      <c r="P6" s="234" t="s">
        <v>77</v>
      </c>
      <c r="Q6" s="234">
        <v>232</v>
      </c>
      <c r="R6" s="234">
        <v>100</v>
      </c>
      <c r="S6" s="234">
        <v>345</v>
      </c>
      <c r="T6" s="234">
        <v>100</v>
      </c>
      <c r="U6" s="234">
        <v>237</v>
      </c>
      <c r="V6" s="234">
        <v>100</v>
      </c>
      <c r="W6" s="234">
        <v>270</v>
      </c>
      <c r="X6" s="234">
        <v>100</v>
      </c>
      <c r="Y6" s="234">
        <v>159</v>
      </c>
      <c r="Z6" s="234">
        <v>100</v>
      </c>
      <c r="AA6" s="234">
        <v>41</v>
      </c>
      <c r="AB6" s="234">
        <v>100</v>
      </c>
      <c r="AC6" s="234">
        <v>8</v>
      </c>
      <c r="AD6" s="234">
        <v>100</v>
      </c>
      <c r="AE6" s="234">
        <v>159</v>
      </c>
      <c r="AF6" s="234">
        <v>100</v>
      </c>
      <c r="AG6" s="234">
        <v>93</v>
      </c>
      <c r="AH6" s="234">
        <v>100</v>
      </c>
      <c r="AI6" s="234">
        <v>125</v>
      </c>
      <c r="AJ6" s="234">
        <v>100</v>
      </c>
      <c r="AK6" s="234">
        <v>3</v>
      </c>
      <c r="AL6" s="234">
        <v>100</v>
      </c>
      <c r="AM6">
        <v>3</v>
      </c>
      <c r="AN6" s="234">
        <v>100</v>
      </c>
      <c r="AO6" s="235">
        <v>2021</v>
      </c>
      <c r="AP6" s="234">
        <v>100</v>
      </c>
      <c r="AR6" t="s">
        <v>49</v>
      </c>
      <c r="AS6" s="234" t="s">
        <v>107</v>
      </c>
      <c r="BF6" s="234" t="s">
        <v>49</v>
      </c>
      <c r="BG6" s="234" t="s">
        <v>107</v>
      </c>
      <c r="BH6" s="234"/>
      <c r="BI6" s="234"/>
      <c r="BJ6" s="234"/>
      <c r="BK6" s="234"/>
      <c r="BL6" s="234"/>
      <c r="BM6" s="234"/>
      <c r="BN6" s="234"/>
      <c r="BO6" s="234"/>
      <c r="BP6" s="234"/>
      <c r="BQ6" s="234"/>
      <c r="BR6" s="234"/>
      <c r="BU6" s="324" t="s">
        <v>77</v>
      </c>
      <c r="BV6" s="237">
        <v>2021</v>
      </c>
      <c r="BW6" s="324">
        <v>100</v>
      </c>
      <c r="BX6" s="324" t="s">
        <v>77</v>
      </c>
      <c r="BY6" s="237">
        <v>3970</v>
      </c>
      <c r="BZ6" s="324">
        <v>24.1</v>
      </c>
      <c r="CA6" s="324" t="s">
        <v>77</v>
      </c>
      <c r="CB6" s="324">
        <v>373</v>
      </c>
      <c r="CC6" s="324">
        <v>100</v>
      </c>
      <c r="CD6" s="324" t="s">
        <v>77</v>
      </c>
      <c r="CE6" s="324">
        <v>23</v>
      </c>
      <c r="CF6" s="324">
        <v>100</v>
      </c>
      <c r="CG6" s="324" t="s">
        <v>77</v>
      </c>
      <c r="CH6" s="324">
        <v>255</v>
      </c>
      <c r="CI6" s="324">
        <v>100</v>
      </c>
      <c r="CK6" s="324" t="s">
        <v>77</v>
      </c>
      <c r="CL6" s="237">
        <f>BV6+BY6+CB6+CE6+CH6</f>
        <v>6642</v>
      </c>
    </row>
    <row r="7" spans="1:91" x14ac:dyDescent="0.25">
      <c r="A7" s="186">
        <v>16</v>
      </c>
      <c r="B7" s="123">
        <f t="shared" ref="B7:M7" si="3">BG11</f>
        <v>0.34399999999999997</v>
      </c>
      <c r="C7" s="124">
        <f t="shared" si="3"/>
        <v>0.35100000000000003</v>
      </c>
      <c r="D7" s="124">
        <f t="shared" si="3"/>
        <v>0.44400000000000001</v>
      </c>
      <c r="E7" s="124">
        <f t="shared" si="3"/>
        <v>0.29799999999999999</v>
      </c>
      <c r="F7" s="124">
        <f t="shared" si="3"/>
        <v>0.63</v>
      </c>
      <c r="G7" s="124">
        <f t="shared" si="3"/>
        <v>0.48399999999999999</v>
      </c>
      <c r="H7" s="124">
        <f t="shared" si="3"/>
        <v>0.44711538461538469</v>
      </c>
      <c r="I7" s="124">
        <f t="shared" si="3"/>
        <v>0.46299999999999997</v>
      </c>
      <c r="J7" s="124">
        <f t="shared" si="3"/>
        <v>0.50800000000000001</v>
      </c>
      <c r="K7" s="124">
        <f t="shared" si="3"/>
        <v>0.53700000000000003</v>
      </c>
      <c r="L7" s="124">
        <f t="shared" si="3"/>
        <v>0.53435114503816794</v>
      </c>
      <c r="M7" s="125">
        <f t="shared" si="3"/>
        <v>0.47853971386285143</v>
      </c>
      <c r="P7" s="234">
        <v>14</v>
      </c>
      <c r="Q7" s="234">
        <v>0</v>
      </c>
      <c r="R7" s="234">
        <v>0</v>
      </c>
      <c r="S7" s="234">
        <v>0</v>
      </c>
      <c r="T7" s="234">
        <v>0</v>
      </c>
      <c r="U7" s="234">
        <v>0</v>
      </c>
      <c r="V7" s="234">
        <v>0</v>
      </c>
      <c r="W7" s="234">
        <v>0</v>
      </c>
      <c r="X7" s="234">
        <v>0</v>
      </c>
      <c r="Y7" s="234">
        <v>0</v>
      </c>
      <c r="Z7" s="234">
        <v>0</v>
      </c>
      <c r="AA7" s="234">
        <v>0</v>
      </c>
      <c r="AB7" s="234">
        <v>0</v>
      </c>
      <c r="AC7" s="234">
        <v>0</v>
      </c>
      <c r="AD7" s="234">
        <v>0</v>
      </c>
      <c r="AE7" s="234">
        <v>0</v>
      </c>
      <c r="AF7" s="234">
        <v>0</v>
      </c>
      <c r="AG7" s="234">
        <v>0</v>
      </c>
      <c r="AH7" s="234">
        <v>0</v>
      </c>
      <c r="AI7" s="234">
        <v>0</v>
      </c>
      <c r="AJ7" s="234">
        <v>0</v>
      </c>
      <c r="AK7" s="234">
        <v>0</v>
      </c>
      <c r="AL7" s="234">
        <v>0</v>
      </c>
      <c r="AM7" s="234">
        <v>0</v>
      </c>
      <c r="AN7" s="234">
        <v>0</v>
      </c>
      <c r="AO7" s="234">
        <v>0</v>
      </c>
      <c r="AP7" s="234">
        <v>0</v>
      </c>
      <c r="AR7" t="s">
        <v>77</v>
      </c>
      <c r="AS7">
        <v>1</v>
      </c>
      <c r="AT7">
        <v>2</v>
      </c>
      <c r="AU7">
        <v>3</v>
      </c>
      <c r="AV7">
        <v>4</v>
      </c>
      <c r="AW7">
        <v>5</v>
      </c>
      <c r="AX7">
        <v>6</v>
      </c>
      <c r="AY7">
        <v>7</v>
      </c>
      <c r="AZ7">
        <v>8</v>
      </c>
      <c r="BA7">
        <v>9</v>
      </c>
      <c r="BB7">
        <v>10</v>
      </c>
      <c r="BC7">
        <v>11</v>
      </c>
      <c r="BD7">
        <v>12</v>
      </c>
      <c r="BF7" s="234"/>
      <c r="BG7" s="234">
        <v>1</v>
      </c>
      <c r="BH7" s="234">
        <v>2</v>
      </c>
      <c r="BI7" s="234">
        <v>3</v>
      </c>
      <c r="BJ7" s="234">
        <v>4</v>
      </c>
      <c r="BK7" s="234">
        <v>5</v>
      </c>
      <c r="BL7" s="234">
        <v>6</v>
      </c>
      <c r="BM7" s="234">
        <v>7</v>
      </c>
      <c r="BN7" s="234">
        <v>8</v>
      </c>
      <c r="BO7" s="234">
        <v>9</v>
      </c>
      <c r="BP7" s="234">
        <v>10</v>
      </c>
      <c r="BQ7" s="234">
        <v>11</v>
      </c>
      <c r="BR7" s="234">
        <v>12</v>
      </c>
      <c r="BU7" s="324" t="s">
        <v>102</v>
      </c>
      <c r="BV7" s="324">
        <v>397</v>
      </c>
      <c r="BW7" s="324">
        <v>19.600000000000001</v>
      </c>
      <c r="BX7" s="324" t="s">
        <v>102</v>
      </c>
      <c r="BY7" s="324">
        <v>957</v>
      </c>
      <c r="BZ7" s="324">
        <v>0</v>
      </c>
      <c r="CA7" s="324" t="s">
        <v>102</v>
      </c>
      <c r="CB7" s="324">
        <v>102</v>
      </c>
      <c r="CC7" s="324">
        <v>27.5</v>
      </c>
      <c r="CD7" s="324" t="s">
        <v>102</v>
      </c>
      <c r="CE7" s="324">
        <v>2</v>
      </c>
      <c r="CF7" s="324">
        <v>7.6</v>
      </c>
      <c r="CG7" s="324" t="s">
        <v>102</v>
      </c>
      <c r="CH7" s="324">
        <v>194</v>
      </c>
      <c r="CI7" s="324">
        <v>76</v>
      </c>
      <c r="CL7" s="324" t="s">
        <v>171</v>
      </c>
      <c r="CM7" s="324" t="s">
        <v>172</v>
      </c>
    </row>
    <row r="8" spans="1:91" x14ac:dyDescent="0.25">
      <c r="A8" s="186">
        <v>17</v>
      </c>
      <c r="B8" s="123">
        <f t="shared" ref="B8:M8" si="4">BG12</f>
        <v>0.433</v>
      </c>
      <c r="C8" s="124">
        <f t="shared" si="4"/>
        <v>0.44700000000000001</v>
      </c>
      <c r="D8" s="124">
        <f t="shared" si="4"/>
        <v>0.56899999999999995</v>
      </c>
      <c r="E8" s="124">
        <f t="shared" si="4"/>
        <v>0.41499999999999998</v>
      </c>
      <c r="F8" s="124">
        <f t="shared" si="4"/>
        <v>0.7390000000000001</v>
      </c>
      <c r="G8" s="124">
        <f>BL12</f>
        <v>0.56399999999999995</v>
      </c>
      <c r="H8" s="124">
        <f t="shared" si="4"/>
        <v>0.55769230769230771</v>
      </c>
      <c r="I8" s="124">
        <f t="shared" si="4"/>
        <v>0.58599999999999997</v>
      </c>
      <c r="J8" s="124">
        <f t="shared" si="4"/>
        <v>0.53400000000000003</v>
      </c>
      <c r="K8" s="124">
        <f t="shared" si="4"/>
        <v>0.63200000000000001</v>
      </c>
      <c r="L8" s="124">
        <f t="shared" si="4"/>
        <v>0.62595419847328249</v>
      </c>
      <c r="M8" s="125">
        <f t="shared" si="4"/>
        <v>0.59151455352738036</v>
      </c>
      <c r="P8" s="234" t="s">
        <v>102</v>
      </c>
      <c r="Q8" s="234">
        <v>10</v>
      </c>
      <c r="R8" s="234">
        <v>4.5</v>
      </c>
      <c r="S8" s="234">
        <v>43</v>
      </c>
      <c r="T8" s="234">
        <v>12.4</v>
      </c>
      <c r="U8" s="234">
        <v>18</v>
      </c>
      <c r="V8" s="234">
        <v>7.7</v>
      </c>
      <c r="W8" s="234">
        <v>19</v>
      </c>
      <c r="X8" s="234">
        <v>7.1</v>
      </c>
      <c r="Y8" s="234">
        <v>22</v>
      </c>
      <c r="Z8" s="234">
        <v>14</v>
      </c>
      <c r="AA8" s="234">
        <v>6</v>
      </c>
      <c r="AB8" s="234">
        <v>15.1</v>
      </c>
      <c r="AC8" s="234">
        <v>0</v>
      </c>
      <c r="AD8" s="234">
        <v>0</v>
      </c>
      <c r="AE8" s="234">
        <v>18</v>
      </c>
      <c r="AF8" s="234">
        <v>11.5</v>
      </c>
      <c r="AG8" s="234">
        <v>12</v>
      </c>
      <c r="AH8" s="234">
        <v>13.3</v>
      </c>
      <c r="AI8" s="234">
        <v>16</v>
      </c>
      <c r="AJ8" s="234">
        <v>12.6</v>
      </c>
      <c r="AK8" s="234">
        <v>0</v>
      </c>
      <c r="AL8" s="234">
        <v>0</v>
      </c>
      <c r="AM8" s="234">
        <v>0</v>
      </c>
      <c r="AN8" s="234">
        <v>0</v>
      </c>
      <c r="AO8" s="234">
        <v>397</v>
      </c>
      <c r="AP8" s="234">
        <v>19.600000000000001</v>
      </c>
      <c r="AR8" t="s">
        <v>102</v>
      </c>
      <c r="AS8">
        <v>4.5</v>
      </c>
      <c r="AT8" s="234">
        <v>12.4</v>
      </c>
      <c r="AU8" s="234">
        <v>7.7</v>
      </c>
      <c r="AV8" s="234">
        <v>7.1</v>
      </c>
      <c r="AW8" s="234">
        <v>14</v>
      </c>
      <c r="AX8" s="234">
        <v>15.1</v>
      </c>
      <c r="AY8" s="324">
        <f>((AA8+AC8+AE8)/($AA$6+$AC$6+$AE$6))*100</f>
        <v>11.538461538461538</v>
      </c>
      <c r="AZ8" s="234">
        <v>11.5</v>
      </c>
      <c r="BA8" s="234">
        <v>13.3</v>
      </c>
      <c r="BB8" s="234">
        <v>12.6</v>
      </c>
      <c r="BC8" s="324">
        <f>((AI8+AK8+AM8)/($AI$6+$AK$6+$AM$6))*100</f>
        <v>12.213740458015266</v>
      </c>
      <c r="BD8" s="324">
        <f>((AK8+AM8+AO8)/($AK$6+$AM$6+$AO$6))*100</f>
        <v>19.585594474592995</v>
      </c>
      <c r="BF8" s="234" t="s">
        <v>103</v>
      </c>
      <c r="BG8" s="23">
        <f>AS8/100</f>
        <v>4.4999999999999998E-2</v>
      </c>
      <c r="BH8" s="23">
        <f>AT8/100</f>
        <v>0.124</v>
      </c>
      <c r="BI8" s="23">
        <f t="shared" ref="BI8:BI15" si="5">AU8/100</f>
        <v>7.6999999999999999E-2</v>
      </c>
      <c r="BJ8" s="23">
        <f t="shared" ref="BJ8:BJ15" si="6">AV8/100</f>
        <v>7.0999999999999994E-2</v>
      </c>
      <c r="BK8" s="23">
        <f t="shared" ref="BK8:BK15" si="7">AW8/100</f>
        <v>0.14000000000000001</v>
      </c>
      <c r="BL8" s="23">
        <f t="shared" ref="BL8:BL15" si="8">AX8/100</f>
        <v>0.151</v>
      </c>
      <c r="BM8" s="23">
        <f t="shared" ref="BM8:BM15" si="9">AY8/100</f>
        <v>0.11538461538461538</v>
      </c>
      <c r="BN8" s="23">
        <f t="shared" ref="BN8:BN15" si="10">AZ8/100</f>
        <v>0.115</v>
      </c>
      <c r="BO8" s="23">
        <f t="shared" ref="BO8:BO15" si="11">BA8/100</f>
        <v>0.13300000000000001</v>
      </c>
      <c r="BP8" s="23">
        <f t="shared" ref="BP8:BP15" si="12">BB8/100</f>
        <v>0.126</v>
      </c>
      <c r="BQ8" s="23">
        <f t="shared" ref="BQ8:BR15" si="13">BC8/100</f>
        <v>0.12213740458015267</v>
      </c>
      <c r="BR8" s="23">
        <f t="shared" si="13"/>
        <v>0.19585594474592993</v>
      </c>
      <c r="BU8" s="324">
        <v>14</v>
      </c>
      <c r="BV8" s="324">
        <v>0</v>
      </c>
      <c r="BW8" s="324">
        <v>0</v>
      </c>
      <c r="BX8" s="324">
        <v>14</v>
      </c>
      <c r="BY8" s="324">
        <v>0</v>
      </c>
      <c r="BZ8" s="324"/>
      <c r="CA8" s="324">
        <v>14</v>
      </c>
      <c r="CB8" s="324">
        <v>0</v>
      </c>
      <c r="CC8" s="324">
        <v>0</v>
      </c>
      <c r="CD8" s="324">
        <v>14</v>
      </c>
      <c r="CE8" s="324">
        <v>0</v>
      </c>
      <c r="CF8" s="324">
        <v>0</v>
      </c>
      <c r="CG8" s="324">
        <v>14</v>
      </c>
      <c r="CH8" s="324">
        <v>0</v>
      </c>
      <c r="CI8" s="324">
        <v>0</v>
      </c>
      <c r="CK8" s="324">
        <v>14</v>
      </c>
      <c r="CL8">
        <f>BV8+BY8+CB8+CE8+CH8</f>
        <v>0</v>
      </c>
      <c r="CM8">
        <f t="shared" ref="CM8:CM19" si="14">(CL8/$CL$6)*100</f>
        <v>0</v>
      </c>
    </row>
    <row r="9" spans="1:91" x14ac:dyDescent="0.25">
      <c r="A9" s="186">
        <v>18</v>
      </c>
      <c r="B9" s="123">
        <f t="shared" ref="B9:M9" si="15">BG13</f>
        <v>0.60399999999999998</v>
      </c>
      <c r="C9" s="124">
        <f t="shared" si="15"/>
        <v>0.55399999999999994</v>
      </c>
      <c r="D9" s="124">
        <f t="shared" si="15"/>
        <v>0.68900000000000006</v>
      </c>
      <c r="E9" s="124">
        <f t="shared" si="15"/>
        <v>0.55100000000000005</v>
      </c>
      <c r="F9" s="124">
        <f t="shared" si="15"/>
        <v>0.79099999999999993</v>
      </c>
      <c r="G9" s="124">
        <f t="shared" si="15"/>
        <v>0.56399999999999995</v>
      </c>
      <c r="H9" s="124">
        <f t="shared" si="15"/>
        <v>0.65384615384615385</v>
      </c>
      <c r="I9" s="124">
        <f t="shared" si="15"/>
        <v>0.71099999999999997</v>
      </c>
      <c r="J9" s="124">
        <f t="shared" si="15"/>
        <v>0.61899999999999999</v>
      </c>
      <c r="K9" s="124">
        <f t="shared" si="15"/>
        <v>0.71700000000000008</v>
      </c>
      <c r="L9" s="124">
        <f t="shared" si="15"/>
        <v>0.73282442748091592</v>
      </c>
      <c r="M9" s="125">
        <f t="shared" si="15"/>
        <v>0.66896891958559446</v>
      </c>
      <c r="P9" s="234">
        <v>15</v>
      </c>
      <c r="Q9" s="234">
        <v>41</v>
      </c>
      <c r="R9" s="234">
        <v>17.600000000000001</v>
      </c>
      <c r="S9" s="234">
        <v>75</v>
      </c>
      <c r="T9" s="234">
        <v>21.8</v>
      </c>
      <c r="U9" s="234">
        <v>52</v>
      </c>
      <c r="V9" s="234">
        <v>21.8</v>
      </c>
      <c r="W9" s="234">
        <v>44</v>
      </c>
      <c r="X9" s="234">
        <v>16.2</v>
      </c>
      <c r="Y9" s="234">
        <v>64</v>
      </c>
      <c r="Z9" s="234">
        <v>40</v>
      </c>
      <c r="AA9" s="234">
        <v>5</v>
      </c>
      <c r="AB9" s="234">
        <v>11.9</v>
      </c>
      <c r="AC9" s="234">
        <v>0</v>
      </c>
      <c r="AD9" s="234">
        <v>0</v>
      </c>
      <c r="AE9" s="234">
        <v>45</v>
      </c>
      <c r="AF9" s="234">
        <v>28.1</v>
      </c>
      <c r="AG9" s="234">
        <v>21</v>
      </c>
      <c r="AH9" s="234">
        <v>22.1</v>
      </c>
      <c r="AI9" s="234">
        <v>36</v>
      </c>
      <c r="AJ9" s="234">
        <v>28.9</v>
      </c>
      <c r="AK9" s="234">
        <v>0</v>
      </c>
      <c r="AL9" s="234">
        <v>0</v>
      </c>
      <c r="AM9" s="234">
        <v>0</v>
      </c>
      <c r="AN9" s="234">
        <v>0</v>
      </c>
      <c r="AO9" s="234">
        <v>603</v>
      </c>
      <c r="AP9" s="234">
        <v>29.8</v>
      </c>
      <c r="AR9">
        <v>14</v>
      </c>
      <c r="AS9" s="234">
        <v>0</v>
      </c>
      <c r="AT9" s="234">
        <v>0</v>
      </c>
      <c r="AU9" s="234">
        <v>0</v>
      </c>
      <c r="AV9" s="234">
        <v>0</v>
      </c>
      <c r="AW9" s="234">
        <v>0</v>
      </c>
      <c r="AX9" s="234">
        <v>0</v>
      </c>
      <c r="AY9" s="234">
        <v>0</v>
      </c>
      <c r="AZ9" s="234">
        <v>0</v>
      </c>
      <c r="BA9" s="234">
        <v>0</v>
      </c>
      <c r="BB9" s="234">
        <v>0</v>
      </c>
      <c r="BC9" s="234">
        <v>0</v>
      </c>
      <c r="BD9" s="240">
        <v>0</v>
      </c>
      <c r="BF9" s="324">
        <v>14</v>
      </c>
      <c r="BG9" s="23">
        <f>AS9/100</f>
        <v>0</v>
      </c>
      <c r="BH9" s="23">
        <f t="shared" ref="BH9:BH15" si="16">AT9/100</f>
        <v>0</v>
      </c>
      <c r="BI9" s="23">
        <f t="shared" si="5"/>
        <v>0</v>
      </c>
      <c r="BJ9" s="23">
        <f t="shared" si="6"/>
        <v>0</v>
      </c>
      <c r="BK9" s="23">
        <f t="shared" si="7"/>
        <v>0</v>
      </c>
      <c r="BL9" s="23">
        <f t="shared" si="8"/>
        <v>0</v>
      </c>
      <c r="BM9" s="23">
        <f t="shared" si="9"/>
        <v>0</v>
      </c>
      <c r="BN9" s="23">
        <f t="shared" si="10"/>
        <v>0</v>
      </c>
      <c r="BO9" s="23">
        <f t="shared" si="11"/>
        <v>0</v>
      </c>
      <c r="BP9" s="23">
        <f t="shared" si="12"/>
        <v>0</v>
      </c>
      <c r="BQ9" s="23">
        <f t="shared" si="13"/>
        <v>0</v>
      </c>
      <c r="BR9" s="23">
        <f t="shared" si="13"/>
        <v>0</v>
      </c>
      <c r="BU9" s="324">
        <v>15</v>
      </c>
      <c r="BV9" s="324">
        <v>603</v>
      </c>
      <c r="BW9" s="324">
        <v>29.8</v>
      </c>
      <c r="BX9" s="324">
        <v>15</v>
      </c>
      <c r="BY9" s="237">
        <v>1092</v>
      </c>
      <c r="BZ9" s="324">
        <v>27.5</v>
      </c>
      <c r="CA9" s="324">
        <v>15</v>
      </c>
      <c r="CB9" s="324">
        <v>81</v>
      </c>
      <c r="CC9" s="324">
        <v>21.7</v>
      </c>
      <c r="CD9" s="324">
        <v>15</v>
      </c>
      <c r="CE9" s="324">
        <v>17</v>
      </c>
      <c r="CF9" s="324">
        <v>75.099999999999994</v>
      </c>
      <c r="CG9" s="324">
        <v>15</v>
      </c>
      <c r="CH9" s="324">
        <v>27</v>
      </c>
      <c r="CI9" s="324">
        <v>10.7</v>
      </c>
      <c r="CK9" s="324">
        <v>15</v>
      </c>
      <c r="CL9" s="324">
        <f t="shared" ref="CL9:CL19" si="17">BV9+BY9+CB9+CE9+CH9</f>
        <v>1820</v>
      </c>
      <c r="CM9" s="325">
        <f t="shared" si="14"/>
        <v>27.401385124962363</v>
      </c>
    </row>
    <row r="10" spans="1:91" x14ac:dyDescent="0.25">
      <c r="A10" s="186">
        <v>19</v>
      </c>
      <c r="B10" s="123">
        <f t="shared" ref="B10:M10" si="18">BG14</f>
        <v>0.64900000000000002</v>
      </c>
      <c r="C10" s="124">
        <f t="shared" si="18"/>
        <v>0.60699999999999998</v>
      </c>
      <c r="D10" s="124">
        <f t="shared" si="18"/>
        <v>0.755</v>
      </c>
      <c r="E10" s="124">
        <f t="shared" si="18"/>
        <v>0.629</v>
      </c>
      <c r="F10" s="124">
        <f t="shared" si="18"/>
        <v>0.81700000000000006</v>
      </c>
      <c r="G10" s="124">
        <f t="shared" si="18"/>
        <v>0.80599999999999994</v>
      </c>
      <c r="H10" s="124">
        <f t="shared" si="18"/>
        <v>0.74519230769230771</v>
      </c>
      <c r="I10" s="124">
        <f t="shared" si="18"/>
        <v>0.76700000000000002</v>
      </c>
      <c r="J10" s="124">
        <f t="shared" si="18"/>
        <v>0.77500000000000002</v>
      </c>
      <c r="K10" s="124">
        <f t="shared" si="18"/>
        <v>0.754</v>
      </c>
      <c r="L10" s="124">
        <f t="shared" si="18"/>
        <v>0.77099236641221369</v>
      </c>
      <c r="M10" s="125">
        <f t="shared" si="18"/>
        <v>0.69610261470152934</v>
      </c>
      <c r="P10" s="234">
        <v>16</v>
      </c>
      <c r="Q10" s="234">
        <v>80</v>
      </c>
      <c r="R10" s="234">
        <v>34.4</v>
      </c>
      <c r="S10" s="234">
        <v>121</v>
      </c>
      <c r="T10" s="234">
        <v>35.1</v>
      </c>
      <c r="U10" s="234">
        <v>105</v>
      </c>
      <c r="V10" s="234">
        <v>44.4</v>
      </c>
      <c r="W10" s="234">
        <v>81</v>
      </c>
      <c r="X10" s="234">
        <v>29.8</v>
      </c>
      <c r="Y10" s="234">
        <v>100</v>
      </c>
      <c r="Z10" s="234">
        <v>63</v>
      </c>
      <c r="AA10" s="234">
        <v>20</v>
      </c>
      <c r="AB10" s="234">
        <v>48.4</v>
      </c>
      <c r="AC10" s="234">
        <v>0</v>
      </c>
      <c r="AD10" s="234">
        <v>0</v>
      </c>
      <c r="AE10" s="234">
        <v>73</v>
      </c>
      <c r="AF10" s="234">
        <v>46.3</v>
      </c>
      <c r="AG10" s="234">
        <v>47</v>
      </c>
      <c r="AH10" s="234">
        <v>50.8</v>
      </c>
      <c r="AI10" s="234">
        <v>67</v>
      </c>
      <c r="AJ10" s="234">
        <v>53.7</v>
      </c>
      <c r="AK10" s="234">
        <v>0</v>
      </c>
      <c r="AL10" s="234">
        <v>0</v>
      </c>
      <c r="AM10" s="234">
        <v>3</v>
      </c>
      <c r="AN10" s="234">
        <v>95</v>
      </c>
      <c r="AO10" s="234">
        <v>967</v>
      </c>
      <c r="AP10" s="234">
        <v>47.9</v>
      </c>
      <c r="AR10">
        <v>15</v>
      </c>
      <c r="AS10" s="234">
        <v>17.600000000000001</v>
      </c>
      <c r="AT10" s="234">
        <v>21.8</v>
      </c>
      <c r="AU10" s="234">
        <v>21.8</v>
      </c>
      <c r="AV10" s="234">
        <v>16.2</v>
      </c>
      <c r="AW10" s="234">
        <v>40</v>
      </c>
      <c r="AX10" s="234">
        <v>11.9</v>
      </c>
      <c r="AY10" s="234">
        <f t="shared" ref="AY10:AY15" si="19">((AA9+AC9+AE9)/($AA$6+$AC$6+$AE$6))*100</f>
        <v>24.03846153846154</v>
      </c>
      <c r="AZ10" s="234">
        <v>28.1</v>
      </c>
      <c r="BA10" s="234">
        <v>22.1</v>
      </c>
      <c r="BB10" s="234">
        <v>28.9</v>
      </c>
      <c r="BC10" s="324">
        <f t="shared" ref="BC10:BC15" si="20">((AI9+AK9+AM9)/($AI$6+$AK$6+$AM$6))*100</f>
        <v>27.480916030534353</v>
      </c>
      <c r="BD10" s="324">
        <f t="shared" ref="BD10:BD15" si="21">((AK9+AM9+AO9)/($AK$6+$AM$6+$AO$6))*100</f>
        <v>29.748396645288604</v>
      </c>
      <c r="BF10" s="324">
        <v>15</v>
      </c>
      <c r="BG10" s="23">
        <f>AS10/100</f>
        <v>0.17600000000000002</v>
      </c>
      <c r="BH10" s="23">
        <f t="shared" si="16"/>
        <v>0.218</v>
      </c>
      <c r="BI10" s="23">
        <f t="shared" si="5"/>
        <v>0.218</v>
      </c>
      <c r="BJ10" s="23">
        <f t="shared" si="6"/>
        <v>0.16200000000000001</v>
      </c>
      <c r="BK10" s="23">
        <f t="shared" si="7"/>
        <v>0.4</v>
      </c>
      <c r="BL10" s="23">
        <f t="shared" si="8"/>
        <v>0.11900000000000001</v>
      </c>
      <c r="BM10" s="23">
        <f t="shared" si="9"/>
        <v>0.24038461538461539</v>
      </c>
      <c r="BN10" s="23">
        <f t="shared" si="10"/>
        <v>0.28100000000000003</v>
      </c>
      <c r="BO10" s="23">
        <f t="shared" si="11"/>
        <v>0.221</v>
      </c>
      <c r="BP10" s="23">
        <f t="shared" si="12"/>
        <v>0.28899999999999998</v>
      </c>
      <c r="BQ10" s="23">
        <f t="shared" si="13"/>
        <v>0.27480916030534353</v>
      </c>
      <c r="BR10" s="23">
        <f t="shared" si="13"/>
        <v>0.29748396645288605</v>
      </c>
      <c r="BU10" s="324">
        <v>16</v>
      </c>
      <c r="BV10" s="324">
        <v>967</v>
      </c>
      <c r="BW10" s="324">
        <v>47.9</v>
      </c>
      <c r="BX10" s="324">
        <v>16</v>
      </c>
      <c r="BY10" s="237">
        <v>1775</v>
      </c>
      <c r="BZ10" s="324">
        <v>44.7</v>
      </c>
      <c r="CA10" s="324">
        <v>16</v>
      </c>
      <c r="CB10" s="324">
        <v>143</v>
      </c>
      <c r="CC10" s="324">
        <v>38.200000000000003</v>
      </c>
      <c r="CD10" s="324">
        <v>16</v>
      </c>
      <c r="CE10" s="324">
        <v>17</v>
      </c>
      <c r="CF10" s="324">
        <v>75.099999999999994</v>
      </c>
      <c r="CG10" s="324">
        <v>16</v>
      </c>
      <c r="CH10" s="324">
        <v>42</v>
      </c>
      <c r="CI10" s="324">
        <v>16.600000000000001</v>
      </c>
      <c r="CK10" s="324">
        <v>16</v>
      </c>
      <c r="CL10" s="324">
        <f t="shared" si="17"/>
        <v>2944</v>
      </c>
      <c r="CM10" s="325">
        <f t="shared" si="14"/>
        <v>44.32399879554351</v>
      </c>
    </row>
    <row r="11" spans="1:91" ht="15.75" thickBot="1" x14ac:dyDescent="0.3">
      <c r="A11" s="186">
        <v>20</v>
      </c>
      <c r="B11" s="126">
        <f t="shared" ref="B11:M11" si="22">BG15</f>
        <v>0.73599999999999999</v>
      </c>
      <c r="C11" s="127">
        <f t="shared" si="22"/>
        <v>0.72400000000000009</v>
      </c>
      <c r="D11" s="127">
        <f t="shared" si="22"/>
        <v>0.83</v>
      </c>
      <c r="E11" s="127">
        <f t="shared" si="22"/>
        <v>0.66700000000000004</v>
      </c>
      <c r="F11" s="127">
        <f t="shared" si="22"/>
        <v>0.81700000000000006</v>
      </c>
      <c r="G11" s="127">
        <f t="shared" si="22"/>
        <v>0.80599999999999994</v>
      </c>
      <c r="H11" s="127">
        <f t="shared" si="22"/>
        <v>0.76923076923076938</v>
      </c>
      <c r="I11" s="127">
        <f t="shared" si="22"/>
        <v>0.79900000000000004</v>
      </c>
      <c r="J11" s="127">
        <f t="shared" si="22"/>
        <v>0.82400000000000007</v>
      </c>
      <c r="K11" s="127">
        <f t="shared" si="22"/>
        <v>0.83</v>
      </c>
      <c r="L11" s="127">
        <f t="shared" si="22"/>
        <v>0.83969465648854968</v>
      </c>
      <c r="M11" s="128">
        <f t="shared" si="22"/>
        <v>0.740009866798224</v>
      </c>
      <c r="P11" s="234">
        <v>17</v>
      </c>
      <c r="Q11" s="234">
        <v>100</v>
      </c>
      <c r="R11" s="234">
        <v>43.3</v>
      </c>
      <c r="S11" s="234">
        <v>154</v>
      </c>
      <c r="T11" s="234">
        <v>44.7</v>
      </c>
      <c r="U11" s="234">
        <v>135</v>
      </c>
      <c r="V11" s="234">
        <v>56.9</v>
      </c>
      <c r="W11" s="234">
        <v>112</v>
      </c>
      <c r="X11" s="234">
        <v>41.5</v>
      </c>
      <c r="Y11" s="234">
        <v>117</v>
      </c>
      <c r="Z11" s="234">
        <v>73.900000000000006</v>
      </c>
      <c r="AA11" s="234">
        <v>23</v>
      </c>
      <c r="AB11" s="234">
        <v>56.4</v>
      </c>
      <c r="AC11" s="234">
        <v>0</v>
      </c>
      <c r="AD11" s="234">
        <v>0</v>
      </c>
      <c r="AE11" s="234">
        <v>93</v>
      </c>
      <c r="AF11" s="234">
        <v>58.6</v>
      </c>
      <c r="AG11" s="234">
        <v>50</v>
      </c>
      <c r="AH11" s="234">
        <v>53.4</v>
      </c>
      <c r="AI11" s="234">
        <v>79</v>
      </c>
      <c r="AJ11" s="234">
        <v>63.2</v>
      </c>
      <c r="AK11" s="234">
        <v>0</v>
      </c>
      <c r="AL11" s="234">
        <v>0</v>
      </c>
      <c r="AM11" s="234">
        <v>3</v>
      </c>
      <c r="AN11" s="234">
        <v>95</v>
      </c>
      <c r="AO11" s="235">
        <v>1196</v>
      </c>
      <c r="AP11" s="234">
        <v>59.2</v>
      </c>
      <c r="AR11">
        <v>16</v>
      </c>
      <c r="AS11" s="234">
        <v>34.4</v>
      </c>
      <c r="AT11" s="234">
        <v>35.1</v>
      </c>
      <c r="AU11" s="234">
        <v>44.4</v>
      </c>
      <c r="AV11" s="234">
        <v>29.8</v>
      </c>
      <c r="AW11" s="234">
        <v>63</v>
      </c>
      <c r="AX11" s="234">
        <v>48.4</v>
      </c>
      <c r="AY11" s="324">
        <f t="shared" si="19"/>
        <v>44.711538461538467</v>
      </c>
      <c r="AZ11" s="234">
        <v>46.3</v>
      </c>
      <c r="BA11" s="234">
        <v>50.8</v>
      </c>
      <c r="BB11" s="234">
        <v>53.7</v>
      </c>
      <c r="BC11" s="324">
        <f t="shared" si="20"/>
        <v>53.435114503816791</v>
      </c>
      <c r="BD11" s="324">
        <f t="shared" si="21"/>
        <v>47.853971386285146</v>
      </c>
      <c r="BF11" s="324">
        <v>16</v>
      </c>
      <c r="BG11" s="23">
        <f t="shared" ref="BG11:BG14" si="23">AS11/100</f>
        <v>0.34399999999999997</v>
      </c>
      <c r="BH11" s="23">
        <f t="shared" si="16"/>
        <v>0.35100000000000003</v>
      </c>
      <c r="BI11" s="23">
        <f t="shared" si="5"/>
        <v>0.44400000000000001</v>
      </c>
      <c r="BJ11" s="23">
        <f t="shared" si="6"/>
        <v>0.29799999999999999</v>
      </c>
      <c r="BK11" s="23">
        <f t="shared" si="7"/>
        <v>0.63</v>
      </c>
      <c r="BL11" s="23">
        <f t="shared" si="8"/>
        <v>0.48399999999999999</v>
      </c>
      <c r="BM11" s="23">
        <f t="shared" si="9"/>
        <v>0.44711538461538469</v>
      </c>
      <c r="BN11" s="23">
        <f t="shared" si="10"/>
        <v>0.46299999999999997</v>
      </c>
      <c r="BO11" s="23">
        <f t="shared" si="11"/>
        <v>0.50800000000000001</v>
      </c>
      <c r="BP11" s="23">
        <f t="shared" si="12"/>
        <v>0.53700000000000003</v>
      </c>
      <c r="BQ11" s="23">
        <f t="shared" si="13"/>
        <v>0.53435114503816794</v>
      </c>
      <c r="BR11" s="23">
        <f t="shared" si="13"/>
        <v>0.47853971386285143</v>
      </c>
      <c r="BU11" s="324">
        <v>17</v>
      </c>
      <c r="BV11" s="237">
        <v>1196</v>
      </c>
      <c r="BW11" s="324">
        <v>59.2</v>
      </c>
      <c r="BX11" s="324">
        <v>17</v>
      </c>
      <c r="BY11" s="237">
        <v>2301</v>
      </c>
      <c r="BZ11" s="324">
        <v>58</v>
      </c>
      <c r="CA11" s="324">
        <v>17</v>
      </c>
      <c r="CB11" s="324">
        <v>180</v>
      </c>
      <c r="CC11" s="324">
        <v>48.3</v>
      </c>
      <c r="CD11" s="324">
        <v>17</v>
      </c>
      <c r="CE11" s="324">
        <v>22</v>
      </c>
      <c r="CF11" s="324">
        <v>92.4</v>
      </c>
      <c r="CG11" s="324">
        <v>17</v>
      </c>
      <c r="CH11" s="324">
        <v>61</v>
      </c>
      <c r="CI11" s="324">
        <v>24</v>
      </c>
      <c r="CK11" s="324">
        <v>17</v>
      </c>
      <c r="CL11" s="324">
        <f t="shared" si="17"/>
        <v>3760</v>
      </c>
      <c r="CM11" s="325">
        <f t="shared" si="14"/>
        <v>56.609454983438724</v>
      </c>
    </row>
    <row r="12" spans="1:91" ht="15.75" thickBot="1" x14ac:dyDescent="0.3">
      <c r="P12" s="234">
        <v>18</v>
      </c>
      <c r="Q12" s="234">
        <v>140</v>
      </c>
      <c r="R12" s="234">
        <v>60.4</v>
      </c>
      <c r="S12" s="234">
        <v>191</v>
      </c>
      <c r="T12" s="234">
        <v>55.4</v>
      </c>
      <c r="U12" s="234">
        <v>163</v>
      </c>
      <c r="V12" s="234">
        <v>68.900000000000006</v>
      </c>
      <c r="W12" s="234">
        <v>149</v>
      </c>
      <c r="X12" s="234">
        <v>55.1</v>
      </c>
      <c r="Y12" s="234">
        <v>126</v>
      </c>
      <c r="Z12" s="234">
        <v>79.099999999999994</v>
      </c>
      <c r="AA12" s="234">
        <v>23</v>
      </c>
      <c r="AB12" s="234">
        <v>56.4</v>
      </c>
      <c r="AC12" s="234">
        <v>0</v>
      </c>
      <c r="AD12" s="234">
        <v>0</v>
      </c>
      <c r="AE12" s="234">
        <v>113</v>
      </c>
      <c r="AF12" s="234">
        <v>71.099999999999994</v>
      </c>
      <c r="AG12" s="234">
        <v>58</v>
      </c>
      <c r="AH12" s="234">
        <v>61.9</v>
      </c>
      <c r="AI12" s="234">
        <v>90</v>
      </c>
      <c r="AJ12" s="234">
        <v>71.7</v>
      </c>
      <c r="AK12" s="234">
        <v>3</v>
      </c>
      <c r="AL12" s="234">
        <v>95</v>
      </c>
      <c r="AM12" s="234">
        <v>3</v>
      </c>
      <c r="AN12" s="234">
        <v>95</v>
      </c>
      <c r="AO12" s="235">
        <v>1350</v>
      </c>
      <c r="AP12" s="234">
        <v>66.8</v>
      </c>
      <c r="AR12">
        <v>17</v>
      </c>
      <c r="AS12" s="234">
        <v>43.3</v>
      </c>
      <c r="AT12" s="234">
        <v>44.7</v>
      </c>
      <c r="AU12" s="234">
        <v>56.9</v>
      </c>
      <c r="AV12" s="234">
        <v>41.5</v>
      </c>
      <c r="AW12" s="234">
        <v>73.900000000000006</v>
      </c>
      <c r="AX12" s="234">
        <v>56.4</v>
      </c>
      <c r="AY12" s="324">
        <f t="shared" si="19"/>
        <v>55.769230769230774</v>
      </c>
      <c r="AZ12" s="234">
        <v>58.6</v>
      </c>
      <c r="BA12" s="234">
        <v>53.4</v>
      </c>
      <c r="BB12" s="234">
        <v>63.2</v>
      </c>
      <c r="BC12" s="324">
        <f t="shared" si="20"/>
        <v>62.595419847328252</v>
      </c>
      <c r="BD12" s="324">
        <f t="shared" si="21"/>
        <v>59.151455352738033</v>
      </c>
      <c r="BF12" s="324">
        <v>17</v>
      </c>
      <c r="BG12" s="23">
        <f t="shared" si="23"/>
        <v>0.433</v>
      </c>
      <c r="BH12" s="23">
        <f t="shared" si="16"/>
        <v>0.44700000000000001</v>
      </c>
      <c r="BI12" s="23">
        <f t="shared" si="5"/>
        <v>0.56899999999999995</v>
      </c>
      <c r="BJ12" s="23">
        <f t="shared" si="6"/>
        <v>0.41499999999999998</v>
      </c>
      <c r="BK12" s="23">
        <f t="shared" si="7"/>
        <v>0.7390000000000001</v>
      </c>
      <c r="BL12" s="23">
        <f t="shared" si="8"/>
        <v>0.56399999999999995</v>
      </c>
      <c r="BM12" s="23">
        <f t="shared" si="9"/>
        <v>0.55769230769230771</v>
      </c>
      <c r="BN12" s="23">
        <f t="shared" si="10"/>
        <v>0.58599999999999997</v>
      </c>
      <c r="BO12" s="23">
        <f t="shared" si="11"/>
        <v>0.53400000000000003</v>
      </c>
      <c r="BP12" s="23">
        <f t="shared" si="12"/>
        <v>0.63200000000000001</v>
      </c>
      <c r="BQ12" s="23">
        <f t="shared" si="13"/>
        <v>0.62595419847328249</v>
      </c>
      <c r="BR12" s="23">
        <f t="shared" si="13"/>
        <v>0.59151455352738036</v>
      </c>
      <c r="BU12" s="324">
        <v>18</v>
      </c>
      <c r="BV12" s="237">
        <v>1350</v>
      </c>
      <c r="BW12" s="324">
        <v>66.8</v>
      </c>
      <c r="BX12" s="324">
        <v>18</v>
      </c>
      <c r="BY12" s="237">
        <v>2588</v>
      </c>
      <c r="BZ12" s="324">
        <v>65.2</v>
      </c>
      <c r="CA12" s="324">
        <v>18</v>
      </c>
      <c r="CB12" s="324">
        <v>225</v>
      </c>
      <c r="CC12" s="324">
        <v>60.3</v>
      </c>
      <c r="CD12" s="324">
        <v>18</v>
      </c>
      <c r="CE12" s="324">
        <v>22</v>
      </c>
      <c r="CF12" s="324">
        <v>92.4</v>
      </c>
      <c r="CG12" s="324">
        <v>18</v>
      </c>
      <c r="CH12" s="324">
        <v>61</v>
      </c>
      <c r="CI12" s="324">
        <v>24</v>
      </c>
      <c r="CK12" s="324">
        <v>18</v>
      </c>
      <c r="CL12" s="324">
        <f t="shared" si="17"/>
        <v>4246</v>
      </c>
      <c r="CM12" s="325">
        <f t="shared" si="14"/>
        <v>63.926528154170427</v>
      </c>
    </row>
    <row r="13" spans="1:91" ht="16.5" thickTop="1" thickBot="1" x14ac:dyDescent="0.3">
      <c r="A13" s="88" t="s">
        <v>49</v>
      </c>
      <c r="B13" s="412" t="s">
        <v>244</v>
      </c>
      <c r="C13" s="413"/>
      <c r="D13" s="413"/>
      <c r="E13" s="413"/>
      <c r="F13" s="413"/>
      <c r="G13" s="413"/>
      <c r="H13" s="413"/>
      <c r="I13" s="413"/>
      <c r="J13" s="413"/>
      <c r="K13" s="413"/>
      <c r="L13" s="413"/>
      <c r="M13" s="414"/>
      <c r="P13" s="234">
        <v>19</v>
      </c>
      <c r="Q13" s="234">
        <v>150</v>
      </c>
      <c r="R13" s="234">
        <v>64.900000000000006</v>
      </c>
      <c r="S13" s="234">
        <v>209</v>
      </c>
      <c r="T13" s="234">
        <v>60.7</v>
      </c>
      <c r="U13" s="234">
        <v>179</v>
      </c>
      <c r="V13" s="234">
        <v>75.5</v>
      </c>
      <c r="W13" s="234">
        <v>170</v>
      </c>
      <c r="X13" s="234">
        <v>62.9</v>
      </c>
      <c r="Y13" s="234">
        <v>130</v>
      </c>
      <c r="Z13" s="234">
        <v>81.7</v>
      </c>
      <c r="AA13" s="234">
        <v>33</v>
      </c>
      <c r="AB13" s="234">
        <v>80.599999999999994</v>
      </c>
      <c r="AC13" s="234">
        <v>0</v>
      </c>
      <c r="AD13" s="234">
        <v>0</v>
      </c>
      <c r="AE13" s="234">
        <v>122</v>
      </c>
      <c r="AF13" s="234">
        <v>76.7</v>
      </c>
      <c r="AG13" s="234">
        <v>72</v>
      </c>
      <c r="AH13" s="234">
        <v>77.5</v>
      </c>
      <c r="AI13" s="234">
        <v>95</v>
      </c>
      <c r="AJ13" s="234">
        <v>75.400000000000006</v>
      </c>
      <c r="AK13" s="234">
        <v>3</v>
      </c>
      <c r="AL13" s="234">
        <v>95</v>
      </c>
      <c r="AM13" s="234">
        <v>3</v>
      </c>
      <c r="AN13" s="234">
        <v>95</v>
      </c>
      <c r="AO13" s="235">
        <v>1405</v>
      </c>
      <c r="AP13" s="234">
        <v>69.5</v>
      </c>
      <c r="AR13">
        <v>18</v>
      </c>
      <c r="AS13" s="234">
        <v>60.4</v>
      </c>
      <c r="AT13" s="234">
        <v>55.4</v>
      </c>
      <c r="AU13" s="234">
        <v>68.900000000000006</v>
      </c>
      <c r="AV13" s="234">
        <v>55.1</v>
      </c>
      <c r="AW13" s="234">
        <v>79.099999999999994</v>
      </c>
      <c r="AX13" s="234">
        <v>56.4</v>
      </c>
      <c r="AY13" s="324">
        <f t="shared" si="19"/>
        <v>65.384615384615387</v>
      </c>
      <c r="AZ13" s="234">
        <v>71.099999999999994</v>
      </c>
      <c r="BA13" s="234">
        <v>61.9</v>
      </c>
      <c r="BB13" s="234">
        <v>71.7</v>
      </c>
      <c r="BC13" s="324">
        <f t="shared" si="20"/>
        <v>73.282442748091597</v>
      </c>
      <c r="BD13" s="324">
        <f t="shared" si="21"/>
        <v>66.896891958559451</v>
      </c>
      <c r="BF13" s="324">
        <v>18</v>
      </c>
      <c r="BG13" s="23">
        <f t="shared" si="23"/>
        <v>0.60399999999999998</v>
      </c>
      <c r="BH13" s="23">
        <f t="shared" si="16"/>
        <v>0.55399999999999994</v>
      </c>
      <c r="BI13" s="23">
        <f t="shared" si="5"/>
        <v>0.68900000000000006</v>
      </c>
      <c r="BJ13" s="23">
        <f t="shared" si="6"/>
        <v>0.55100000000000005</v>
      </c>
      <c r="BK13" s="23">
        <f t="shared" si="7"/>
        <v>0.79099999999999993</v>
      </c>
      <c r="BL13" s="23">
        <f t="shared" si="8"/>
        <v>0.56399999999999995</v>
      </c>
      <c r="BM13" s="23">
        <f t="shared" si="9"/>
        <v>0.65384615384615385</v>
      </c>
      <c r="BN13" s="23">
        <f t="shared" si="10"/>
        <v>0.71099999999999997</v>
      </c>
      <c r="BO13" s="23">
        <f t="shared" si="11"/>
        <v>0.61899999999999999</v>
      </c>
      <c r="BP13" s="23">
        <f t="shared" si="12"/>
        <v>0.71700000000000008</v>
      </c>
      <c r="BQ13" s="23">
        <f t="shared" si="13"/>
        <v>0.73282442748091592</v>
      </c>
      <c r="BR13" s="23">
        <f t="shared" si="13"/>
        <v>0.66896891958559446</v>
      </c>
      <c r="BU13" s="324">
        <v>19</v>
      </c>
      <c r="BV13" s="237">
        <v>1405</v>
      </c>
      <c r="BW13" s="324">
        <v>69.5</v>
      </c>
      <c r="BX13" s="324">
        <v>19</v>
      </c>
      <c r="BY13" s="237">
        <v>2754</v>
      </c>
      <c r="BZ13" s="324">
        <v>69.400000000000006</v>
      </c>
      <c r="CA13" s="324">
        <v>19</v>
      </c>
      <c r="CB13" s="324">
        <v>244</v>
      </c>
      <c r="CC13" s="324">
        <v>65.5</v>
      </c>
      <c r="CD13" s="324">
        <v>19</v>
      </c>
      <c r="CE13" s="324">
        <v>22</v>
      </c>
      <c r="CF13" s="324">
        <v>92.4</v>
      </c>
      <c r="CG13" s="324">
        <v>19</v>
      </c>
      <c r="CH13" s="324">
        <v>61</v>
      </c>
      <c r="CI13" s="324">
        <v>24</v>
      </c>
      <c r="CK13" s="324">
        <v>19</v>
      </c>
      <c r="CL13" s="324">
        <f t="shared" si="17"/>
        <v>4486</v>
      </c>
      <c r="CM13" s="325">
        <f t="shared" si="14"/>
        <v>67.539897621198435</v>
      </c>
    </row>
    <row r="14" spans="1:91" ht="16.5" thickTop="1" thickBot="1" x14ac:dyDescent="0.3">
      <c r="A14" s="89"/>
      <c r="B14" s="378">
        <v>1</v>
      </c>
      <c r="C14" s="379">
        <v>2</v>
      </c>
      <c r="D14" s="379">
        <v>3</v>
      </c>
      <c r="E14" s="379">
        <v>4</v>
      </c>
      <c r="F14" s="379">
        <v>5</v>
      </c>
      <c r="G14" s="379">
        <v>6</v>
      </c>
      <c r="H14" s="379">
        <v>7</v>
      </c>
      <c r="I14" s="379">
        <v>8</v>
      </c>
      <c r="J14" s="379">
        <v>9</v>
      </c>
      <c r="K14" s="379">
        <v>10</v>
      </c>
      <c r="L14" s="379">
        <v>11</v>
      </c>
      <c r="M14" s="380">
        <v>12</v>
      </c>
      <c r="P14" s="68">
        <v>20</v>
      </c>
      <c r="Q14" s="68">
        <v>171</v>
      </c>
      <c r="R14" s="68">
        <v>73.599999999999994</v>
      </c>
      <c r="S14" s="68">
        <v>250</v>
      </c>
      <c r="T14" s="68">
        <v>72.400000000000006</v>
      </c>
      <c r="U14" s="68">
        <v>197</v>
      </c>
      <c r="V14" s="68">
        <v>83</v>
      </c>
      <c r="W14" s="68">
        <v>180</v>
      </c>
      <c r="X14" s="68">
        <v>66.7</v>
      </c>
      <c r="Y14" s="68">
        <v>130</v>
      </c>
      <c r="Z14" s="68">
        <v>81.7</v>
      </c>
      <c r="AA14" s="68">
        <v>33</v>
      </c>
      <c r="AB14" s="68">
        <v>80.599999999999994</v>
      </c>
      <c r="AC14" s="68">
        <v>0</v>
      </c>
      <c r="AD14" s="68">
        <v>0</v>
      </c>
      <c r="AE14" s="68">
        <v>127</v>
      </c>
      <c r="AF14" s="68">
        <v>79.900000000000006</v>
      </c>
      <c r="AG14" s="68">
        <v>77</v>
      </c>
      <c r="AH14" s="68">
        <v>82.4</v>
      </c>
      <c r="AI14" s="68">
        <v>104</v>
      </c>
      <c r="AJ14" s="68">
        <v>83</v>
      </c>
      <c r="AK14" s="68">
        <v>3</v>
      </c>
      <c r="AL14" s="68">
        <v>95</v>
      </c>
      <c r="AM14" s="68">
        <v>3</v>
      </c>
      <c r="AN14" s="68">
        <v>95</v>
      </c>
      <c r="AO14" s="232">
        <v>1494</v>
      </c>
      <c r="AP14" s="68">
        <v>73.900000000000006</v>
      </c>
      <c r="AR14">
        <v>19</v>
      </c>
      <c r="AS14" s="234">
        <v>64.900000000000006</v>
      </c>
      <c r="AT14" s="234">
        <v>60.7</v>
      </c>
      <c r="AU14" s="234">
        <v>75.5</v>
      </c>
      <c r="AV14" s="234">
        <v>62.9</v>
      </c>
      <c r="AW14" s="234">
        <v>81.7</v>
      </c>
      <c r="AX14" s="234">
        <v>80.599999999999994</v>
      </c>
      <c r="AY14" s="324">
        <f t="shared" si="19"/>
        <v>74.519230769230774</v>
      </c>
      <c r="AZ14" s="234">
        <v>76.7</v>
      </c>
      <c r="BA14" s="234">
        <v>77.5</v>
      </c>
      <c r="BB14" s="234">
        <v>75.400000000000006</v>
      </c>
      <c r="BC14" s="324">
        <f t="shared" si="20"/>
        <v>77.099236641221367</v>
      </c>
      <c r="BD14" s="324">
        <f t="shared" si="21"/>
        <v>69.610261470152935</v>
      </c>
      <c r="BF14" s="324">
        <v>19</v>
      </c>
      <c r="BG14" s="23">
        <f t="shared" si="23"/>
        <v>0.64900000000000002</v>
      </c>
      <c r="BH14" s="23">
        <f t="shared" si="16"/>
        <v>0.60699999999999998</v>
      </c>
      <c r="BI14" s="23">
        <f t="shared" si="5"/>
        <v>0.755</v>
      </c>
      <c r="BJ14" s="23">
        <f t="shared" si="6"/>
        <v>0.629</v>
      </c>
      <c r="BK14" s="23">
        <f t="shared" si="7"/>
        <v>0.81700000000000006</v>
      </c>
      <c r="BL14" s="23">
        <f t="shared" si="8"/>
        <v>0.80599999999999994</v>
      </c>
      <c r="BM14" s="23">
        <f t="shared" si="9"/>
        <v>0.74519230769230771</v>
      </c>
      <c r="BN14" s="23">
        <f t="shared" si="10"/>
        <v>0.76700000000000002</v>
      </c>
      <c r="BO14" s="23">
        <f t="shared" si="11"/>
        <v>0.77500000000000002</v>
      </c>
      <c r="BP14" s="23">
        <f t="shared" si="12"/>
        <v>0.754</v>
      </c>
      <c r="BQ14" s="23">
        <f t="shared" si="13"/>
        <v>0.77099236641221369</v>
      </c>
      <c r="BR14" s="23">
        <f t="shared" si="13"/>
        <v>0.69610261470152934</v>
      </c>
      <c r="BU14" s="68">
        <v>20</v>
      </c>
      <c r="BV14" s="232">
        <v>1494</v>
      </c>
      <c r="BW14" s="68">
        <v>73.900000000000006</v>
      </c>
      <c r="BX14" s="324">
        <v>20</v>
      </c>
      <c r="BY14" s="237">
        <v>2884</v>
      </c>
      <c r="BZ14" s="324">
        <v>72.599999999999994</v>
      </c>
      <c r="CA14" s="324">
        <v>20</v>
      </c>
      <c r="CB14" s="324">
        <v>250</v>
      </c>
      <c r="CC14" s="324">
        <v>67</v>
      </c>
      <c r="CD14" s="324">
        <v>20</v>
      </c>
      <c r="CE14" s="324">
        <v>22</v>
      </c>
      <c r="CF14" s="324">
        <v>92.4</v>
      </c>
      <c r="CG14" s="324">
        <v>20</v>
      </c>
      <c r="CH14" s="324">
        <v>61</v>
      </c>
      <c r="CI14" s="324">
        <v>24</v>
      </c>
      <c r="CK14" s="324">
        <v>20</v>
      </c>
      <c r="CL14" s="324">
        <f t="shared" si="17"/>
        <v>4711</v>
      </c>
      <c r="CM14" s="325">
        <f t="shared" si="14"/>
        <v>70.927431496537181</v>
      </c>
    </row>
    <row r="15" spans="1:91" ht="15.75" thickTop="1" x14ac:dyDescent="0.25">
      <c r="A15" s="230" t="s">
        <v>103</v>
      </c>
      <c r="B15" s="190">
        <f>CK26</f>
        <v>0.10344827586206896</v>
      </c>
      <c r="C15" s="188">
        <f t="shared" ref="C15:L15" si="24">CL26</f>
        <v>0.23239436619718309</v>
      </c>
      <c r="D15" s="188">
        <f t="shared" si="24"/>
        <v>0.26190476190476192</v>
      </c>
      <c r="E15" s="188">
        <f t="shared" si="24"/>
        <v>9.5406360424028266E-2</v>
      </c>
      <c r="F15" s="188">
        <f t="shared" si="24"/>
        <v>0</v>
      </c>
      <c r="G15" s="188">
        <f t="shared" si="24"/>
        <v>0</v>
      </c>
      <c r="H15" s="188">
        <f t="shared" si="24"/>
        <v>6.4935064935064931E-3</v>
      </c>
      <c r="I15" s="188">
        <f t="shared" si="24"/>
        <v>0.1176470588235294</v>
      </c>
      <c r="J15" s="188">
        <f t="shared" si="24"/>
        <v>0.19463087248322147</v>
      </c>
      <c r="K15" s="188">
        <f t="shared" si="24"/>
        <v>0.21008403361344538</v>
      </c>
      <c r="L15" s="188">
        <f t="shared" si="24"/>
        <v>0</v>
      </c>
      <c r="M15" s="189">
        <f>CV26</f>
        <v>0</v>
      </c>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5"/>
      <c r="AP15" s="234"/>
      <c r="AR15">
        <v>20</v>
      </c>
      <c r="AS15">
        <v>73.599999999999994</v>
      </c>
      <c r="AT15">
        <v>72.400000000000006</v>
      </c>
      <c r="AU15">
        <v>83</v>
      </c>
      <c r="AV15">
        <v>66.7</v>
      </c>
      <c r="AW15">
        <v>81.7</v>
      </c>
      <c r="AX15">
        <v>80.599999999999994</v>
      </c>
      <c r="AY15" s="324">
        <f t="shared" si="19"/>
        <v>76.923076923076934</v>
      </c>
      <c r="AZ15">
        <v>79.900000000000006</v>
      </c>
      <c r="BA15">
        <v>82.4</v>
      </c>
      <c r="BB15">
        <v>83</v>
      </c>
      <c r="BC15" s="324">
        <f t="shared" si="20"/>
        <v>83.969465648854964</v>
      </c>
      <c r="BD15" s="324">
        <f t="shared" si="21"/>
        <v>74.000986679822404</v>
      </c>
      <c r="BF15" s="324">
        <v>20</v>
      </c>
      <c r="BG15" s="23">
        <f>AS15/100</f>
        <v>0.73599999999999999</v>
      </c>
      <c r="BH15" s="23">
        <f t="shared" si="16"/>
        <v>0.72400000000000009</v>
      </c>
      <c r="BI15" s="23">
        <f t="shared" si="5"/>
        <v>0.83</v>
      </c>
      <c r="BJ15" s="23">
        <f t="shared" si="6"/>
        <v>0.66700000000000004</v>
      </c>
      <c r="BK15" s="23">
        <f t="shared" si="7"/>
        <v>0.81700000000000006</v>
      </c>
      <c r="BL15" s="23">
        <f t="shared" si="8"/>
        <v>0.80599999999999994</v>
      </c>
      <c r="BM15" s="23">
        <f t="shared" si="9"/>
        <v>0.76923076923076938</v>
      </c>
      <c r="BN15" s="23">
        <f t="shared" si="10"/>
        <v>0.79900000000000004</v>
      </c>
      <c r="BO15" s="23">
        <f t="shared" si="11"/>
        <v>0.82400000000000007</v>
      </c>
      <c r="BP15" s="23">
        <f t="shared" si="12"/>
        <v>0.83</v>
      </c>
      <c r="BQ15" s="23">
        <f t="shared" si="13"/>
        <v>0.83969465648854968</v>
      </c>
      <c r="BR15" s="23">
        <f t="shared" ref="BR15" si="25">BD15/100</f>
        <v>0.740009866798224</v>
      </c>
      <c r="BW15" s="23"/>
      <c r="BX15" s="324">
        <v>21</v>
      </c>
      <c r="BY15" s="237">
        <v>2971</v>
      </c>
      <c r="BZ15" s="324">
        <v>74.8</v>
      </c>
      <c r="CA15" s="324">
        <v>21</v>
      </c>
      <c r="CB15" s="324">
        <v>271</v>
      </c>
      <c r="CC15" s="324">
        <v>72.5</v>
      </c>
      <c r="CD15" s="324">
        <v>21</v>
      </c>
      <c r="CE15" s="324">
        <v>22</v>
      </c>
      <c r="CF15" s="324">
        <v>92.4</v>
      </c>
      <c r="CG15" s="324">
        <v>21</v>
      </c>
      <c r="CH15" s="324">
        <v>61</v>
      </c>
      <c r="CI15" s="324">
        <v>24</v>
      </c>
      <c r="CK15" s="324">
        <v>21</v>
      </c>
      <c r="CL15" s="324">
        <f t="shared" si="17"/>
        <v>3325</v>
      </c>
      <c r="CM15" s="325">
        <f t="shared" si="14"/>
        <v>50.060222824450463</v>
      </c>
    </row>
    <row r="16" spans="1:91" s="240" customFormat="1" x14ac:dyDescent="0.25">
      <c r="A16" s="231">
        <v>14</v>
      </c>
      <c r="B16" s="275">
        <f t="shared" ref="B16:M16" si="26">CK27</f>
        <v>0</v>
      </c>
      <c r="C16" s="273">
        <f>CL27</f>
        <v>0</v>
      </c>
      <c r="D16" s="273">
        <f t="shared" si="26"/>
        <v>0</v>
      </c>
      <c r="E16" s="273">
        <f t="shared" si="26"/>
        <v>0</v>
      </c>
      <c r="F16" s="273">
        <f t="shared" si="26"/>
        <v>0</v>
      </c>
      <c r="G16" s="273">
        <f t="shared" si="26"/>
        <v>0</v>
      </c>
      <c r="H16" s="273">
        <f t="shared" si="26"/>
        <v>0</v>
      </c>
      <c r="I16" s="273">
        <f t="shared" si="26"/>
        <v>0</v>
      </c>
      <c r="J16" s="273">
        <f t="shared" si="26"/>
        <v>0</v>
      </c>
      <c r="K16" s="273">
        <f t="shared" si="26"/>
        <v>0</v>
      </c>
      <c r="L16" s="273">
        <f t="shared" si="26"/>
        <v>0</v>
      </c>
      <c r="M16" s="274">
        <f t="shared" si="26"/>
        <v>0</v>
      </c>
      <c r="AO16" s="237"/>
      <c r="BW16" s="23"/>
      <c r="BX16" s="324">
        <v>22</v>
      </c>
      <c r="BY16" s="237">
        <v>3004</v>
      </c>
      <c r="BZ16" s="324">
        <v>75.7</v>
      </c>
      <c r="CA16" s="324">
        <v>22</v>
      </c>
      <c r="CB16" s="324">
        <v>271</v>
      </c>
      <c r="CC16" s="324">
        <v>72.5</v>
      </c>
      <c r="CD16" s="324">
        <v>22</v>
      </c>
      <c r="CE16" s="324">
        <v>22</v>
      </c>
      <c r="CF16" s="324">
        <v>92.4</v>
      </c>
      <c r="CG16" s="324">
        <v>22</v>
      </c>
      <c r="CH16" s="324">
        <v>61</v>
      </c>
      <c r="CI16" s="324">
        <v>24</v>
      </c>
      <c r="CK16" s="324">
        <v>22</v>
      </c>
      <c r="CL16" s="324">
        <f t="shared" si="17"/>
        <v>3358</v>
      </c>
      <c r="CM16" s="325">
        <f t="shared" si="14"/>
        <v>50.557061126166815</v>
      </c>
    </row>
    <row r="17" spans="1:100" x14ac:dyDescent="0.25">
      <c r="A17" s="231">
        <v>15</v>
      </c>
      <c r="B17" s="191">
        <f t="shared" ref="B17:M17" si="27">CK28</f>
        <v>8.1000000000000003E-2</v>
      </c>
      <c r="C17" s="124">
        <f t="shared" si="27"/>
        <v>0.27899999999999997</v>
      </c>
      <c r="D17" s="124">
        <f t="shared" si="27"/>
        <v>0.38200000000000001</v>
      </c>
      <c r="E17" s="124">
        <f t="shared" si="27"/>
        <v>0.18100000000000002</v>
      </c>
      <c r="F17" s="124">
        <f t="shared" si="27"/>
        <v>0.17834394904458598</v>
      </c>
      <c r="G17" s="124">
        <f t="shared" si="27"/>
        <v>0.15151515151515152</v>
      </c>
      <c r="H17" s="124">
        <f t="shared" si="27"/>
        <v>0.23376623376623373</v>
      </c>
      <c r="I17" s="124">
        <f t="shared" si="27"/>
        <v>0.24567474048442903</v>
      </c>
      <c r="J17" s="124">
        <f t="shared" si="27"/>
        <v>0.19899999999999998</v>
      </c>
      <c r="K17" s="124">
        <f t="shared" si="27"/>
        <v>0.13699999999999998</v>
      </c>
      <c r="L17" s="124">
        <f t="shared" si="27"/>
        <v>0.11165048543689321</v>
      </c>
      <c r="M17" s="125">
        <f t="shared" si="27"/>
        <v>0.11165048543689321</v>
      </c>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5"/>
      <c r="AP17" s="234"/>
      <c r="BX17" s="324">
        <v>23</v>
      </c>
      <c r="BY17" s="237">
        <v>3013</v>
      </c>
      <c r="BZ17" s="324">
        <v>75.900000000000006</v>
      </c>
      <c r="CA17" s="324">
        <v>23</v>
      </c>
      <c r="CB17" s="324">
        <v>271</v>
      </c>
      <c r="CC17" s="324">
        <v>72.5</v>
      </c>
      <c r="CD17" s="324">
        <v>23</v>
      </c>
      <c r="CE17" s="324">
        <v>22</v>
      </c>
      <c r="CF17" s="324">
        <v>92.4</v>
      </c>
      <c r="CG17" s="324">
        <v>23</v>
      </c>
      <c r="CH17" s="324">
        <v>61</v>
      </c>
      <c r="CI17" s="324">
        <v>24</v>
      </c>
      <c r="CK17" s="324">
        <v>23</v>
      </c>
      <c r="CL17" s="324">
        <f t="shared" si="17"/>
        <v>3367</v>
      </c>
      <c r="CM17" s="325">
        <f t="shared" si="14"/>
        <v>50.692562481180367</v>
      </c>
    </row>
    <row r="18" spans="1:100" x14ac:dyDescent="0.25">
      <c r="A18" s="186">
        <v>16</v>
      </c>
      <c r="B18" s="191">
        <f t="shared" ref="B18:M18" si="28">CK29</f>
        <v>0.46700000000000003</v>
      </c>
      <c r="C18" s="124">
        <f>CL29</f>
        <v>0.501</v>
      </c>
      <c r="D18" s="124">
        <f t="shared" si="28"/>
        <v>0.504</v>
      </c>
      <c r="E18" s="124">
        <f t="shared" si="28"/>
        <v>0.34899999999999998</v>
      </c>
      <c r="F18" s="124">
        <f t="shared" si="28"/>
        <v>0.35987261146496813</v>
      </c>
      <c r="G18" s="124">
        <f t="shared" si="28"/>
        <v>0.4242424242424242</v>
      </c>
      <c r="H18" s="124">
        <f t="shared" si="28"/>
        <v>0.40259740259740262</v>
      </c>
      <c r="I18" s="124">
        <f t="shared" si="28"/>
        <v>0.40484429065743943</v>
      </c>
      <c r="J18" s="124">
        <f t="shared" si="28"/>
        <v>0.27200000000000002</v>
      </c>
      <c r="K18" s="124">
        <f t="shared" si="28"/>
        <v>0.30099999999999999</v>
      </c>
      <c r="L18" s="124">
        <f t="shared" si="28"/>
        <v>0.37378640776699029</v>
      </c>
      <c r="M18" s="125">
        <f t="shared" si="28"/>
        <v>0.37378640776699029</v>
      </c>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5"/>
      <c r="AP18" s="234"/>
      <c r="BX18" s="324">
        <v>24</v>
      </c>
      <c r="BY18" s="237">
        <v>3013</v>
      </c>
      <c r="BZ18" s="324">
        <v>75.900000000000006</v>
      </c>
      <c r="CA18" s="324">
        <v>24</v>
      </c>
      <c r="CB18" s="324">
        <v>271</v>
      </c>
      <c r="CC18" s="324">
        <v>72.5</v>
      </c>
      <c r="CD18" s="324">
        <v>24</v>
      </c>
      <c r="CE18" s="324">
        <v>22</v>
      </c>
      <c r="CF18" s="324">
        <v>92.4</v>
      </c>
      <c r="CG18" s="324">
        <v>24</v>
      </c>
      <c r="CH18" s="324">
        <v>61</v>
      </c>
      <c r="CI18" s="324">
        <v>24</v>
      </c>
      <c r="CK18" s="324">
        <v>24</v>
      </c>
      <c r="CL18" s="324">
        <f t="shared" si="17"/>
        <v>3367</v>
      </c>
      <c r="CM18" s="325">
        <f t="shared" si="14"/>
        <v>50.692562481180367</v>
      </c>
    </row>
    <row r="19" spans="1:100" x14ac:dyDescent="0.25">
      <c r="A19" s="186">
        <v>17</v>
      </c>
      <c r="B19" s="191">
        <f t="shared" ref="B19:M19" si="29">CK30</f>
        <v>0.68</v>
      </c>
      <c r="C19" s="124">
        <f t="shared" si="29"/>
        <v>0.57600000000000007</v>
      </c>
      <c r="D19" s="124">
        <f t="shared" si="29"/>
        <v>0.55600000000000005</v>
      </c>
      <c r="E19" s="124">
        <f t="shared" si="29"/>
        <v>0.41</v>
      </c>
      <c r="F19" s="124">
        <f t="shared" si="29"/>
        <v>0.43312101910828027</v>
      </c>
      <c r="G19" s="124">
        <f t="shared" si="29"/>
        <v>0.60606060606060608</v>
      </c>
      <c r="H19" s="124">
        <f t="shared" si="29"/>
        <v>0.54220779220779225</v>
      </c>
      <c r="I19" s="124">
        <f t="shared" si="29"/>
        <v>0.53287197231833905</v>
      </c>
      <c r="J19" s="124">
        <f t="shared" si="29"/>
        <v>0.315</v>
      </c>
      <c r="K19" s="124">
        <f t="shared" si="29"/>
        <v>0.36499999999999999</v>
      </c>
      <c r="L19" s="124">
        <f t="shared" si="29"/>
        <v>0.49514563106796117</v>
      </c>
      <c r="M19" s="125">
        <f t="shared" si="29"/>
        <v>0.49514563106796117</v>
      </c>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5"/>
      <c r="AP19" s="234"/>
      <c r="BW19" s="23"/>
      <c r="BX19" s="324">
        <v>25</v>
      </c>
      <c r="BY19" s="237">
        <v>3013</v>
      </c>
      <c r="BZ19" s="324">
        <v>75.900000000000006</v>
      </c>
      <c r="CA19" s="324">
        <v>25</v>
      </c>
      <c r="CB19" s="324">
        <v>271</v>
      </c>
      <c r="CC19" s="324">
        <v>72.5</v>
      </c>
      <c r="CD19" s="324">
        <v>25</v>
      </c>
      <c r="CE19" s="324">
        <v>22</v>
      </c>
      <c r="CF19" s="324">
        <v>92.4</v>
      </c>
      <c r="CG19" s="324">
        <v>25</v>
      </c>
      <c r="CH19" s="324">
        <v>61</v>
      </c>
      <c r="CI19" s="324">
        <v>24</v>
      </c>
      <c r="CK19" s="324">
        <v>25</v>
      </c>
      <c r="CL19" s="324">
        <f t="shared" si="17"/>
        <v>3367</v>
      </c>
      <c r="CM19" s="325">
        <f t="shared" si="14"/>
        <v>50.692562481180367</v>
      </c>
    </row>
    <row r="20" spans="1:100" x14ac:dyDescent="0.25">
      <c r="A20" s="186">
        <v>18</v>
      </c>
      <c r="B20" s="191">
        <f t="shared" ref="B20:M20" si="30">CK31</f>
        <v>0.85599999999999998</v>
      </c>
      <c r="C20" s="124">
        <f t="shared" si="30"/>
        <v>0.60499999999999998</v>
      </c>
      <c r="D20" s="124">
        <f t="shared" si="30"/>
        <v>0.65900000000000003</v>
      </c>
      <c r="E20" s="124">
        <f t="shared" si="30"/>
        <v>0.51600000000000001</v>
      </c>
      <c r="F20" s="124">
        <f t="shared" si="30"/>
        <v>0.54458598726114649</v>
      </c>
      <c r="G20" s="124">
        <f t="shared" si="30"/>
        <v>0.75757575757575746</v>
      </c>
      <c r="H20" s="124">
        <f t="shared" si="30"/>
        <v>0.5941558441558441</v>
      </c>
      <c r="I20" s="124">
        <f t="shared" si="30"/>
        <v>0.58823529411764708</v>
      </c>
      <c r="J20" s="124">
        <f t="shared" si="30"/>
        <v>0.52800000000000002</v>
      </c>
      <c r="K20" s="124">
        <f t="shared" si="30"/>
        <v>0.504</v>
      </c>
      <c r="L20" s="124">
        <f t="shared" si="30"/>
        <v>0.65533980582524276</v>
      </c>
      <c r="M20" s="125">
        <f t="shared" si="30"/>
        <v>0.65533980582524276</v>
      </c>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5"/>
      <c r="AP20" s="234"/>
      <c r="BW20" s="23"/>
      <c r="BX20" s="23"/>
      <c r="BY20" s="23"/>
      <c r="BZ20" s="23"/>
      <c r="CA20" s="23"/>
      <c r="CB20" s="23"/>
      <c r="CC20" s="23"/>
    </row>
    <row r="21" spans="1:100" ht="15.75" x14ac:dyDescent="0.25">
      <c r="A21" s="186">
        <v>19</v>
      </c>
      <c r="B21" s="191">
        <f t="shared" ref="B21:M21" si="31">CK32</f>
        <v>0.85599999999999998</v>
      </c>
      <c r="C21" s="124">
        <f t="shared" si="31"/>
        <v>0.72599999999999998</v>
      </c>
      <c r="D21" s="124">
        <f t="shared" si="31"/>
        <v>0.65900000000000003</v>
      </c>
      <c r="E21" s="124">
        <f t="shared" si="31"/>
        <v>0.61299999999999999</v>
      </c>
      <c r="F21" s="124">
        <f t="shared" si="31"/>
        <v>0.64649681528662417</v>
      </c>
      <c r="G21" s="124">
        <f t="shared" si="31"/>
        <v>0.90909090909090906</v>
      </c>
      <c r="H21" s="124">
        <f t="shared" si="31"/>
        <v>0.62337662337662336</v>
      </c>
      <c r="I21" s="124">
        <f t="shared" si="31"/>
        <v>0.60207612456747406</v>
      </c>
      <c r="J21" s="124">
        <f t="shared" si="31"/>
        <v>0.624</v>
      </c>
      <c r="K21" s="124">
        <f t="shared" si="31"/>
        <v>0.58499999999999996</v>
      </c>
      <c r="L21" s="124">
        <f t="shared" si="31"/>
        <v>0.69902912621359226</v>
      </c>
      <c r="M21" s="125">
        <f t="shared" si="31"/>
        <v>0.69902912621359226</v>
      </c>
      <c r="AS21" s="226" t="s">
        <v>110</v>
      </c>
      <c r="BW21" s="23"/>
      <c r="BX21" s="23"/>
      <c r="BY21" s="23"/>
      <c r="BZ21" s="23"/>
      <c r="CA21" s="23"/>
      <c r="CB21" s="23"/>
      <c r="CC21" s="23"/>
      <c r="CD21" s="23"/>
      <c r="CE21" s="23"/>
      <c r="CF21" s="23"/>
      <c r="CG21" s="23"/>
      <c r="CH21" s="23"/>
    </row>
    <row r="22" spans="1:100" ht="16.5" thickBot="1" x14ac:dyDescent="0.3">
      <c r="A22" s="186">
        <v>20</v>
      </c>
      <c r="B22" s="192">
        <f t="shared" ref="B22:M22" si="32">CK33</f>
        <v>0.85599999999999998</v>
      </c>
      <c r="C22" s="127">
        <f t="shared" si="32"/>
        <v>0.72599999999999998</v>
      </c>
      <c r="D22" s="127">
        <f t="shared" si="32"/>
        <v>0.70200000000000007</v>
      </c>
      <c r="E22" s="127">
        <f t="shared" si="32"/>
        <v>0.69900000000000007</v>
      </c>
      <c r="F22" s="127">
        <f t="shared" si="32"/>
        <v>0.72611464968152861</v>
      </c>
      <c r="G22" s="127">
        <f t="shared" si="32"/>
        <v>0.90909090909090906</v>
      </c>
      <c r="H22" s="127">
        <f t="shared" si="32"/>
        <v>0.71753246753246758</v>
      </c>
      <c r="I22" s="127">
        <f t="shared" si="32"/>
        <v>0.70242214532871972</v>
      </c>
      <c r="J22" s="127">
        <f t="shared" si="32"/>
        <v>0.72199999999999998</v>
      </c>
      <c r="K22" s="127">
        <f t="shared" si="32"/>
        <v>0.69799999999999995</v>
      </c>
      <c r="L22" s="127">
        <f t="shared" si="32"/>
        <v>0.76699029126213591</v>
      </c>
      <c r="M22" s="128">
        <f t="shared" si="32"/>
        <v>0.76699029126213591</v>
      </c>
      <c r="P22" s="22" t="s">
        <v>199</v>
      </c>
      <c r="W22" s="319" t="s">
        <v>147</v>
      </c>
      <c r="AS22" s="22" t="s">
        <v>204</v>
      </c>
      <c r="BV22" s="322"/>
      <c r="CJ22" s="345" t="s">
        <v>110</v>
      </c>
      <c r="CK22" s="343"/>
      <c r="CL22" s="343"/>
      <c r="CM22" s="343"/>
      <c r="CN22" s="343"/>
      <c r="CO22" s="343"/>
      <c r="CP22" s="343"/>
      <c r="CQ22" s="343"/>
      <c r="CR22" s="343"/>
      <c r="CS22" s="343"/>
      <c r="CT22" s="343"/>
      <c r="CU22" s="343"/>
      <c r="CV22" s="343"/>
    </row>
    <row r="23" spans="1:100" ht="16.5" thickBot="1" x14ac:dyDescent="0.3">
      <c r="A23" s="90"/>
      <c r="B23" s="129"/>
      <c r="C23" s="130"/>
      <c r="D23" s="130"/>
      <c r="E23" s="130"/>
      <c r="F23" s="130"/>
      <c r="G23" s="130"/>
      <c r="H23" s="130"/>
      <c r="I23" s="130"/>
      <c r="J23" s="130"/>
      <c r="K23" s="130"/>
      <c r="L23" s="130"/>
      <c r="M23" s="131"/>
      <c r="P23" s="236" t="s">
        <v>57</v>
      </c>
      <c r="Q23" s="236"/>
      <c r="R23" s="22">
        <v>1</v>
      </c>
      <c r="S23" s="319">
        <v>32</v>
      </c>
      <c r="T23" s="22">
        <v>2</v>
      </c>
      <c r="U23" s="319">
        <v>6</v>
      </c>
      <c r="V23" s="22">
        <v>3</v>
      </c>
      <c r="W23" s="236">
        <v>95</v>
      </c>
      <c r="X23" s="22">
        <v>4</v>
      </c>
      <c r="Y23" s="236">
        <v>198</v>
      </c>
      <c r="Z23" s="22">
        <v>5</v>
      </c>
      <c r="AA23" s="236">
        <v>223</v>
      </c>
      <c r="AB23" s="22">
        <v>6</v>
      </c>
      <c r="AC23" s="236">
        <v>88</v>
      </c>
      <c r="AD23" s="22">
        <v>7</v>
      </c>
      <c r="AE23" s="236">
        <v>119</v>
      </c>
      <c r="AF23" s="22">
        <v>8</v>
      </c>
      <c r="AG23" s="236">
        <v>174</v>
      </c>
      <c r="AH23" s="22">
        <v>9</v>
      </c>
      <c r="AI23" s="236">
        <v>205</v>
      </c>
      <c r="AJ23" s="22">
        <v>10</v>
      </c>
      <c r="AK23" s="236">
        <v>185</v>
      </c>
      <c r="AL23" s="22">
        <v>11</v>
      </c>
      <c r="AM23" s="236">
        <v>60</v>
      </c>
      <c r="AN23" s="22">
        <v>12</v>
      </c>
      <c r="AO23" s="237">
        <v>68</v>
      </c>
      <c r="AP23" s="236" t="s">
        <v>201</v>
      </c>
      <c r="AQ23" s="236"/>
      <c r="AR23" s="237"/>
      <c r="AS23" s="240" t="s">
        <v>57</v>
      </c>
      <c r="AT23" s="240"/>
      <c r="AU23" s="366">
        <v>1</v>
      </c>
      <c r="AV23" s="366"/>
      <c r="AW23" s="366">
        <v>2</v>
      </c>
      <c r="AX23" s="366"/>
      <c r="AY23" s="366">
        <v>3</v>
      </c>
      <c r="AZ23" s="366"/>
      <c r="BA23" s="366">
        <v>4</v>
      </c>
      <c r="BB23" s="366"/>
      <c r="BC23" s="366">
        <v>5</v>
      </c>
      <c r="BD23" s="366"/>
      <c r="BE23" s="366">
        <v>6</v>
      </c>
      <c r="BF23" s="366"/>
      <c r="BG23" s="366">
        <v>7</v>
      </c>
      <c r="BH23" s="366"/>
      <c r="BI23" s="366">
        <v>8</v>
      </c>
      <c r="BJ23" s="366"/>
      <c r="BK23" s="366">
        <v>9</v>
      </c>
      <c r="BL23" s="366"/>
      <c r="BM23" s="366">
        <v>10</v>
      </c>
      <c r="BN23" s="366"/>
      <c r="BO23" s="366">
        <v>11</v>
      </c>
      <c r="BP23" s="366"/>
      <c r="BQ23" s="366">
        <v>12</v>
      </c>
      <c r="BR23" s="366"/>
      <c r="BS23" s="366"/>
      <c r="BT23" s="366"/>
      <c r="BV23" s="345" t="s">
        <v>110</v>
      </c>
      <c r="BW23" s="343"/>
      <c r="BX23" s="343"/>
      <c r="BY23" s="343"/>
      <c r="BZ23" s="343"/>
      <c r="CA23" s="343"/>
      <c r="CB23" s="343"/>
      <c r="CC23" s="343"/>
      <c r="CD23" s="343"/>
      <c r="CE23" s="343"/>
      <c r="CF23" s="343"/>
      <c r="CG23" s="343"/>
      <c r="CH23" s="343"/>
      <c r="CJ23" s="322" t="s">
        <v>150</v>
      </c>
    </row>
    <row r="24" spans="1:100" ht="16.5" thickTop="1" thickBot="1" x14ac:dyDescent="0.3">
      <c r="A24" s="88" t="s">
        <v>49</v>
      </c>
      <c r="B24" s="412" t="s">
        <v>245</v>
      </c>
      <c r="C24" s="413"/>
      <c r="D24" s="413"/>
      <c r="E24" s="413"/>
      <c r="F24" s="413"/>
      <c r="G24" s="413"/>
      <c r="H24" s="413"/>
      <c r="I24" s="413"/>
      <c r="J24" s="413"/>
      <c r="K24" s="413"/>
      <c r="L24" s="413"/>
      <c r="M24" s="414"/>
      <c r="P24" s="236" t="s">
        <v>87</v>
      </c>
      <c r="Q24" s="236" t="s">
        <v>77</v>
      </c>
      <c r="R24" s="324">
        <v>87</v>
      </c>
      <c r="S24" s="324">
        <v>100</v>
      </c>
      <c r="T24" s="324">
        <v>142</v>
      </c>
      <c r="U24" s="324">
        <v>100</v>
      </c>
      <c r="V24" s="324">
        <v>126</v>
      </c>
      <c r="W24" s="324">
        <v>100</v>
      </c>
      <c r="X24" s="324">
        <v>283</v>
      </c>
      <c r="Y24" s="324">
        <v>100</v>
      </c>
      <c r="Z24" s="324">
        <v>10</v>
      </c>
      <c r="AA24" s="324">
        <v>100</v>
      </c>
      <c r="AB24" s="324">
        <v>21</v>
      </c>
      <c r="AC24" s="324">
        <v>100</v>
      </c>
      <c r="AD24" s="324">
        <v>2</v>
      </c>
      <c r="AE24" s="324">
        <v>100</v>
      </c>
      <c r="AF24" s="324">
        <v>285</v>
      </c>
      <c r="AG24" s="324">
        <v>100</v>
      </c>
      <c r="AH24" s="324">
        <v>149</v>
      </c>
      <c r="AI24" s="324">
        <v>100</v>
      </c>
      <c r="AJ24" s="324">
        <v>119</v>
      </c>
      <c r="AK24" s="324">
        <v>100</v>
      </c>
      <c r="AL24" s="236"/>
      <c r="AM24" s="236"/>
      <c r="AN24" s="236"/>
      <c r="AO24" s="236"/>
      <c r="AP24" s="237"/>
      <c r="AQ24" s="236"/>
      <c r="AS24" s="240" t="s">
        <v>87</v>
      </c>
      <c r="AT24" s="240" t="s">
        <v>77</v>
      </c>
      <c r="AU24" s="366">
        <f>R24+R60</f>
        <v>87</v>
      </c>
      <c r="AV24" s="366">
        <v>100</v>
      </c>
      <c r="AW24" s="366">
        <f>T24+T60</f>
        <v>142</v>
      </c>
      <c r="AX24" s="366">
        <v>100</v>
      </c>
      <c r="AY24" s="366">
        <f>V24+V60</f>
        <v>126</v>
      </c>
      <c r="AZ24" s="366">
        <v>100</v>
      </c>
      <c r="BA24" s="366">
        <f>X24+X60</f>
        <v>283</v>
      </c>
      <c r="BB24" s="366">
        <f>Y24+Y60</f>
        <v>100</v>
      </c>
      <c r="BC24" s="366">
        <f>X24+Z24+AB24</f>
        <v>314</v>
      </c>
      <c r="BD24" s="366">
        <f>AA24+AA60</f>
        <v>100</v>
      </c>
      <c r="BE24" s="366">
        <f>Z24+AB24+AD24</f>
        <v>33</v>
      </c>
      <c r="BF24" s="366">
        <v>100</v>
      </c>
      <c r="BG24" s="366">
        <f>AB24+AD24+AF24</f>
        <v>308</v>
      </c>
      <c r="BH24" s="366">
        <f>AE24+AE60</f>
        <v>100</v>
      </c>
      <c r="BI24" s="366">
        <f>AF24+AF60</f>
        <v>289</v>
      </c>
      <c r="BJ24" s="366">
        <v>100</v>
      </c>
      <c r="BK24" s="366">
        <f>AH24+AH60</f>
        <v>149</v>
      </c>
      <c r="BL24" s="366">
        <v>100</v>
      </c>
      <c r="BM24" s="366">
        <f>AJ24+AJ60</f>
        <v>119</v>
      </c>
      <c r="BN24" s="366">
        <v>100</v>
      </c>
      <c r="BO24" s="366">
        <f>$R$24+$AJ$24</f>
        <v>206</v>
      </c>
      <c r="BP24" s="366">
        <v>100</v>
      </c>
      <c r="BQ24" s="366">
        <f>$R$24+$AJ$24</f>
        <v>206</v>
      </c>
      <c r="BR24" s="366">
        <v>100</v>
      </c>
      <c r="BS24" s="367">
        <f>AP24+AP60</f>
        <v>0</v>
      </c>
      <c r="BT24" s="366">
        <v>100</v>
      </c>
      <c r="BV24" s="240" t="s">
        <v>49</v>
      </c>
      <c r="BW24" s="322" t="s">
        <v>206</v>
      </c>
      <c r="BX24" s="240"/>
      <c r="BY24" s="240"/>
      <c r="BZ24" s="240"/>
      <c r="CA24" s="240"/>
      <c r="CB24" s="240"/>
      <c r="CC24" s="240"/>
      <c r="CD24" s="240"/>
      <c r="CE24" s="240"/>
      <c r="CF24" s="240"/>
      <c r="CG24" s="240"/>
      <c r="CH24" s="240"/>
      <c r="CJ24" s="324" t="s">
        <v>49</v>
      </c>
      <c r="CK24" s="324" t="s">
        <v>149</v>
      </c>
      <c r="CL24" s="324"/>
      <c r="CM24" s="324"/>
      <c r="CN24" s="324"/>
      <c r="CO24" s="324"/>
      <c r="CP24" s="324"/>
      <c r="CQ24" s="324"/>
      <c r="CR24" s="324"/>
      <c r="CS24" s="324"/>
      <c r="CT24" s="324"/>
      <c r="CU24" s="324"/>
      <c r="CV24" s="324"/>
    </row>
    <row r="25" spans="1:100" ht="16.5" thickTop="1" thickBot="1" x14ac:dyDescent="0.3">
      <c r="A25" s="89"/>
      <c r="B25" s="381">
        <v>1</v>
      </c>
      <c r="C25" s="382">
        <v>2</v>
      </c>
      <c r="D25" s="382">
        <v>3</v>
      </c>
      <c r="E25" s="382">
        <v>4</v>
      </c>
      <c r="F25" s="382">
        <v>5</v>
      </c>
      <c r="G25" s="382">
        <v>6</v>
      </c>
      <c r="H25" s="382">
        <v>7</v>
      </c>
      <c r="I25" s="382">
        <v>8</v>
      </c>
      <c r="J25" s="382">
        <v>9</v>
      </c>
      <c r="K25" s="382">
        <v>10</v>
      </c>
      <c r="L25" s="382">
        <v>11</v>
      </c>
      <c r="M25" s="383">
        <v>12</v>
      </c>
      <c r="P25" s="236"/>
      <c r="Q25" s="236" t="s">
        <v>102</v>
      </c>
      <c r="R25" s="324">
        <v>9</v>
      </c>
      <c r="S25" s="324">
        <v>9.9</v>
      </c>
      <c r="T25" s="324">
        <v>33</v>
      </c>
      <c r="U25" s="324">
        <v>23.6</v>
      </c>
      <c r="V25" s="324">
        <v>33</v>
      </c>
      <c r="W25" s="324">
        <v>26.1</v>
      </c>
      <c r="X25" s="324">
        <v>27</v>
      </c>
      <c r="Y25" s="324">
        <v>9.6999999999999993</v>
      </c>
      <c r="Z25" s="324">
        <v>0</v>
      </c>
      <c r="AA25" s="324">
        <v>0</v>
      </c>
      <c r="AB25" s="324">
        <v>0</v>
      </c>
      <c r="AC25" s="324">
        <v>0</v>
      </c>
      <c r="AD25" s="324">
        <v>2</v>
      </c>
      <c r="AE25" s="324">
        <v>100</v>
      </c>
      <c r="AF25" s="324">
        <v>32</v>
      </c>
      <c r="AG25" s="324">
        <v>11.4</v>
      </c>
      <c r="AH25" s="324">
        <v>29</v>
      </c>
      <c r="AI25" s="324">
        <v>19.399999999999999</v>
      </c>
      <c r="AJ25" s="324">
        <v>25</v>
      </c>
      <c r="AK25" s="324">
        <v>20.7</v>
      </c>
      <c r="AL25" s="236"/>
      <c r="AM25" s="236"/>
      <c r="AN25" s="236"/>
      <c r="AO25" s="236"/>
      <c r="AP25" s="236"/>
      <c r="AQ25" s="236"/>
      <c r="AS25" s="240"/>
      <c r="AT25" s="240" t="s">
        <v>102</v>
      </c>
      <c r="AU25" s="366">
        <f>R25+R61</f>
        <v>9</v>
      </c>
      <c r="AV25" s="368">
        <f>(AU25/$AU$24)*100</f>
        <v>10.344827586206897</v>
      </c>
      <c r="AW25" s="366">
        <f>T25+T61</f>
        <v>33</v>
      </c>
      <c r="AX25" s="368">
        <f>(AW25/$AW$24)*100</f>
        <v>23.239436619718308</v>
      </c>
      <c r="AY25" s="366">
        <f>V25+V61</f>
        <v>33</v>
      </c>
      <c r="AZ25" s="368">
        <f>(AY25/$AY$24)*100</f>
        <v>26.190476190476193</v>
      </c>
      <c r="BA25" s="366">
        <f>X25+X61</f>
        <v>27</v>
      </c>
      <c r="BB25" s="368">
        <f>(BA25/$BA$24)*100</f>
        <v>9.5406360424028271</v>
      </c>
      <c r="BC25" s="366">
        <f>Z25+Z61</f>
        <v>0</v>
      </c>
      <c r="BD25" s="368">
        <f>(BC25/$BC$24)*100</f>
        <v>0</v>
      </c>
      <c r="BE25" s="366">
        <f>AB25+AB61</f>
        <v>0</v>
      </c>
      <c r="BF25" s="368">
        <f>(BE25/$BE$24)*100</f>
        <v>0</v>
      </c>
      <c r="BG25" s="366">
        <f>AD25+AD61</f>
        <v>2</v>
      </c>
      <c r="BH25" s="368">
        <f>(BG25/$BG$24)*100</f>
        <v>0.64935064935064934</v>
      </c>
      <c r="BI25" s="366">
        <f>AF25+AF61</f>
        <v>34</v>
      </c>
      <c r="BJ25" s="368">
        <f>(BI25/$BI$24)*100</f>
        <v>11.76470588235294</v>
      </c>
      <c r="BK25" s="366">
        <f>AH25+AH61</f>
        <v>29</v>
      </c>
      <c r="BL25" s="368">
        <f>(BK25/$BK$24)*100</f>
        <v>19.463087248322147</v>
      </c>
      <c r="BM25" s="366">
        <f>AJ25+AJ61</f>
        <v>25</v>
      </c>
      <c r="BN25" s="368">
        <f>(BM25/$BM$24)*100</f>
        <v>21.008403361344538</v>
      </c>
      <c r="BO25" s="366">
        <f>AL25+AL61</f>
        <v>0</v>
      </c>
      <c r="BP25" s="368">
        <f>(BO25/$BO$24)*100</f>
        <v>0</v>
      </c>
      <c r="BQ25" s="366">
        <f>AN25+AN61</f>
        <v>0</v>
      </c>
      <c r="BR25" s="368">
        <f>(BQ25/$BQ$24)*100</f>
        <v>0</v>
      </c>
      <c r="BS25" s="366">
        <f>AP25+AP61</f>
        <v>0</v>
      </c>
      <c r="BT25" s="368" t="e">
        <f>(BS25/$BS$24)*100</f>
        <v>#DIV/0!</v>
      </c>
      <c r="BV25" s="240"/>
      <c r="BW25" s="240">
        <v>1</v>
      </c>
      <c r="BX25" s="240">
        <v>2</v>
      </c>
      <c r="BY25" s="240">
        <v>3</v>
      </c>
      <c r="BZ25" s="240">
        <v>4</v>
      </c>
      <c r="CA25" s="240">
        <v>5</v>
      </c>
      <c r="CB25" s="240">
        <v>6</v>
      </c>
      <c r="CC25" s="240">
        <v>7</v>
      </c>
      <c r="CD25" s="240">
        <v>8</v>
      </c>
      <c r="CE25" s="240">
        <v>9</v>
      </c>
      <c r="CF25" s="240">
        <v>10</v>
      </c>
      <c r="CG25" s="240">
        <v>11</v>
      </c>
      <c r="CH25" s="240">
        <v>12</v>
      </c>
      <c r="CJ25" s="324"/>
      <c r="CK25" s="324">
        <v>1</v>
      </c>
      <c r="CL25" s="324">
        <v>2</v>
      </c>
      <c r="CM25" s="324">
        <v>3</v>
      </c>
      <c r="CN25" s="324">
        <v>4</v>
      </c>
      <c r="CO25" s="324">
        <v>5</v>
      </c>
      <c r="CP25" s="324">
        <v>6</v>
      </c>
      <c r="CQ25" s="324">
        <v>7</v>
      </c>
      <c r="CR25" s="324">
        <v>8</v>
      </c>
      <c r="CS25" s="324">
        <v>9</v>
      </c>
      <c r="CT25" s="324">
        <v>10</v>
      </c>
      <c r="CU25" s="324">
        <v>11</v>
      </c>
      <c r="CV25" s="324">
        <v>12</v>
      </c>
    </row>
    <row r="26" spans="1:100" ht="15.75" thickTop="1" x14ac:dyDescent="0.25">
      <c r="A26" s="230" t="s">
        <v>103</v>
      </c>
      <c r="B26" s="187">
        <f>CK45</f>
        <v>0.34567901234567899</v>
      </c>
      <c r="C26" s="188">
        <f t="shared" ref="C26:M26" si="33">CL45</f>
        <v>0.12</v>
      </c>
      <c r="D26" s="188">
        <f t="shared" si="33"/>
        <v>0</v>
      </c>
      <c r="E26" s="188">
        <f t="shared" si="33"/>
        <v>0.66799999999999993</v>
      </c>
      <c r="F26" s="188">
        <f t="shared" si="33"/>
        <v>0.122</v>
      </c>
      <c r="G26" s="188">
        <f t="shared" si="33"/>
        <v>0</v>
      </c>
      <c r="H26" s="188">
        <f t="shared" si="33"/>
        <v>0</v>
      </c>
      <c r="I26" s="188">
        <f t="shared" si="33"/>
        <v>0</v>
      </c>
      <c r="J26" s="188">
        <f t="shared" si="33"/>
        <v>0.36599999999999999</v>
      </c>
      <c r="K26" s="188">
        <f t="shared" si="33"/>
        <v>0.252</v>
      </c>
      <c r="L26" s="188">
        <f t="shared" si="33"/>
        <v>0.35899999999999999</v>
      </c>
      <c r="M26" s="189">
        <f t="shared" si="33"/>
        <v>0.316</v>
      </c>
      <c r="P26" s="236"/>
      <c r="Q26" s="236">
        <v>14</v>
      </c>
      <c r="R26" s="236">
        <v>0</v>
      </c>
      <c r="S26" s="236">
        <v>0</v>
      </c>
      <c r="T26" s="236">
        <v>0</v>
      </c>
      <c r="U26" s="236">
        <v>0</v>
      </c>
      <c r="V26" s="236">
        <v>0</v>
      </c>
      <c r="W26" s="236">
        <v>0</v>
      </c>
      <c r="X26" s="236">
        <v>0</v>
      </c>
      <c r="Y26" s="236">
        <v>0</v>
      </c>
      <c r="Z26" s="236">
        <v>0</v>
      </c>
      <c r="AA26" s="236">
        <v>0</v>
      </c>
      <c r="AB26" s="236">
        <v>0</v>
      </c>
      <c r="AC26" s="236">
        <v>0</v>
      </c>
      <c r="AD26" s="236">
        <v>0</v>
      </c>
      <c r="AE26" s="236">
        <v>0</v>
      </c>
      <c r="AF26" s="236">
        <v>0</v>
      </c>
      <c r="AG26" s="236">
        <v>0</v>
      </c>
      <c r="AH26" s="236">
        <v>0</v>
      </c>
      <c r="AI26" s="236">
        <v>0</v>
      </c>
      <c r="AJ26" s="236">
        <v>0</v>
      </c>
      <c r="AK26" s="236">
        <v>0</v>
      </c>
      <c r="AL26" s="236"/>
      <c r="AM26" s="236"/>
      <c r="AN26" s="236"/>
      <c r="AO26" s="236"/>
      <c r="AP26" s="236"/>
      <c r="AQ26" s="236"/>
      <c r="AS26" s="240"/>
      <c r="AT26" s="240">
        <v>14</v>
      </c>
      <c r="AU26" s="366">
        <f>R26+R62</f>
        <v>0</v>
      </c>
      <c r="AV26" s="368">
        <f>(AU26/$AU$24)*100</f>
        <v>0</v>
      </c>
      <c r="AW26" s="366">
        <f>T26+T62</f>
        <v>0</v>
      </c>
      <c r="AX26" s="368">
        <f t="shared" ref="AX26" si="34">(AW26/$AW$24)*100</f>
        <v>0</v>
      </c>
      <c r="AY26" s="366">
        <f>V26+V62</f>
        <v>0</v>
      </c>
      <c r="AZ26" s="368">
        <f t="shared" ref="AZ26" si="35">(AY26/$AY$24)*100</f>
        <v>0</v>
      </c>
      <c r="BA26" s="366">
        <f>X26+X62</f>
        <v>0</v>
      </c>
      <c r="BB26" s="368">
        <f t="shared" ref="BB26" si="36">(BA26/$BA$24)*100</f>
        <v>0</v>
      </c>
      <c r="BC26" s="366">
        <f>Z26+Z62</f>
        <v>0</v>
      </c>
      <c r="BD26" s="368">
        <f t="shared" ref="BD26" si="37">(BC26/$BC$24)*100</f>
        <v>0</v>
      </c>
      <c r="BE26" s="366">
        <f>AB26+AB62</f>
        <v>0</v>
      </c>
      <c r="BF26" s="368">
        <f t="shared" ref="BF26" si="38">(BE26/$BE$24)*100</f>
        <v>0</v>
      </c>
      <c r="BG26" s="366">
        <f>AD26+AD62</f>
        <v>0</v>
      </c>
      <c r="BH26" s="368">
        <f t="shared" ref="BH26" si="39">(BG26/$BG$24)*100</f>
        <v>0</v>
      </c>
      <c r="BI26" s="366">
        <f>AF26+AF62</f>
        <v>0</v>
      </c>
      <c r="BJ26" s="368">
        <f t="shared" ref="BJ26:BJ33" si="40">(BI26/$BI$24)*100</f>
        <v>0</v>
      </c>
      <c r="BK26" s="366">
        <f>AH26+AH62</f>
        <v>0</v>
      </c>
      <c r="BL26" s="368">
        <f t="shared" ref="BL26" si="41">(BK26/$BK$24)*100</f>
        <v>0</v>
      </c>
      <c r="BM26" s="366">
        <f>AJ26+AJ62</f>
        <v>0</v>
      </c>
      <c r="BN26" s="368">
        <f t="shared" ref="BN26" si="42">(BM26/$BM$24)*100</f>
        <v>0</v>
      </c>
      <c r="BO26" s="366">
        <f>AL26+AL62</f>
        <v>0</v>
      </c>
      <c r="BP26" s="368">
        <f t="shared" ref="BP26" si="43">(BO26/$BO$24)*100</f>
        <v>0</v>
      </c>
      <c r="BQ26" s="366">
        <f>AN26+AN62</f>
        <v>0</v>
      </c>
      <c r="BR26" s="368">
        <f t="shared" ref="BR26" si="44">(BQ26/$BQ$24)*100</f>
        <v>0</v>
      </c>
      <c r="BS26" s="366">
        <f>AP26+AP62</f>
        <v>0</v>
      </c>
      <c r="BT26" s="368" t="e">
        <f t="shared" ref="BT26:BT33" si="45">(BS26/$BS$24)*100</f>
        <v>#DIV/0!</v>
      </c>
      <c r="BV26" s="240" t="e">
        <f>#REF!</f>
        <v>#REF!</v>
      </c>
      <c r="BW26" s="227">
        <f>AV25</f>
        <v>10.344827586206897</v>
      </c>
      <c r="BX26" s="227">
        <f>AX25</f>
        <v>23.239436619718308</v>
      </c>
      <c r="BY26" s="227">
        <f>AZ25</f>
        <v>26.190476190476193</v>
      </c>
      <c r="BZ26" s="227">
        <f>BB25</f>
        <v>9.5406360424028271</v>
      </c>
      <c r="CA26" s="227">
        <f>BD25</f>
        <v>0</v>
      </c>
      <c r="CB26" s="227">
        <f>BF25</f>
        <v>0</v>
      </c>
      <c r="CC26" s="227">
        <f>BH25</f>
        <v>0.64935064935064934</v>
      </c>
      <c r="CD26" s="227">
        <f>BJ25</f>
        <v>11.76470588235294</v>
      </c>
      <c r="CE26" s="227">
        <f>BL25</f>
        <v>19.463087248322147</v>
      </c>
      <c r="CF26" s="227">
        <f>BN25</f>
        <v>21.008403361344538</v>
      </c>
      <c r="CG26" s="227">
        <f>BP25</f>
        <v>0</v>
      </c>
      <c r="CH26" s="227">
        <f>BR25</f>
        <v>0</v>
      </c>
      <c r="CJ26" s="324" t="e">
        <f>BV26</f>
        <v>#REF!</v>
      </c>
      <c r="CK26" s="23">
        <f>BW26/100</f>
        <v>0.10344827586206896</v>
      </c>
      <c r="CL26" s="23">
        <f t="shared" ref="CL26:CV33" si="46">BX26/100</f>
        <v>0.23239436619718309</v>
      </c>
      <c r="CM26" s="23">
        <f t="shared" si="46"/>
        <v>0.26190476190476192</v>
      </c>
      <c r="CN26" s="23">
        <f t="shared" si="46"/>
        <v>9.5406360424028266E-2</v>
      </c>
      <c r="CO26" s="23">
        <f t="shared" si="46"/>
        <v>0</v>
      </c>
      <c r="CP26" s="23">
        <f t="shared" si="46"/>
        <v>0</v>
      </c>
      <c r="CQ26" s="23">
        <f t="shared" si="46"/>
        <v>6.4935064935064931E-3</v>
      </c>
      <c r="CR26" s="23">
        <f t="shared" si="46"/>
        <v>0.1176470588235294</v>
      </c>
      <c r="CS26" s="23">
        <f t="shared" si="46"/>
        <v>0.19463087248322147</v>
      </c>
      <c r="CT26" s="23">
        <f t="shared" si="46"/>
        <v>0.21008403361344538</v>
      </c>
      <c r="CU26" s="23">
        <f t="shared" si="46"/>
        <v>0</v>
      </c>
      <c r="CV26" s="23">
        <f>CH26/100</f>
        <v>0</v>
      </c>
    </row>
    <row r="27" spans="1:100" s="240" customFormat="1" x14ac:dyDescent="0.25">
      <c r="A27" s="231">
        <v>14</v>
      </c>
      <c r="B27" s="272">
        <f t="shared" ref="B27:M27" si="47">CK46</f>
        <v>0</v>
      </c>
      <c r="C27" s="273">
        <f t="shared" si="47"/>
        <v>0</v>
      </c>
      <c r="D27" s="273">
        <f t="shared" si="47"/>
        <v>0</v>
      </c>
      <c r="E27" s="273">
        <f t="shared" si="47"/>
        <v>0</v>
      </c>
      <c r="F27" s="273">
        <f t="shared" si="47"/>
        <v>0</v>
      </c>
      <c r="G27" s="273">
        <f t="shared" si="47"/>
        <v>0</v>
      </c>
      <c r="H27" s="273">
        <f t="shared" si="47"/>
        <v>0</v>
      </c>
      <c r="I27" s="273">
        <f t="shared" si="47"/>
        <v>0</v>
      </c>
      <c r="J27" s="273">
        <f t="shared" si="47"/>
        <v>0</v>
      </c>
      <c r="K27" s="273">
        <f t="shared" si="47"/>
        <v>0</v>
      </c>
      <c r="L27" s="273">
        <f t="shared" si="47"/>
        <v>0</v>
      </c>
      <c r="M27" s="274">
        <f t="shared" si="47"/>
        <v>0</v>
      </c>
      <c r="AU27" s="366"/>
      <c r="AV27" s="368"/>
      <c r="AW27" s="366"/>
      <c r="AX27" s="368"/>
      <c r="AY27" s="366"/>
      <c r="AZ27" s="368"/>
      <c r="BA27" s="366"/>
      <c r="BB27" s="368"/>
      <c r="BC27" s="366"/>
      <c r="BD27" s="368"/>
      <c r="BE27" s="366"/>
      <c r="BF27" s="368"/>
      <c r="BG27" s="366"/>
      <c r="BH27" s="368"/>
      <c r="BI27" s="366"/>
      <c r="BJ27" s="368"/>
      <c r="BK27" s="366"/>
      <c r="BL27" s="368"/>
      <c r="BM27" s="366"/>
      <c r="BN27" s="368"/>
      <c r="BO27" s="366"/>
      <c r="BP27" s="368"/>
      <c r="BQ27" s="366"/>
      <c r="BR27" s="368"/>
      <c r="BS27" s="366"/>
      <c r="BT27" s="368"/>
      <c r="BV27" s="324" t="e">
        <f>#REF!</f>
        <v>#REF!</v>
      </c>
      <c r="BW27" s="324">
        <v>0</v>
      </c>
      <c r="BX27" s="324">
        <v>0</v>
      </c>
      <c r="BY27" s="324">
        <v>0</v>
      </c>
      <c r="BZ27" s="324">
        <v>0</v>
      </c>
      <c r="CA27" s="324">
        <v>0</v>
      </c>
      <c r="CB27" s="324">
        <v>0</v>
      </c>
      <c r="CC27" s="324">
        <v>0</v>
      </c>
      <c r="CD27" s="324">
        <v>0</v>
      </c>
      <c r="CE27" s="324">
        <v>0</v>
      </c>
      <c r="CF27" s="324">
        <v>0</v>
      </c>
      <c r="CG27" s="324">
        <v>0</v>
      </c>
      <c r="CH27" s="324">
        <v>0</v>
      </c>
      <c r="CJ27" s="324" t="e">
        <f t="shared" ref="CJ27:CJ33" si="48">BV27</f>
        <v>#REF!</v>
      </c>
      <c r="CK27" s="23">
        <f t="shared" ref="CK27:CK33" si="49">BW27/100</f>
        <v>0</v>
      </c>
      <c r="CL27" s="23">
        <f>BX27/100</f>
        <v>0</v>
      </c>
      <c r="CM27" s="23">
        <f t="shared" si="46"/>
        <v>0</v>
      </c>
      <c r="CN27" s="23">
        <f t="shared" si="46"/>
        <v>0</v>
      </c>
      <c r="CO27" s="23">
        <f t="shared" si="46"/>
        <v>0</v>
      </c>
      <c r="CP27" s="23">
        <f t="shared" si="46"/>
        <v>0</v>
      </c>
      <c r="CQ27" s="23">
        <f t="shared" si="46"/>
        <v>0</v>
      </c>
      <c r="CR27" s="23">
        <f t="shared" si="46"/>
        <v>0</v>
      </c>
      <c r="CS27" s="23">
        <f t="shared" si="46"/>
        <v>0</v>
      </c>
      <c r="CT27" s="23">
        <f t="shared" si="46"/>
        <v>0</v>
      </c>
      <c r="CU27" s="23">
        <f t="shared" si="46"/>
        <v>0</v>
      </c>
      <c r="CV27" s="23">
        <f t="shared" si="46"/>
        <v>0</v>
      </c>
    </row>
    <row r="28" spans="1:100" x14ac:dyDescent="0.25">
      <c r="A28" s="231">
        <v>15</v>
      </c>
      <c r="B28" s="123">
        <f t="shared" ref="B28:M28" si="50">CK47</f>
        <v>0.1851851851851852</v>
      </c>
      <c r="C28" s="124">
        <f t="shared" si="50"/>
        <v>0.16</v>
      </c>
      <c r="D28" s="124">
        <f t="shared" si="50"/>
        <v>0.1875</v>
      </c>
      <c r="E28" s="124">
        <f t="shared" si="50"/>
        <v>0.18085106382978725</v>
      </c>
      <c r="F28" s="124">
        <f t="shared" si="50"/>
        <v>0.18600000000000003</v>
      </c>
      <c r="G28" s="124">
        <f t="shared" si="50"/>
        <v>8.6419753086419748E-2</v>
      </c>
      <c r="H28" s="124">
        <f t="shared" si="50"/>
        <v>6.4516129032258063E-2</v>
      </c>
      <c r="I28" s="124">
        <f t="shared" si="50"/>
        <v>0.11734693877551021</v>
      </c>
      <c r="J28" s="124">
        <f t="shared" si="50"/>
        <v>0.127</v>
      </c>
      <c r="K28" s="124">
        <f t="shared" si="50"/>
        <v>0.251</v>
      </c>
      <c r="L28" s="124">
        <f t="shared" si="50"/>
        <v>0.21710526315789477</v>
      </c>
      <c r="M28" s="125">
        <f t="shared" si="50"/>
        <v>0.21710526315789477</v>
      </c>
      <c r="P28" s="236"/>
      <c r="Q28" s="324">
        <v>15</v>
      </c>
      <c r="R28" s="324">
        <v>7</v>
      </c>
      <c r="S28" s="324">
        <v>8.1</v>
      </c>
      <c r="T28" s="324">
        <v>40</v>
      </c>
      <c r="U28" s="324">
        <v>27.9</v>
      </c>
      <c r="V28" s="324">
        <v>48</v>
      </c>
      <c r="W28" s="324">
        <v>38.200000000000003</v>
      </c>
      <c r="X28" s="324">
        <v>51</v>
      </c>
      <c r="Y28" s="324">
        <v>18.100000000000001</v>
      </c>
      <c r="Z28" s="324">
        <v>2</v>
      </c>
      <c r="AA28" s="324">
        <f t="shared" ref="AA28:AA33" si="51">((Z28+X28+AB28)/($X$24+$Z$24+$AB$24))*100</f>
        <v>17.834394904458598</v>
      </c>
      <c r="AB28" s="324">
        <v>3</v>
      </c>
      <c r="AC28" s="324">
        <f t="shared" ref="AC28:AC33" si="52">((AB28+Z28+AD28)/($Z$24+$AB$24+$AD$24))*100</f>
        <v>15.151515151515152</v>
      </c>
      <c r="AD28" s="324">
        <v>0</v>
      </c>
      <c r="AE28" s="324">
        <f t="shared" ref="AE28:AE33" si="53">((AD28+AB28+AF28)/($AB$24+$AD$24+$AF$24))*100</f>
        <v>23.376623376623375</v>
      </c>
      <c r="AF28" s="324">
        <v>69</v>
      </c>
      <c r="AG28" s="324">
        <v>24.3</v>
      </c>
      <c r="AH28" s="324">
        <v>30</v>
      </c>
      <c r="AI28" s="324">
        <v>19.899999999999999</v>
      </c>
      <c r="AJ28" s="324">
        <v>16</v>
      </c>
      <c r="AK28" s="324">
        <v>13.7</v>
      </c>
      <c r="AL28" s="324"/>
      <c r="AM28" s="324">
        <f>((AJ28+R28)/($R$24+$AJ$24))*100</f>
        <v>11.165048543689322</v>
      </c>
      <c r="AN28" s="236"/>
      <c r="AO28" s="236">
        <v>11.165048543689322</v>
      </c>
      <c r="AP28" s="237"/>
      <c r="AQ28" s="236"/>
      <c r="AS28" s="240"/>
      <c r="AT28" s="240">
        <v>15</v>
      </c>
      <c r="AU28" s="366">
        <v>7</v>
      </c>
      <c r="AV28" s="368">
        <v>8.1</v>
      </c>
      <c r="AW28" s="366">
        <v>40</v>
      </c>
      <c r="AX28" s="368">
        <v>27.9</v>
      </c>
      <c r="AY28" s="366">
        <v>48</v>
      </c>
      <c r="AZ28" s="368">
        <v>38.200000000000003</v>
      </c>
      <c r="BA28" s="366">
        <v>51</v>
      </c>
      <c r="BB28" s="368">
        <v>18.100000000000001</v>
      </c>
      <c r="BC28" s="366">
        <v>2</v>
      </c>
      <c r="BD28" s="368">
        <v>17.834394904458598</v>
      </c>
      <c r="BE28" s="366">
        <v>3</v>
      </c>
      <c r="BF28" s="368">
        <v>15.151515151515152</v>
      </c>
      <c r="BG28" s="366">
        <v>0</v>
      </c>
      <c r="BH28" s="368">
        <v>23.376623376623375</v>
      </c>
      <c r="BI28" s="366">
        <f t="shared" ref="BI28:BI33" si="54">AF28+AF63</f>
        <v>71</v>
      </c>
      <c r="BJ28" s="368">
        <f>(BI28/$BI$24)*100</f>
        <v>24.567474048442904</v>
      </c>
      <c r="BK28" s="366">
        <v>30</v>
      </c>
      <c r="BL28" s="368">
        <v>19.899999999999999</v>
      </c>
      <c r="BM28" s="366">
        <v>16</v>
      </c>
      <c r="BN28" s="368">
        <v>13.7</v>
      </c>
      <c r="BO28" s="366"/>
      <c r="BP28" s="368">
        <v>11.165048543689322</v>
      </c>
      <c r="BQ28" s="366"/>
      <c r="BR28" s="368">
        <v>11.165048543689322</v>
      </c>
      <c r="BS28" s="366">
        <f t="shared" ref="BS28:BS33" si="55">AP28+AP63</f>
        <v>0</v>
      </c>
      <c r="BT28" s="368" t="e">
        <f t="shared" si="45"/>
        <v>#DIV/0!</v>
      </c>
      <c r="BV28" s="324" t="e">
        <f>#REF!</f>
        <v>#REF!</v>
      </c>
      <c r="BW28" s="227">
        <f t="shared" ref="BW28:BW33" si="56">AV28</f>
        <v>8.1</v>
      </c>
      <c r="BX28" s="227">
        <f t="shared" ref="BX28:BX33" si="57">AX28</f>
        <v>27.9</v>
      </c>
      <c r="BY28" s="227">
        <f t="shared" ref="BY28:BY33" si="58">AZ28</f>
        <v>38.200000000000003</v>
      </c>
      <c r="BZ28" s="227">
        <f t="shared" ref="BZ28:BZ33" si="59">BB28</f>
        <v>18.100000000000001</v>
      </c>
      <c r="CA28" s="227">
        <f t="shared" ref="CA28:CA33" si="60">BD28</f>
        <v>17.834394904458598</v>
      </c>
      <c r="CB28" s="227">
        <f t="shared" ref="CB28:CB33" si="61">BF28</f>
        <v>15.151515151515152</v>
      </c>
      <c r="CC28" s="227">
        <f t="shared" ref="CC28:CC33" si="62">BH28</f>
        <v>23.376623376623375</v>
      </c>
      <c r="CD28" s="227">
        <f t="shared" ref="CD28:CD33" si="63">BJ28</f>
        <v>24.567474048442904</v>
      </c>
      <c r="CE28" s="227">
        <f t="shared" ref="CE28:CE33" si="64">BL28</f>
        <v>19.899999999999999</v>
      </c>
      <c r="CF28" s="227">
        <f t="shared" ref="CF28:CF33" si="65">BN28</f>
        <v>13.7</v>
      </c>
      <c r="CG28" s="227">
        <f t="shared" ref="CG28:CG33" si="66">BP28</f>
        <v>11.165048543689322</v>
      </c>
      <c r="CH28" s="227">
        <f t="shared" ref="CH28:CH33" si="67">BR28</f>
        <v>11.165048543689322</v>
      </c>
      <c r="CJ28" s="324" t="e">
        <f t="shared" si="48"/>
        <v>#REF!</v>
      </c>
      <c r="CK28" s="23">
        <f t="shared" si="49"/>
        <v>8.1000000000000003E-2</v>
      </c>
      <c r="CL28" s="23">
        <f t="shared" si="46"/>
        <v>0.27899999999999997</v>
      </c>
      <c r="CM28" s="23">
        <f t="shared" si="46"/>
        <v>0.38200000000000001</v>
      </c>
      <c r="CN28" s="23">
        <f t="shared" si="46"/>
        <v>0.18100000000000002</v>
      </c>
      <c r="CO28" s="23">
        <f t="shared" si="46"/>
        <v>0.17834394904458598</v>
      </c>
      <c r="CP28" s="23">
        <f t="shared" si="46"/>
        <v>0.15151515151515152</v>
      </c>
      <c r="CQ28" s="23">
        <f t="shared" si="46"/>
        <v>0.23376623376623373</v>
      </c>
      <c r="CR28" s="23">
        <f t="shared" si="46"/>
        <v>0.24567474048442903</v>
      </c>
      <c r="CS28" s="23">
        <f t="shared" si="46"/>
        <v>0.19899999999999998</v>
      </c>
      <c r="CT28" s="23">
        <f t="shared" si="46"/>
        <v>0.13699999999999998</v>
      </c>
      <c r="CU28" s="23">
        <f t="shared" si="46"/>
        <v>0.11165048543689321</v>
      </c>
      <c r="CV28" s="23">
        <f t="shared" si="46"/>
        <v>0.11165048543689321</v>
      </c>
    </row>
    <row r="29" spans="1:100" x14ac:dyDescent="0.25">
      <c r="A29" s="186">
        <v>16</v>
      </c>
      <c r="B29" s="123">
        <f t="shared" ref="B29:M29" si="68">CK48</f>
        <v>0.29629629629629628</v>
      </c>
      <c r="C29" s="124">
        <f t="shared" si="68"/>
        <v>0.26</v>
      </c>
      <c r="D29" s="124">
        <f>CM48</f>
        <v>0.32500000000000001</v>
      </c>
      <c r="E29" s="124">
        <f t="shared" si="68"/>
        <v>0.2978723404255319</v>
      </c>
      <c r="F29" s="124">
        <f t="shared" si="68"/>
        <v>0.30199999999999999</v>
      </c>
      <c r="G29" s="124">
        <f t="shared" si="68"/>
        <v>0.17901234567901234</v>
      </c>
      <c r="H29" s="124">
        <f t="shared" si="68"/>
        <v>0.25806451612903225</v>
      </c>
      <c r="I29" s="124">
        <f t="shared" si="68"/>
        <v>0.23469387755102042</v>
      </c>
      <c r="J29" s="124">
        <f t="shared" si="68"/>
        <v>0.17199999999999999</v>
      </c>
      <c r="K29" s="124">
        <f t="shared" si="68"/>
        <v>0.28600000000000003</v>
      </c>
      <c r="L29" s="124">
        <f t="shared" si="68"/>
        <v>0.28947368421052633</v>
      </c>
      <c r="M29" s="125">
        <f t="shared" si="68"/>
        <v>0.28947368421052633</v>
      </c>
      <c r="P29" s="236"/>
      <c r="Q29" s="324">
        <v>16</v>
      </c>
      <c r="R29" s="324">
        <v>41</v>
      </c>
      <c r="S29" s="324">
        <v>46.7</v>
      </c>
      <c r="T29" s="324">
        <v>71</v>
      </c>
      <c r="U29" s="324">
        <v>50.1</v>
      </c>
      <c r="V29" s="324">
        <v>63</v>
      </c>
      <c r="W29" s="324">
        <v>50.4</v>
      </c>
      <c r="X29" s="324">
        <v>99</v>
      </c>
      <c r="Y29" s="324">
        <v>34.9</v>
      </c>
      <c r="Z29" s="324">
        <v>5</v>
      </c>
      <c r="AA29" s="324">
        <f t="shared" si="51"/>
        <v>35.987261146496813</v>
      </c>
      <c r="AB29" s="324">
        <v>9</v>
      </c>
      <c r="AC29" s="324">
        <f t="shared" si="52"/>
        <v>42.424242424242422</v>
      </c>
      <c r="AD29" s="324">
        <v>0</v>
      </c>
      <c r="AE29" s="324">
        <f t="shared" si="53"/>
        <v>40.259740259740262</v>
      </c>
      <c r="AF29" s="324">
        <v>115</v>
      </c>
      <c r="AG29" s="324">
        <v>40.5</v>
      </c>
      <c r="AH29" s="324">
        <v>41</v>
      </c>
      <c r="AI29" s="324">
        <v>27.2</v>
      </c>
      <c r="AJ29" s="324">
        <v>36</v>
      </c>
      <c r="AK29" s="324">
        <v>30.1</v>
      </c>
      <c r="AL29" s="324"/>
      <c r="AM29" s="324">
        <f>((AJ29+R29)/($R$24+$AJ$24))*100</f>
        <v>37.378640776699029</v>
      </c>
      <c r="AN29" s="236"/>
      <c r="AO29" s="236">
        <v>37.378640776699029</v>
      </c>
      <c r="AP29" s="237"/>
      <c r="AQ29" s="236"/>
      <c r="AS29" s="240"/>
      <c r="AT29" s="240">
        <v>16</v>
      </c>
      <c r="AU29" s="366">
        <v>41</v>
      </c>
      <c r="AV29" s="368">
        <v>46.7</v>
      </c>
      <c r="AW29" s="366">
        <v>71</v>
      </c>
      <c r="AX29" s="368">
        <v>50.1</v>
      </c>
      <c r="AY29" s="366">
        <v>63</v>
      </c>
      <c r="AZ29" s="368">
        <v>50.4</v>
      </c>
      <c r="BA29" s="366">
        <v>99</v>
      </c>
      <c r="BB29" s="368">
        <v>34.9</v>
      </c>
      <c r="BC29" s="366">
        <v>5</v>
      </c>
      <c r="BD29" s="368">
        <v>35.987261146496813</v>
      </c>
      <c r="BE29" s="366">
        <v>9</v>
      </c>
      <c r="BF29" s="368">
        <v>42.424242424242422</v>
      </c>
      <c r="BG29" s="366">
        <v>0</v>
      </c>
      <c r="BH29" s="368">
        <v>40.259740259740262</v>
      </c>
      <c r="BI29" s="366">
        <f t="shared" si="54"/>
        <v>117</v>
      </c>
      <c r="BJ29" s="368">
        <f t="shared" si="40"/>
        <v>40.484429065743946</v>
      </c>
      <c r="BK29" s="366">
        <v>41</v>
      </c>
      <c r="BL29" s="368">
        <v>27.2</v>
      </c>
      <c r="BM29" s="366">
        <v>36</v>
      </c>
      <c r="BN29" s="368">
        <v>30.1</v>
      </c>
      <c r="BO29" s="366"/>
      <c r="BP29" s="368">
        <v>37.378640776699029</v>
      </c>
      <c r="BQ29" s="366"/>
      <c r="BR29" s="368">
        <v>37.378640776699029</v>
      </c>
      <c r="BS29" s="366">
        <f t="shared" si="55"/>
        <v>0</v>
      </c>
      <c r="BT29" s="368" t="e">
        <f t="shared" si="45"/>
        <v>#DIV/0!</v>
      </c>
      <c r="BV29" s="324" t="e">
        <f>#REF!</f>
        <v>#REF!</v>
      </c>
      <c r="BW29" s="227">
        <f t="shared" si="56"/>
        <v>46.7</v>
      </c>
      <c r="BX29" s="227">
        <f t="shared" si="57"/>
        <v>50.1</v>
      </c>
      <c r="BY29" s="227">
        <f t="shared" si="58"/>
        <v>50.4</v>
      </c>
      <c r="BZ29" s="227">
        <f t="shared" si="59"/>
        <v>34.9</v>
      </c>
      <c r="CA29" s="227">
        <f t="shared" si="60"/>
        <v>35.987261146496813</v>
      </c>
      <c r="CB29" s="227">
        <f t="shared" si="61"/>
        <v>42.424242424242422</v>
      </c>
      <c r="CC29" s="227">
        <f t="shared" si="62"/>
        <v>40.259740259740262</v>
      </c>
      <c r="CD29" s="227">
        <f t="shared" si="63"/>
        <v>40.484429065743946</v>
      </c>
      <c r="CE29" s="227">
        <f t="shared" si="64"/>
        <v>27.2</v>
      </c>
      <c r="CF29" s="227">
        <f t="shared" si="65"/>
        <v>30.1</v>
      </c>
      <c r="CG29" s="227">
        <f t="shared" si="66"/>
        <v>37.378640776699029</v>
      </c>
      <c r="CH29" s="227">
        <f t="shared" si="67"/>
        <v>37.378640776699029</v>
      </c>
      <c r="CJ29" s="324" t="e">
        <f t="shared" si="48"/>
        <v>#REF!</v>
      </c>
      <c r="CK29" s="23">
        <f t="shared" si="49"/>
        <v>0.46700000000000003</v>
      </c>
      <c r="CL29" s="23">
        <f t="shared" si="46"/>
        <v>0.501</v>
      </c>
      <c r="CM29" s="23">
        <f t="shared" si="46"/>
        <v>0.504</v>
      </c>
      <c r="CN29" s="23">
        <f t="shared" si="46"/>
        <v>0.34899999999999998</v>
      </c>
      <c r="CO29" s="23">
        <f t="shared" si="46"/>
        <v>0.35987261146496813</v>
      </c>
      <c r="CP29" s="23">
        <f t="shared" si="46"/>
        <v>0.4242424242424242</v>
      </c>
      <c r="CQ29" s="23">
        <f t="shared" si="46"/>
        <v>0.40259740259740262</v>
      </c>
      <c r="CR29" s="23">
        <f t="shared" si="46"/>
        <v>0.40484429065743943</v>
      </c>
      <c r="CS29" s="23">
        <f t="shared" si="46"/>
        <v>0.27200000000000002</v>
      </c>
      <c r="CT29" s="23">
        <f t="shared" si="46"/>
        <v>0.30099999999999999</v>
      </c>
      <c r="CU29" s="23">
        <f t="shared" si="46"/>
        <v>0.37378640776699029</v>
      </c>
      <c r="CV29" s="23">
        <f t="shared" si="46"/>
        <v>0.37378640776699029</v>
      </c>
    </row>
    <row r="30" spans="1:100" x14ac:dyDescent="0.25">
      <c r="A30" s="186">
        <v>17</v>
      </c>
      <c r="B30" s="123">
        <f t="shared" ref="B30:M30" si="69">CK49</f>
        <v>0.29629629629629628</v>
      </c>
      <c r="C30" s="124">
        <f>CL49</f>
        <v>0.33</v>
      </c>
      <c r="D30" s="124">
        <f t="shared" si="69"/>
        <v>0.41249999999999998</v>
      </c>
      <c r="E30" s="124">
        <f t="shared" si="69"/>
        <v>0.37943262411347517</v>
      </c>
      <c r="F30" s="124">
        <f t="shared" si="69"/>
        <v>0.38299999999999995</v>
      </c>
      <c r="G30" s="124">
        <f t="shared" si="69"/>
        <v>0.20370370370370369</v>
      </c>
      <c r="H30" s="124">
        <f t="shared" si="69"/>
        <v>0.43548387096774194</v>
      </c>
      <c r="I30" s="124">
        <f t="shared" si="69"/>
        <v>0.2857142857142857</v>
      </c>
      <c r="J30" s="124">
        <f t="shared" si="69"/>
        <v>0.17199999999999999</v>
      </c>
      <c r="K30" s="124">
        <f t="shared" si="69"/>
        <v>0.28600000000000003</v>
      </c>
      <c r="L30" s="124">
        <f t="shared" si="69"/>
        <v>0.28947368421052633</v>
      </c>
      <c r="M30" s="125">
        <f t="shared" si="69"/>
        <v>0.28947368421052633</v>
      </c>
      <c r="P30" s="236"/>
      <c r="Q30" s="324">
        <v>17</v>
      </c>
      <c r="R30" s="324">
        <v>59</v>
      </c>
      <c r="S30" s="324">
        <v>68</v>
      </c>
      <c r="T30" s="324">
        <v>82</v>
      </c>
      <c r="U30" s="324">
        <v>57.6</v>
      </c>
      <c r="V30" s="324">
        <v>70</v>
      </c>
      <c r="W30" s="324">
        <v>55.6</v>
      </c>
      <c r="X30" s="324">
        <v>116</v>
      </c>
      <c r="Y30" s="324">
        <v>41</v>
      </c>
      <c r="Z30" s="324">
        <v>5</v>
      </c>
      <c r="AA30" s="324">
        <f t="shared" si="51"/>
        <v>43.312101910828027</v>
      </c>
      <c r="AB30" s="324">
        <v>15</v>
      </c>
      <c r="AC30" s="324">
        <f t="shared" si="52"/>
        <v>60.606060606060609</v>
      </c>
      <c r="AD30" s="324">
        <v>0</v>
      </c>
      <c r="AE30" s="324">
        <f t="shared" si="53"/>
        <v>54.220779220779228</v>
      </c>
      <c r="AF30" s="324">
        <v>152</v>
      </c>
      <c r="AG30" s="324">
        <v>53.4</v>
      </c>
      <c r="AH30" s="324">
        <v>47</v>
      </c>
      <c r="AI30" s="324">
        <v>31.5</v>
      </c>
      <c r="AJ30" s="324">
        <v>43</v>
      </c>
      <c r="AK30" s="324">
        <v>36.5</v>
      </c>
      <c r="AL30" s="324"/>
      <c r="AM30" s="324">
        <f t="shared" ref="AM30:AM33" si="70">((AJ30+R30)/($R$24+$AJ$24))*100</f>
        <v>49.514563106796118</v>
      </c>
      <c r="AN30" s="236"/>
      <c r="AO30" s="236">
        <v>49.514563106796118</v>
      </c>
      <c r="AP30" s="237"/>
      <c r="AQ30" s="236"/>
      <c r="AS30" s="240"/>
      <c r="AT30" s="240">
        <v>17</v>
      </c>
      <c r="AU30" s="366">
        <v>59</v>
      </c>
      <c r="AV30" s="368">
        <v>68</v>
      </c>
      <c r="AW30" s="366">
        <v>82</v>
      </c>
      <c r="AX30" s="368">
        <v>57.6</v>
      </c>
      <c r="AY30" s="366">
        <v>70</v>
      </c>
      <c r="AZ30" s="368">
        <v>55.6</v>
      </c>
      <c r="BA30" s="366">
        <v>116</v>
      </c>
      <c r="BB30" s="368">
        <v>41</v>
      </c>
      <c r="BC30" s="366">
        <v>5</v>
      </c>
      <c r="BD30" s="368">
        <v>43.312101910828027</v>
      </c>
      <c r="BE30" s="366">
        <v>15</v>
      </c>
      <c r="BF30" s="368">
        <v>60.606060606060609</v>
      </c>
      <c r="BG30" s="366">
        <v>0</v>
      </c>
      <c r="BH30" s="368">
        <v>54.220779220779228</v>
      </c>
      <c r="BI30" s="366">
        <f t="shared" si="54"/>
        <v>154</v>
      </c>
      <c r="BJ30" s="368">
        <f t="shared" si="40"/>
        <v>53.287197231833908</v>
      </c>
      <c r="BK30" s="366">
        <v>47</v>
      </c>
      <c r="BL30" s="368">
        <v>31.5</v>
      </c>
      <c r="BM30" s="366">
        <v>43</v>
      </c>
      <c r="BN30" s="368">
        <v>36.5</v>
      </c>
      <c r="BO30" s="366"/>
      <c r="BP30" s="368">
        <v>49.514563106796118</v>
      </c>
      <c r="BQ30" s="366"/>
      <c r="BR30" s="368">
        <v>49.514563106796118</v>
      </c>
      <c r="BS30" s="367">
        <f t="shared" si="55"/>
        <v>0</v>
      </c>
      <c r="BT30" s="368" t="e">
        <f t="shared" si="45"/>
        <v>#DIV/0!</v>
      </c>
      <c r="BV30" s="324" t="e">
        <f>#REF!</f>
        <v>#REF!</v>
      </c>
      <c r="BW30" s="227">
        <f t="shared" si="56"/>
        <v>68</v>
      </c>
      <c r="BX30" s="227">
        <f t="shared" si="57"/>
        <v>57.6</v>
      </c>
      <c r="BY30" s="227">
        <f t="shared" si="58"/>
        <v>55.6</v>
      </c>
      <c r="BZ30" s="227">
        <f>BB30</f>
        <v>41</v>
      </c>
      <c r="CA30" s="227">
        <f t="shared" si="60"/>
        <v>43.312101910828027</v>
      </c>
      <c r="CB30" s="227">
        <f t="shared" si="61"/>
        <v>60.606060606060609</v>
      </c>
      <c r="CC30" s="227">
        <f t="shared" si="62"/>
        <v>54.220779220779228</v>
      </c>
      <c r="CD30" s="227">
        <f t="shared" si="63"/>
        <v>53.287197231833908</v>
      </c>
      <c r="CE30" s="227">
        <f t="shared" si="64"/>
        <v>31.5</v>
      </c>
      <c r="CF30" s="227">
        <f t="shared" si="65"/>
        <v>36.5</v>
      </c>
      <c r="CG30" s="227">
        <f t="shared" si="66"/>
        <v>49.514563106796118</v>
      </c>
      <c r="CH30" s="227">
        <f t="shared" si="67"/>
        <v>49.514563106796118</v>
      </c>
      <c r="CJ30" s="324" t="e">
        <f t="shared" si="48"/>
        <v>#REF!</v>
      </c>
      <c r="CK30" s="23">
        <f t="shared" si="49"/>
        <v>0.68</v>
      </c>
      <c r="CL30" s="23">
        <f>BX30/100</f>
        <v>0.57600000000000007</v>
      </c>
      <c r="CM30" s="23">
        <f t="shared" si="46"/>
        <v>0.55600000000000005</v>
      </c>
      <c r="CN30" s="23">
        <f t="shared" si="46"/>
        <v>0.41</v>
      </c>
      <c r="CO30" s="23">
        <f t="shared" si="46"/>
        <v>0.43312101910828027</v>
      </c>
      <c r="CP30" s="23">
        <f t="shared" si="46"/>
        <v>0.60606060606060608</v>
      </c>
      <c r="CQ30" s="23">
        <f t="shared" si="46"/>
        <v>0.54220779220779225</v>
      </c>
      <c r="CR30" s="23">
        <f t="shared" si="46"/>
        <v>0.53287197231833905</v>
      </c>
      <c r="CS30" s="23">
        <f t="shared" si="46"/>
        <v>0.315</v>
      </c>
      <c r="CT30" s="23">
        <f t="shared" si="46"/>
        <v>0.36499999999999999</v>
      </c>
      <c r="CU30" s="23">
        <f t="shared" si="46"/>
        <v>0.49514563106796117</v>
      </c>
      <c r="CV30" s="23">
        <f t="shared" si="46"/>
        <v>0.49514563106796117</v>
      </c>
    </row>
    <row r="31" spans="1:100" x14ac:dyDescent="0.25">
      <c r="A31" s="186">
        <v>18</v>
      </c>
      <c r="B31" s="123">
        <f t="shared" ref="B31:M31" si="71">CK50</f>
        <v>0.40740740740740738</v>
      </c>
      <c r="C31" s="124">
        <f t="shared" si="71"/>
        <v>0.37</v>
      </c>
      <c r="D31" s="124">
        <f t="shared" si="71"/>
        <v>0.52500000000000002</v>
      </c>
      <c r="E31" s="124">
        <f t="shared" si="71"/>
        <v>0.41134751773049644</v>
      </c>
      <c r="F31" s="124">
        <f t="shared" si="71"/>
        <v>0.40100000000000002</v>
      </c>
      <c r="G31" s="124">
        <f t="shared" si="71"/>
        <v>0.2839506172839506</v>
      </c>
      <c r="H31" s="124">
        <f t="shared" si="71"/>
        <v>0.70967741935483875</v>
      </c>
      <c r="I31" s="124">
        <f t="shared" si="71"/>
        <v>0.46938775510204084</v>
      </c>
      <c r="J31" s="124">
        <f t="shared" si="71"/>
        <v>0.17199999999999999</v>
      </c>
      <c r="K31" s="124">
        <f t="shared" si="71"/>
        <v>0.28600000000000003</v>
      </c>
      <c r="L31" s="124">
        <f t="shared" si="71"/>
        <v>0.34868421052631576</v>
      </c>
      <c r="M31" s="125">
        <f t="shared" si="71"/>
        <v>0.34868421052631576</v>
      </c>
      <c r="P31" s="236"/>
      <c r="Q31" s="324">
        <v>18</v>
      </c>
      <c r="R31" s="324">
        <v>75</v>
      </c>
      <c r="S31" s="324">
        <v>85.6</v>
      </c>
      <c r="T31" s="324">
        <v>86</v>
      </c>
      <c r="U31" s="324">
        <v>60.5</v>
      </c>
      <c r="V31" s="324">
        <v>83</v>
      </c>
      <c r="W31" s="324">
        <v>65.900000000000006</v>
      </c>
      <c r="X31" s="324">
        <v>146</v>
      </c>
      <c r="Y31" s="324">
        <v>51.6</v>
      </c>
      <c r="Z31" s="324">
        <v>10</v>
      </c>
      <c r="AA31" s="324">
        <f t="shared" si="51"/>
        <v>54.458598726114651</v>
      </c>
      <c r="AB31" s="324">
        <v>15</v>
      </c>
      <c r="AC31" s="324">
        <f t="shared" si="52"/>
        <v>75.757575757575751</v>
      </c>
      <c r="AD31" s="324">
        <v>0</v>
      </c>
      <c r="AE31" s="324">
        <f t="shared" si="53"/>
        <v>59.415584415584412</v>
      </c>
      <c r="AF31" s="324">
        <v>168</v>
      </c>
      <c r="AG31" s="324">
        <v>58.9</v>
      </c>
      <c r="AH31" s="324">
        <v>79</v>
      </c>
      <c r="AI31" s="324">
        <v>52.8</v>
      </c>
      <c r="AJ31" s="324">
        <v>60</v>
      </c>
      <c r="AK31" s="324">
        <v>50.4</v>
      </c>
      <c r="AL31" s="324"/>
      <c r="AM31" s="324">
        <f t="shared" si="70"/>
        <v>65.533980582524279</v>
      </c>
      <c r="AN31" s="236"/>
      <c r="AO31" s="236">
        <v>65.533980582524279</v>
      </c>
      <c r="AP31" s="237"/>
      <c r="AQ31" s="236"/>
      <c r="AS31" s="240"/>
      <c r="AT31" s="240">
        <v>18</v>
      </c>
      <c r="AU31" s="366">
        <v>75</v>
      </c>
      <c r="AV31" s="368">
        <v>85.6</v>
      </c>
      <c r="AW31" s="366">
        <v>86</v>
      </c>
      <c r="AX31" s="368">
        <v>60.5</v>
      </c>
      <c r="AY31" s="366">
        <v>83</v>
      </c>
      <c r="AZ31" s="368">
        <v>65.900000000000006</v>
      </c>
      <c r="BA31" s="366">
        <v>146</v>
      </c>
      <c r="BB31" s="368">
        <v>51.6</v>
      </c>
      <c r="BC31" s="366">
        <v>10</v>
      </c>
      <c r="BD31" s="368">
        <v>54.458598726114651</v>
      </c>
      <c r="BE31" s="366">
        <v>15</v>
      </c>
      <c r="BF31" s="368">
        <v>75.757575757575751</v>
      </c>
      <c r="BG31" s="366">
        <v>0</v>
      </c>
      <c r="BH31" s="368">
        <v>59.415584415584412</v>
      </c>
      <c r="BI31" s="366">
        <f t="shared" si="54"/>
        <v>170</v>
      </c>
      <c r="BJ31" s="368">
        <f t="shared" si="40"/>
        <v>58.82352941176471</v>
      </c>
      <c r="BK31" s="366">
        <v>79</v>
      </c>
      <c r="BL31" s="368">
        <v>52.8</v>
      </c>
      <c r="BM31" s="366">
        <v>60</v>
      </c>
      <c r="BN31" s="368">
        <v>50.4</v>
      </c>
      <c r="BO31" s="366"/>
      <c r="BP31" s="368">
        <v>65.533980582524279</v>
      </c>
      <c r="BQ31" s="366"/>
      <c r="BR31" s="368">
        <v>65.533980582524279</v>
      </c>
      <c r="BS31" s="366">
        <f t="shared" si="55"/>
        <v>0</v>
      </c>
      <c r="BT31" s="368" t="e">
        <f t="shared" si="45"/>
        <v>#DIV/0!</v>
      </c>
      <c r="BV31" s="324" t="e">
        <f>#REF!</f>
        <v>#REF!</v>
      </c>
      <c r="BW31" s="227">
        <f t="shared" si="56"/>
        <v>85.6</v>
      </c>
      <c r="BX31" s="227">
        <f t="shared" si="57"/>
        <v>60.5</v>
      </c>
      <c r="BY31" s="227">
        <f t="shared" si="58"/>
        <v>65.900000000000006</v>
      </c>
      <c r="BZ31" s="227">
        <f t="shared" si="59"/>
        <v>51.6</v>
      </c>
      <c r="CA31" s="227">
        <f t="shared" si="60"/>
        <v>54.458598726114651</v>
      </c>
      <c r="CB31" s="227">
        <f t="shared" si="61"/>
        <v>75.757575757575751</v>
      </c>
      <c r="CC31" s="227">
        <f t="shared" si="62"/>
        <v>59.415584415584412</v>
      </c>
      <c r="CD31" s="227">
        <f t="shared" si="63"/>
        <v>58.82352941176471</v>
      </c>
      <c r="CE31" s="227">
        <f t="shared" si="64"/>
        <v>52.8</v>
      </c>
      <c r="CF31" s="227">
        <f t="shared" si="65"/>
        <v>50.4</v>
      </c>
      <c r="CG31" s="227">
        <f t="shared" si="66"/>
        <v>65.533980582524279</v>
      </c>
      <c r="CH31" s="227">
        <f t="shared" si="67"/>
        <v>65.533980582524279</v>
      </c>
      <c r="CJ31" s="324" t="e">
        <f t="shared" si="48"/>
        <v>#REF!</v>
      </c>
      <c r="CK31" s="23">
        <f t="shared" si="49"/>
        <v>0.85599999999999998</v>
      </c>
      <c r="CL31" s="23">
        <f t="shared" si="46"/>
        <v>0.60499999999999998</v>
      </c>
      <c r="CM31" s="23">
        <f t="shared" si="46"/>
        <v>0.65900000000000003</v>
      </c>
      <c r="CN31" s="23">
        <f t="shared" si="46"/>
        <v>0.51600000000000001</v>
      </c>
      <c r="CO31" s="23">
        <f t="shared" si="46"/>
        <v>0.54458598726114649</v>
      </c>
      <c r="CP31" s="23">
        <f t="shared" si="46"/>
        <v>0.75757575757575746</v>
      </c>
      <c r="CQ31" s="23">
        <f t="shared" si="46"/>
        <v>0.5941558441558441</v>
      </c>
      <c r="CR31" s="23">
        <f t="shared" si="46"/>
        <v>0.58823529411764708</v>
      </c>
      <c r="CS31" s="23">
        <f t="shared" si="46"/>
        <v>0.52800000000000002</v>
      </c>
      <c r="CT31" s="23">
        <f t="shared" si="46"/>
        <v>0.504</v>
      </c>
      <c r="CU31" s="23">
        <f t="shared" si="46"/>
        <v>0.65533980582524276</v>
      </c>
      <c r="CV31" s="23">
        <f t="shared" si="46"/>
        <v>0.65533980582524276</v>
      </c>
    </row>
    <row r="32" spans="1:100" x14ac:dyDescent="0.25">
      <c r="A32" s="186">
        <v>19</v>
      </c>
      <c r="B32" s="123">
        <f t="shared" ref="B32:M32" si="72">CK51</f>
        <v>0.45679012345679015</v>
      </c>
      <c r="C32" s="124">
        <f t="shared" si="72"/>
        <v>0.48</v>
      </c>
      <c r="D32" s="124">
        <f t="shared" si="72"/>
        <v>0.66249999999999998</v>
      </c>
      <c r="E32" s="124">
        <f t="shared" si="72"/>
        <v>0.50709219858156029</v>
      </c>
      <c r="F32" s="124">
        <f t="shared" si="72"/>
        <v>0.50700000000000001</v>
      </c>
      <c r="G32" s="124">
        <f t="shared" si="72"/>
        <v>0.43827160493827155</v>
      </c>
      <c r="H32" s="124">
        <f t="shared" si="72"/>
        <v>0.80645161290322576</v>
      </c>
      <c r="I32" s="124">
        <f t="shared" si="72"/>
        <v>0.65306122448979598</v>
      </c>
      <c r="J32" s="124">
        <f t="shared" si="72"/>
        <v>0.25800000000000001</v>
      </c>
      <c r="K32" s="124">
        <f t="shared" si="72"/>
        <v>0.42899999999999999</v>
      </c>
      <c r="L32" s="124">
        <f t="shared" si="72"/>
        <v>0.44078947368421045</v>
      </c>
      <c r="M32" s="125">
        <f t="shared" si="72"/>
        <v>0.44078947368421045</v>
      </c>
      <c r="P32" s="236"/>
      <c r="Q32" s="324">
        <v>19</v>
      </c>
      <c r="R32" s="324">
        <v>75</v>
      </c>
      <c r="S32" s="324">
        <v>85.6</v>
      </c>
      <c r="T32" s="324">
        <v>103</v>
      </c>
      <c r="U32" s="324">
        <v>72.599999999999994</v>
      </c>
      <c r="V32" s="324">
        <v>83</v>
      </c>
      <c r="W32" s="324">
        <v>65.900000000000006</v>
      </c>
      <c r="X32" s="324">
        <v>173</v>
      </c>
      <c r="Y32" s="324">
        <v>61.3</v>
      </c>
      <c r="Z32" s="324">
        <v>10</v>
      </c>
      <c r="AA32" s="324">
        <f t="shared" si="51"/>
        <v>64.649681528662413</v>
      </c>
      <c r="AB32" s="324">
        <v>20</v>
      </c>
      <c r="AC32" s="324">
        <f t="shared" si="52"/>
        <v>90.909090909090907</v>
      </c>
      <c r="AD32" s="324">
        <v>0</v>
      </c>
      <c r="AE32" s="324">
        <f t="shared" si="53"/>
        <v>62.337662337662337</v>
      </c>
      <c r="AF32" s="324">
        <v>172</v>
      </c>
      <c r="AG32" s="324">
        <v>60.4</v>
      </c>
      <c r="AH32" s="324">
        <v>93</v>
      </c>
      <c r="AI32" s="324">
        <v>62.4</v>
      </c>
      <c r="AJ32" s="324">
        <v>69</v>
      </c>
      <c r="AK32" s="324">
        <v>58.5</v>
      </c>
      <c r="AL32" s="324"/>
      <c r="AM32" s="324">
        <f t="shared" si="70"/>
        <v>69.902912621359221</v>
      </c>
      <c r="AN32" s="236"/>
      <c r="AO32" s="236">
        <v>69.902912621359221</v>
      </c>
      <c r="AP32" s="237"/>
      <c r="AQ32" s="236"/>
      <c r="AS32" s="240"/>
      <c r="AT32" s="240">
        <v>19</v>
      </c>
      <c r="AU32" s="366">
        <v>75</v>
      </c>
      <c r="AV32" s="368">
        <v>85.6</v>
      </c>
      <c r="AW32" s="366">
        <v>103</v>
      </c>
      <c r="AX32" s="368">
        <v>72.599999999999994</v>
      </c>
      <c r="AY32" s="366">
        <v>83</v>
      </c>
      <c r="AZ32" s="368">
        <v>65.900000000000006</v>
      </c>
      <c r="BA32" s="366">
        <v>173</v>
      </c>
      <c r="BB32" s="368">
        <v>61.3</v>
      </c>
      <c r="BC32" s="366">
        <v>10</v>
      </c>
      <c r="BD32" s="368">
        <v>64.649681528662413</v>
      </c>
      <c r="BE32" s="366">
        <v>20</v>
      </c>
      <c r="BF32" s="368">
        <v>90.909090909090907</v>
      </c>
      <c r="BG32" s="366">
        <v>0</v>
      </c>
      <c r="BH32" s="368">
        <v>62.337662337662337</v>
      </c>
      <c r="BI32" s="366">
        <f t="shared" si="54"/>
        <v>174</v>
      </c>
      <c r="BJ32" s="368">
        <f t="shared" si="40"/>
        <v>60.207612456747405</v>
      </c>
      <c r="BK32" s="366">
        <v>93</v>
      </c>
      <c r="BL32" s="368">
        <v>62.4</v>
      </c>
      <c r="BM32" s="366">
        <v>69</v>
      </c>
      <c r="BN32" s="368">
        <v>58.5</v>
      </c>
      <c r="BO32" s="366"/>
      <c r="BP32" s="368">
        <v>69.902912621359221</v>
      </c>
      <c r="BQ32" s="366"/>
      <c r="BR32" s="368">
        <v>69.902912621359221</v>
      </c>
      <c r="BS32" s="366">
        <f t="shared" si="55"/>
        <v>0</v>
      </c>
      <c r="BT32" s="368" t="e">
        <f t="shared" si="45"/>
        <v>#DIV/0!</v>
      </c>
      <c r="BV32" s="324" t="e">
        <f>#REF!</f>
        <v>#REF!</v>
      </c>
      <c r="BW32" s="227">
        <f t="shared" si="56"/>
        <v>85.6</v>
      </c>
      <c r="BX32" s="227">
        <f t="shared" si="57"/>
        <v>72.599999999999994</v>
      </c>
      <c r="BY32" s="227">
        <f t="shared" si="58"/>
        <v>65.900000000000006</v>
      </c>
      <c r="BZ32" s="227">
        <f t="shared" si="59"/>
        <v>61.3</v>
      </c>
      <c r="CA32" s="227">
        <f t="shared" si="60"/>
        <v>64.649681528662413</v>
      </c>
      <c r="CB32" s="227">
        <f t="shared" si="61"/>
        <v>90.909090909090907</v>
      </c>
      <c r="CC32" s="227">
        <f t="shared" si="62"/>
        <v>62.337662337662337</v>
      </c>
      <c r="CD32" s="227">
        <f t="shared" si="63"/>
        <v>60.207612456747405</v>
      </c>
      <c r="CE32" s="227">
        <f t="shared" si="64"/>
        <v>62.4</v>
      </c>
      <c r="CF32" s="227">
        <f t="shared" si="65"/>
        <v>58.5</v>
      </c>
      <c r="CG32" s="227">
        <f t="shared" si="66"/>
        <v>69.902912621359221</v>
      </c>
      <c r="CH32" s="227">
        <f t="shared" si="67"/>
        <v>69.902912621359221</v>
      </c>
      <c r="CJ32" s="324" t="e">
        <f t="shared" si="48"/>
        <v>#REF!</v>
      </c>
      <c r="CK32" s="23">
        <f t="shared" si="49"/>
        <v>0.85599999999999998</v>
      </c>
      <c r="CL32" s="23">
        <f t="shared" si="46"/>
        <v>0.72599999999999998</v>
      </c>
      <c r="CM32" s="23">
        <f t="shared" si="46"/>
        <v>0.65900000000000003</v>
      </c>
      <c r="CN32" s="23">
        <f t="shared" si="46"/>
        <v>0.61299999999999999</v>
      </c>
      <c r="CO32" s="23">
        <f t="shared" si="46"/>
        <v>0.64649681528662417</v>
      </c>
      <c r="CP32" s="23">
        <f t="shared" si="46"/>
        <v>0.90909090909090906</v>
      </c>
      <c r="CQ32" s="23">
        <f t="shared" si="46"/>
        <v>0.62337662337662336</v>
      </c>
      <c r="CR32" s="23">
        <f t="shared" si="46"/>
        <v>0.60207612456747406</v>
      </c>
      <c r="CS32" s="23">
        <f t="shared" si="46"/>
        <v>0.624</v>
      </c>
      <c r="CT32" s="23">
        <f t="shared" si="46"/>
        <v>0.58499999999999996</v>
      </c>
      <c r="CU32" s="23">
        <f t="shared" si="46"/>
        <v>0.69902912621359226</v>
      </c>
      <c r="CV32" s="23">
        <f t="shared" si="46"/>
        <v>0.69902912621359226</v>
      </c>
    </row>
    <row r="33" spans="1:101" ht="15.75" thickBot="1" x14ac:dyDescent="0.3">
      <c r="A33" s="186">
        <v>20</v>
      </c>
      <c r="B33" s="126">
        <f t="shared" ref="B33:L33" si="73">CK52</f>
        <v>0.53086419753086422</v>
      </c>
      <c r="C33" s="127">
        <f t="shared" si="73"/>
        <v>0.48</v>
      </c>
      <c r="D33" s="127">
        <f t="shared" si="73"/>
        <v>0.66249999999999998</v>
      </c>
      <c r="E33" s="127">
        <f t="shared" si="73"/>
        <v>0.58865248226950351</v>
      </c>
      <c r="F33" s="127">
        <f t="shared" si="73"/>
        <v>0.60099999999999998</v>
      </c>
      <c r="G33" s="127">
        <f t="shared" si="73"/>
        <v>0.62345679012345678</v>
      </c>
      <c r="H33" s="127">
        <f t="shared" si="73"/>
        <v>0.80645161290322576</v>
      </c>
      <c r="I33" s="127">
        <f t="shared" si="73"/>
        <v>0.7142857142857143</v>
      </c>
      <c r="J33" s="127">
        <f t="shared" si="73"/>
        <v>0.47299999999999998</v>
      </c>
      <c r="K33" s="127">
        <f t="shared" si="73"/>
        <v>0.51100000000000001</v>
      </c>
      <c r="L33" s="127">
        <f t="shared" si="73"/>
        <v>0.51973684210526316</v>
      </c>
      <c r="M33" s="128">
        <f>CV52</f>
        <v>0.51973684210526316</v>
      </c>
      <c r="P33" s="236"/>
      <c r="Q33" s="324">
        <v>20</v>
      </c>
      <c r="R33" s="324">
        <v>75</v>
      </c>
      <c r="S33" s="324">
        <v>85.6</v>
      </c>
      <c r="T33" s="324">
        <v>103</v>
      </c>
      <c r="U33" s="324">
        <v>72.599999999999994</v>
      </c>
      <c r="V33" s="324">
        <v>88</v>
      </c>
      <c r="W33" s="324">
        <v>70.2</v>
      </c>
      <c r="X33" s="324">
        <v>198</v>
      </c>
      <c r="Y33" s="324">
        <v>69.900000000000006</v>
      </c>
      <c r="Z33" s="324">
        <v>10</v>
      </c>
      <c r="AA33" s="324">
        <f t="shared" si="51"/>
        <v>72.611464968152859</v>
      </c>
      <c r="AB33" s="324">
        <v>20</v>
      </c>
      <c r="AC33" s="324">
        <f t="shared" si="52"/>
        <v>90.909090909090907</v>
      </c>
      <c r="AD33" s="324">
        <v>0</v>
      </c>
      <c r="AE33" s="324">
        <f t="shared" si="53"/>
        <v>71.753246753246756</v>
      </c>
      <c r="AF33" s="324">
        <v>201</v>
      </c>
      <c r="AG33" s="324">
        <v>70.599999999999994</v>
      </c>
      <c r="AH33" s="324">
        <v>108</v>
      </c>
      <c r="AI33" s="324">
        <v>72.2</v>
      </c>
      <c r="AJ33" s="324">
        <v>83</v>
      </c>
      <c r="AK33" s="324">
        <v>69.8</v>
      </c>
      <c r="AL33" s="324"/>
      <c r="AM33" s="324">
        <f t="shared" si="70"/>
        <v>76.699029126213588</v>
      </c>
      <c r="AN33" s="236"/>
      <c r="AO33" s="236">
        <v>76.699029126213588</v>
      </c>
      <c r="AP33" s="237"/>
      <c r="AQ33" s="236"/>
      <c r="AS33" s="240"/>
      <c r="AT33" s="240">
        <v>20</v>
      </c>
      <c r="AU33" s="366">
        <v>75</v>
      </c>
      <c r="AV33" s="368">
        <v>85.6</v>
      </c>
      <c r="AW33" s="366">
        <v>103</v>
      </c>
      <c r="AX33" s="368">
        <v>72.599999999999994</v>
      </c>
      <c r="AY33" s="366">
        <v>88</v>
      </c>
      <c r="AZ33" s="368">
        <v>70.2</v>
      </c>
      <c r="BA33" s="366">
        <v>198</v>
      </c>
      <c r="BB33" s="368">
        <v>69.900000000000006</v>
      </c>
      <c r="BC33" s="366">
        <v>10</v>
      </c>
      <c r="BD33" s="368">
        <v>72.611464968152859</v>
      </c>
      <c r="BE33" s="366">
        <v>20</v>
      </c>
      <c r="BF33" s="368">
        <v>90.909090909090907</v>
      </c>
      <c r="BG33" s="366">
        <v>0</v>
      </c>
      <c r="BH33" s="368">
        <v>71.753246753246756</v>
      </c>
      <c r="BI33" s="366">
        <f t="shared" si="54"/>
        <v>203</v>
      </c>
      <c r="BJ33" s="368">
        <f t="shared" si="40"/>
        <v>70.242214532871969</v>
      </c>
      <c r="BK33" s="366">
        <v>108</v>
      </c>
      <c r="BL33" s="368">
        <v>72.2</v>
      </c>
      <c r="BM33" s="366">
        <v>83</v>
      </c>
      <c r="BN33" s="368">
        <v>69.8</v>
      </c>
      <c r="BO33" s="366"/>
      <c r="BP33" s="368">
        <v>76.699029126213588</v>
      </c>
      <c r="BQ33" s="366"/>
      <c r="BR33" s="368">
        <v>76.699029126213588</v>
      </c>
      <c r="BS33" s="366">
        <f t="shared" si="55"/>
        <v>0</v>
      </c>
      <c r="BT33" s="368" t="e">
        <f t="shared" si="45"/>
        <v>#DIV/0!</v>
      </c>
      <c r="BV33" s="324" t="e">
        <f>#REF!</f>
        <v>#REF!</v>
      </c>
      <c r="BW33" s="227">
        <f t="shared" si="56"/>
        <v>85.6</v>
      </c>
      <c r="BX33" s="227">
        <f t="shared" si="57"/>
        <v>72.599999999999994</v>
      </c>
      <c r="BY33" s="227">
        <f t="shared" si="58"/>
        <v>70.2</v>
      </c>
      <c r="BZ33" s="227">
        <f t="shared" si="59"/>
        <v>69.900000000000006</v>
      </c>
      <c r="CA33" s="227">
        <f t="shared" si="60"/>
        <v>72.611464968152859</v>
      </c>
      <c r="CB33" s="227">
        <f t="shared" si="61"/>
        <v>90.909090909090907</v>
      </c>
      <c r="CC33" s="227">
        <f t="shared" si="62"/>
        <v>71.753246753246756</v>
      </c>
      <c r="CD33" s="227">
        <f t="shared" si="63"/>
        <v>70.242214532871969</v>
      </c>
      <c r="CE33" s="227">
        <f t="shared" si="64"/>
        <v>72.2</v>
      </c>
      <c r="CF33" s="227">
        <f t="shared" si="65"/>
        <v>69.8</v>
      </c>
      <c r="CG33" s="227">
        <f t="shared" si="66"/>
        <v>76.699029126213588</v>
      </c>
      <c r="CH33" s="227">
        <f t="shared" si="67"/>
        <v>76.699029126213588</v>
      </c>
      <c r="CJ33" s="324" t="e">
        <f t="shared" si="48"/>
        <v>#REF!</v>
      </c>
      <c r="CK33" s="23">
        <f t="shared" si="49"/>
        <v>0.85599999999999998</v>
      </c>
      <c r="CL33" s="23">
        <f t="shared" si="46"/>
        <v>0.72599999999999998</v>
      </c>
      <c r="CM33" s="23">
        <f t="shared" si="46"/>
        <v>0.70200000000000007</v>
      </c>
      <c r="CN33" s="23">
        <f t="shared" si="46"/>
        <v>0.69900000000000007</v>
      </c>
      <c r="CO33" s="23">
        <f t="shared" si="46"/>
        <v>0.72611464968152861</v>
      </c>
      <c r="CP33" s="23">
        <f t="shared" si="46"/>
        <v>0.90909090909090906</v>
      </c>
      <c r="CQ33" s="23">
        <f t="shared" si="46"/>
        <v>0.71753246753246758</v>
      </c>
      <c r="CR33" s="23">
        <f t="shared" si="46"/>
        <v>0.70242214532871972</v>
      </c>
      <c r="CS33" s="23">
        <f t="shared" si="46"/>
        <v>0.72199999999999998</v>
      </c>
      <c r="CT33" s="23">
        <f t="shared" si="46"/>
        <v>0.69799999999999995</v>
      </c>
      <c r="CU33" s="23">
        <f t="shared" si="46"/>
        <v>0.76699029126213591</v>
      </c>
      <c r="CV33" s="23">
        <f t="shared" si="46"/>
        <v>0.76699029126213591</v>
      </c>
    </row>
    <row r="34" spans="1:101" x14ac:dyDescent="0.25">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7"/>
      <c r="AQ34" s="236"/>
      <c r="AS34" s="240"/>
      <c r="AT34" s="240"/>
      <c r="AU34" s="366"/>
      <c r="AV34" s="368"/>
      <c r="AW34" s="366"/>
      <c r="AX34" s="368"/>
      <c r="AY34" s="366"/>
      <c r="AZ34" s="368"/>
      <c r="BA34" s="366"/>
      <c r="BB34" s="368"/>
      <c r="BC34" s="366"/>
      <c r="BD34" s="368"/>
      <c r="BE34" s="366"/>
      <c r="BF34" s="368"/>
      <c r="BG34" s="366"/>
      <c r="BH34" s="368"/>
      <c r="BI34" s="366"/>
      <c r="BJ34" s="368"/>
      <c r="BK34" s="366"/>
      <c r="BL34" s="368"/>
      <c r="BM34" s="366"/>
      <c r="BN34" s="368"/>
      <c r="BO34" s="366"/>
      <c r="BP34" s="368"/>
      <c r="BQ34" s="366"/>
      <c r="BR34" s="368"/>
      <c r="BS34" s="366"/>
      <c r="BT34" s="368"/>
    </row>
    <row r="35" spans="1:101" x14ac:dyDescent="0.25">
      <c r="C35" s="360"/>
      <c r="D35" s="360"/>
      <c r="E35" s="360"/>
      <c r="F35" s="360"/>
      <c r="G35" s="360"/>
      <c r="H35" s="360"/>
      <c r="I35" s="360"/>
      <c r="J35" s="360"/>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7"/>
      <c r="AQ35" s="236"/>
      <c r="AS35" s="240"/>
      <c r="AT35" s="240"/>
      <c r="AU35" s="366"/>
      <c r="AV35" s="368"/>
      <c r="AW35" s="366"/>
      <c r="AX35" s="368"/>
      <c r="AY35" s="366"/>
      <c r="AZ35" s="368"/>
      <c r="BA35" s="366"/>
      <c r="BB35" s="368"/>
      <c r="BC35" s="366"/>
      <c r="BD35" s="368"/>
      <c r="BE35" s="366"/>
      <c r="BF35" s="368"/>
      <c r="BG35" s="366"/>
      <c r="BH35" s="368"/>
      <c r="BI35" s="366"/>
      <c r="BJ35" s="368"/>
      <c r="BK35" s="366"/>
      <c r="BL35" s="368"/>
      <c r="BM35" s="366"/>
      <c r="BN35" s="368"/>
      <c r="BO35" s="366"/>
      <c r="BP35" s="368"/>
      <c r="BQ35" s="366"/>
      <c r="BR35" s="368"/>
      <c r="BS35" s="366"/>
      <c r="BT35" s="368"/>
    </row>
    <row r="36" spans="1:101" x14ac:dyDescent="0.25">
      <c r="A36" s="321"/>
      <c r="B36" s="321"/>
      <c r="C36" s="78"/>
      <c r="D36" s="78"/>
      <c r="E36" s="361"/>
      <c r="F36" s="78"/>
      <c r="G36" s="360"/>
      <c r="H36" s="362"/>
      <c r="I36" s="279"/>
      <c r="J36" s="279"/>
      <c r="K36" s="321"/>
      <c r="L36" s="321"/>
      <c r="M36" s="321"/>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7"/>
      <c r="AQ36" s="236"/>
      <c r="AS36" s="240"/>
      <c r="AT36" s="240"/>
      <c r="AU36" s="366"/>
      <c r="AV36" s="368"/>
      <c r="AW36" s="366"/>
      <c r="AX36" s="368"/>
      <c r="AY36" s="366"/>
      <c r="AZ36" s="368"/>
      <c r="BA36" s="366"/>
      <c r="BB36" s="368"/>
      <c r="BC36" s="366"/>
      <c r="BD36" s="368"/>
      <c r="BE36" s="366"/>
      <c r="BF36" s="368"/>
      <c r="BG36" s="366"/>
      <c r="BH36" s="368"/>
      <c r="BI36" s="366"/>
      <c r="BJ36" s="368"/>
      <c r="BK36" s="366"/>
      <c r="BL36" s="368"/>
      <c r="BM36" s="366"/>
      <c r="BN36" s="368"/>
      <c r="BO36" s="366"/>
      <c r="BP36" s="368"/>
      <c r="BQ36" s="366"/>
      <c r="BR36" s="368"/>
      <c r="BS36" s="366"/>
      <c r="BT36" s="368"/>
    </row>
    <row r="37" spans="1:101" x14ac:dyDescent="0.25">
      <c r="A37" s="322"/>
      <c r="B37" s="322"/>
      <c r="C37" s="78"/>
      <c r="D37" s="78"/>
      <c r="E37" s="361"/>
      <c r="F37" s="78"/>
      <c r="G37" s="78"/>
      <c r="H37" s="362"/>
      <c r="I37" s="279"/>
      <c r="J37" s="279"/>
      <c r="K37" s="322"/>
      <c r="L37" s="322"/>
      <c r="M37" s="321"/>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7"/>
      <c r="AQ37" s="236"/>
      <c r="AS37" s="240"/>
      <c r="AT37" s="240"/>
      <c r="AU37" s="366"/>
      <c r="AV37" s="368"/>
      <c r="AW37" s="366"/>
      <c r="AX37" s="368"/>
      <c r="AY37" s="366"/>
      <c r="AZ37" s="368"/>
      <c r="BA37" s="366"/>
      <c r="BB37" s="368"/>
      <c r="BC37" s="366"/>
      <c r="BD37" s="368"/>
      <c r="BE37" s="366"/>
      <c r="BF37" s="368"/>
      <c r="BG37" s="366"/>
      <c r="BH37" s="368"/>
      <c r="BI37" s="366"/>
      <c r="BJ37" s="368"/>
      <c r="BK37" s="366"/>
      <c r="BL37" s="368"/>
      <c r="BM37" s="366"/>
      <c r="BN37" s="368"/>
      <c r="BO37" s="366"/>
      <c r="BP37" s="368"/>
      <c r="BQ37" s="366"/>
      <c r="BR37" s="368"/>
      <c r="BS37" s="366"/>
      <c r="BT37" s="368"/>
    </row>
    <row r="38" spans="1:101" x14ac:dyDescent="0.25">
      <c r="A38" s="322"/>
      <c r="B38" s="322"/>
      <c r="C38" s="78"/>
      <c r="D38" s="78"/>
      <c r="E38" s="361"/>
      <c r="F38" s="78"/>
      <c r="G38" s="78"/>
      <c r="H38" s="362"/>
      <c r="I38" s="279"/>
      <c r="J38" s="279"/>
      <c r="K38" s="322"/>
      <c r="L38" s="322"/>
      <c r="M38" s="321"/>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7"/>
      <c r="AQ38" s="236"/>
      <c r="AS38" s="240"/>
      <c r="AT38" s="240"/>
      <c r="AU38" s="366"/>
      <c r="AV38" s="368"/>
      <c r="AW38" s="366"/>
      <c r="AX38" s="368"/>
      <c r="AY38" s="366"/>
      <c r="AZ38" s="368"/>
      <c r="BA38" s="366"/>
      <c r="BB38" s="368"/>
      <c r="BC38" s="366"/>
      <c r="BD38" s="368"/>
      <c r="BE38" s="366"/>
      <c r="BF38" s="368"/>
      <c r="BG38" s="366"/>
      <c r="BH38" s="368"/>
      <c r="BI38" s="366"/>
      <c r="BJ38" s="368"/>
      <c r="BK38" s="366"/>
      <c r="BL38" s="368"/>
      <c r="BM38" s="366"/>
      <c r="BN38" s="368"/>
      <c r="BO38" s="366"/>
      <c r="BP38" s="368"/>
      <c r="BQ38" s="366"/>
      <c r="BR38" s="368"/>
      <c r="BS38" s="366"/>
      <c r="BT38" s="368"/>
    </row>
    <row r="39" spans="1:101" x14ac:dyDescent="0.25">
      <c r="A39" s="322"/>
      <c r="B39" s="322"/>
      <c r="C39" s="78"/>
      <c r="D39" s="78"/>
      <c r="E39" s="361"/>
      <c r="F39" s="78"/>
      <c r="G39" s="78"/>
      <c r="H39" s="362"/>
      <c r="I39" s="279"/>
      <c r="J39" s="279"/>
      <c r="K39" s="322"/>
      <c r="L39" s="322"/>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row>
    <row r="40" spans="1:101" ht="15.75" x14ac:dyDescent="0.25">
      <c r="C40" s="360"/>
      <c r="D40" s="360"/>
      <c r="E40" s="363"/>
      <c r="F40" s="360"/>
      <c r="G40" s="78"/>
      <c r="H40" s="362"/>
      <c r="I40" s="279"/>
      <c r="J40" s="279"/>
      <c r="P40" s="22" t="s">
        <v>200</v>
      </c>
      <c r="AS40" s="226" t="s">
        <v>111</v>
      </c>
      <c r="AT40" s="240"/>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240"/>
      <c r="BV40" s="240"/>
      <c r="BW40" s="240"/>
      <c r="BX40" s="240"/>
      <c r="BY40" s="240"/>
      <c r="BZ40" s="240"/>
      <c r="CA40" s="240"/>
      <c r="CB40" s="240"/>
      <c r="CC40" s="240"/>
      <c r="CD40" s="240"/>
      <c r="CE40" s="240"/>
      <c r="CF40" s="240"/>
      <c r="CG40" s="240"/>
      <c r="CH40" s="240"/>
      <c r="CI40" s="240"/>
      <c r="CJ40" s="240"/>
      <c r="CK40" s="240"/>
    </row>
    <row r="41" spans="1:101" ht="15.75" x14ac:dyDescent="0.25">
      <c r="C41" s="360"/>
      <c r="D41" s="360"/>
      <c r="E41" s="363"/>
      <c r="F41" s="360"/>
      <c r="G41" s="360"/>
      <c r="H41" s="362"/>
      <c r="I41" s="279"/>
      <c r="J41" s="279"/>
      <c r="Q41" s="236"/>
      <c r="R41" s="226">
        <v>1</v>
      </c>
      <c r="S41" s="236">
        <v>1</v>
      </c>
      <c r="T41" s="226">
        <v>2</v>
      </c>
      <c r="U41" s="236">
        <v>0</v>
      </c>
      <c r="V41" s="226">
        <v>3</v>
      </c>
      <c r="W41" s="236">
        <v>9</v>
      </c>
      <c r="X41" s="226">
        <v>4</v>
      </c>
      <c r="Y41" s="236">
        <v>0</v>
      </c>
      <c r="Z41" s="226">
        <v>5</v>
      </c>
      <c r="AA41" s="236">
        <v>19</v>
      </c>
      <c r="AB41" s="226">
        <v>6</v>
      </c>
      <c r="AC41" s="236">
        <v>20</v>
      </c>
      <c r="AD41" s="226">
        <v>7</v>
      </c>
      <c r="AE41" s="236">
        <v>17</v>
      </c>
      <c r="AF41" s="226">
        <v>8</v>
      </c>
      <c r="AG41" s="236">
        <v>1</v>
      </c>
      <c r="AH41" s="226">
        <v>9</v>
      </c>
      <c r="AI41" s="236">
        <v>40</v>
      </c>
      <c r="AJ41" s="226">
        <v>10</v>
      </c>
      <c r="AK41" s="236">
        <v>13</v>
      </c>
      <c r="AL41" s="226">
        <v>11</v>
      </c>
      <c r="AM41" s="236">
        <v>10</v>
      </c>
      <c r="AN41" s="226">
        <v>12</v>
      </c>
      <c r="AO41" s="236">
        <v>2</v>
      </c>
      <c r="AP41" s="324" t="s">
        <v>201</v>
      </c>
      <c r="AQ41" s="236"/>
      <c r="AS41" s="22" t="s">
        <v>205</v>
      </c>
      <c r="AT41" s="240"/>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240"/>
      <c r="BV41" s="346" t="s">
        <v>25</v>
      </c>
      <c r="BW41" s="346"/>
      <c r="BX41" s="346"/>
      <c r="BY41" s="346"/>
      <c r="BZ41" s="346"/>
      <c r="CA41" s="346"/>
      <c r="CB41" s="346"/>
      <c r="CC41" s="346"/>
      <c r="CD41" s="346"/>
      <c r="CE41" s="346"/>
      <c r="CF41" s="346"/>
      <c r="CG41" s="346"/>
      <c r="CH41" s="346"/>
      <c r="CI41" s="240"/>
      <c r="CJ41" s="346" t="s">
        <v>25</v>
      </c>
      <c r="CK41" s="346"/>
      <c r="CL41" s="346"/>
      <c r="CM41" s="346"/>
      <c r="CN41" s="346"/>
      <c r="CO41" s="346"/>
      <c r="CP41" s="346"/>
      <c r="CQ41" s="346"/>
      <c r="CR41" s="346"/>
      <c r="CS41" s="346"/>
      <c r="CT41" s="346"/>
      <c r="CU41" s="346"/>
      <c r="CV41" s="346"/>
    </row>
    <row r="42" spans="1:101" ht="15.75" x14ac:dyDescent="0.25">
      <c r="C42" s="360"/>
      <c r="D42" s="360"/>
      <c r="E42" s="363"/>
      <c r="F42" s="360"/>
      <c r="G42" s="360"/>
      <c r="H42" s="362"/>
      <c r="I42" s="279"/>
      <c r="J42" s="279"/>
      <c r="P42" s="236" t="s">
        <v>88</v>
      </c>
      <c r="Q42" s="236" t="s">
        <v>77</v>
      </c>
      <c r="R42" s="324">
        <v>81</v>
      </c>
      <c r="S42" s="324">
        <v>100</v>
      </c>
      <c r="T42" s="324">
        <v>48</v>
      </c>
      <c r="U42" s="324">
        <v>100</v>
      </c>
      <c r="V42" s="324">
        <v>10</v>
      </c>
      <c r="W42" s="324">
        <v>100</v>
      </c>
      <c r="X42" s="324">
        <v>22</v>
      </c>
      <c r="Y42" s="324">
        <v>100</v>
      </c>
      <c r="Z42" s="324">
        <v>250</v>
      </c>
      <c r="AA42" s="324">
        <v>100</v>
      </c>
      <c r="AB42" s="324">
        <v>144</v>
      </c>
      <c r="AC42" s="324">
        <v>100</v>
      </c>
      <c r="AD42" s="324">
        <v>59</v>
      </c>
      <c r="AE42" s="324">
        <v>100</v>
      </c>
      <c r="AF42" s="324">
        <v>162</v>
      </c>
      <c r="AG42" s="324">
        <v>100</v>
      </c>
      <c r="AH42" s="324">
        <v>55</v>
      </c>
      <c r="AI42" s="324">
        <v>100</v>
      </c>
      <c r="AJ42" s="324">
        <v>71</v>
      </c>
      <c r="AK42" s="324">
        <v>100</v>
      </c>
      <c r="AL42" s="236">
        <v>0</v>
      </c>
      <c r="AM42" s="236">
        <v>100</v>
      </c>
      <c r="AN42" s="236">
        <v>0</v>
      </c>
      <c r="AO42" s="236">
        <v>100</v>
      </c>
      <c r="AP42" s="236">
        <v>373</v>
      </c>
      <c r="AQ42" s="236">
        <v>100</v>
      </c>
      <c r="AS42" s="240" t="s">
        <v>57</v>
      </c>
      <c r="AT42" s="240"/>
      <c r="AU42" s="366">
        <v>1</v>
      </c>
      <c r="AV42" s="366"/>
      <c r="AW42" s="366">
        <v>2</v>
      </c>
      <c r="AX42" s="366"/>
      <c r="AY42" s="366">
        <v>3</v>
      </c>
      <c r="AZ42" s="366"/>
      <c r="BA42" s="366">
        <v>4</v>
      </c>
      <c r="BB42" s="366"/>
      <c r="BC42" s="366">
        <v>5</v>
      </c>
      <c r="BD42" s="366"/>
      <c r="BE42" s="366">
        <v>6</v>
      </c>
      <c r="BF42" s="366"/>
      <c r="BG42" s="366">
        <v>7</v>
      </c>
      <c r="BH42" s="366"/>
      <c r="BI42" s="366">
        <v>8</v>
      </c>
      <c r="BJ42" s="366"/>
      <c r="BK42" s="366">
        <v>9</v>
      </c>
      <c r="BL42" s="366"/>
      <c r="BM42" s="366">
        <v>10</v>
      </c>
      <c r="BN42" s="366"/>
      <c r="BO42" s="366">
        <v>11</v>
      </c>
      <c r="BP42" s="366"/>
      <c r="BQ42" s="366">
        <v>12</v>
      </c>
      <c r="BR42" s="366"/>
      <c r="BS42" s="366" t="s">
        <v>201</v>
      </c>
      <c r="BT42" s="366"/>
      <c r="BU42" s="240"/>
      <c r="BV42" s="328" t="s">
        <v>151</v>
      </c>
      <c r="BW42" s="240"/>
      <c r="BX42" s="240"/>
      <c r="BY42" s="240"/>
      <c r="BZ42" s="240"/>
      <c r="CA42" s="240"/>
      <c r="CB42" s="240"/>
      <c r="CC42" s="240"/>
      <c r="CD42" s="240"/>
      <c r="CE42" s="240"/>
      <c r="CF42" s="240"/>
      <c r="CG42" s="240"/>
      <c r="CH42" s="240"/>
      <c r="CI42" s="240"/>
      <c r="CJ42" s="240"/>
      <c r="CK42" s="240"/>
    </row>
    <row r="43" spans="1:101" x14ac:dyDescent="0.25">
      <c r="C43" s="360"/>
      <c r="D43" s="360"/>
      <c r="E43" s="360"/>
      <c r="F43" s="360"/>
      <c r="G43" s="360"/>
      <c r="H43" s="360"/>
      <c r="I43" s="360"/>
      <c r="J43" s="360"/>
      <c r="P43" s="234"/>
      <c r="Q43" s="236" t="s">
        <v>102</v>
      </c>
      <c r="R43" s="324">
        <v>28</v>
      </c>
      <c r="S43" s="324">
        <v>35</v>
      </c>
      <c r="T43" s="324">
        <v>10</v>
      </c>
      <c r="U43" s="324">
        <v>20.399999999999999</v>
      </c>
      <c r="V43" s="324">
        <v>0</v>
      </c>
      <c r="W43" s="324">
        <v>0</v>
      </c>
      <c r="X43" s="324">
        <v>15</v>
      </c>
      <c r="Y43" s="324">
        <v>66.8</v>
      </c>
      <c r="Z43" s="324">
        <v>31</v>
      </c>
      <c r="AA43" s="324">
        <v>12.2</v>
      </c>
      <c r="AB43" s="324">
        <v>23</v>
      </c>
      <c r="AC43" s="324">
        <v>15.8</v>
      </c>
      <c r="AD43" s="324">
        <v>9</v>
      </c>
      <c r="AE43" s="324">
        <v>15.1</v>
      </c>
      <c r="AF43" s="324">
        <v>23</v>
      </c>
      <c r="AG43" s="324">
        <v>14</v>
      </c>
      <c r="AH43" s="324">
        <v>20</v>
      </c>
      <c r="AI43" s="324">
        <v>36.6</v>
      </c>
      <c r="AJ43" s="324">
        <v>18</v>
      </c>
      <c r="AK43" s="324">
        <v>25.2</v>
      </c>
      <c r="AL43" s="236">
        <v>10</v>
      </c>
      <c r="AM43" s="236">
        <v>35.9</v>
      </c>
      <c r="AN43" s="236">
        <v>1</v>
      </c>
      <c r="AO43" s="236">
        <v>31.6</v>
      </c>
      <c r="AP43" s="236">
        <v>102</v>
      </c>
      <c r="AQ43" s="236">
        <v>27.5</v>
      </c>
      <c r="AS43" s="341" t="s">
        <v>111</v>
      </c>
      <c r="AT43" s="240" t="s">
        <v>77</v>
      </c>
      <c r="AU43" s="366">
        <f>R42+R77</f>
        <v>81</v>
      </c>
      <c r="AV43" s="366">
        <v>100</v>
      </c>
      <c r="AW43" s="366">
        <f>T42+T77</f>
        <v>62</v>
      </c>
      <c r="AX43" s="366">
        <v>100</v>
      </c>
      <c r="AY43" s="366">
        <f>T42+V42+X42</f>
        <v>80</v>
      </c>
      <c r="AZ43" s="366">
        <v>100</v>
      </c>
      <c r="BA43" s="366">
        <v>22</v>
      </c>
      <c r="BB43" s="368">
        <v>100</v>
      </c>
      <c r="BC43" s="366">
        <v>250</v>
      </c>
      <c r="BD43" s="366">
        <v>100</v>
      </c>
      <c r="BE43" s="366">
        <f>AB42+AB77</f>
        <v>162</v>
      </c>
      <c r="BF43" s="366">
        <v>100</v>
      </c>
      <c r="BG43" s="366">
        <f>AD42+AD77</f>
        <v>61</v>
      </c>
      <c r="BH43" s="366">
        <v>100</v>
      </c>
      <c r="BI43" s="366">
        <f>AF42+AF77</f>
        <v>196</v>
      </c>
      <c r="BJ43" s="366">
        <v>100</v>
      </c>
      <c r="BK43" s="366">
        <v>55</v>
      </c>
      <c r="BL43" s="366">
        <v>100</v>
      </c>
      <c r="BM43" s="366">
        <v>71</v>
      </c>
      <c r="BN43" s="366">
        <v>100</v>
      </c>
      <c r="BO43" s="366">
        <f>R42+AJ42</f>
        <v>152</v>
      </c>
      <c r="BP43" s="366">
        <v>100</v>
      </c>
      <c r="BQ43" s="366">
        <f>R42+AJ42</f>
        <v>152</v>
      </c>
      <c r="BR43" s="366">
        <v>100</v>
      </c>
      <c r="BS43" s="366">
        <f t="shared" ref="BS43:BS51" si="74">AP42+AP77</f>
        <v>373</v>
      </c>
      <c r="BT43" s="366">
        <v>100</v>
      </c>
      <c r="BU43" s="240"/>
      <c r="BV43" s="240" t="s">
        <v>49</v>
      </c>
      <c r="BW43" s="240" t="s">
        <v>112</v>
      </c>
      <c r="BX43" s="240"/>
      <c r="BY43" s="240"/>
      <c r="BZ43" s="240"/>
      <c r="CA43" s="240"/>
      <c r="CB43" s="240"/>
      <c r="CC43" s="240"/>
      <c r="CD43" s="240"/>
      <c r="CE43" s="240"/>
      <c r="CF43" s="240"/>
      <c r="CG43" s="240"/>
      <c r="CH43" s="240"/>
      <c r="CI43" s="240"/>
      <c r="CJ43" s="240"/>
      <c r="CK43" s="324" t="s">
        <v>152</v>
      </c>
    </row>
    <row r="44" spans="1:101" x14ac:dyDescent="0.25">
      <c r="C44" s="360"/>
      <c r="D44" s="360"/>
      <c r="E44" s="360"/>
      <c r="F44" s="360"/>
      <c r="G44" s="360"/>
      <c r="H44" s="360"/>
      <c r="I44" s="360"/>
      <c r="J44" s="360"/>
      <c r="P44" s="234"/>
      <c r="Q44" s="236">
        <v>14</v>
      </c>
      <c r="R44" s="236">
        <v>0</v>
      </c>
      <c r="S44" s="236">
        <v>0</v>
      </c>
      <c r="T44" s="236">
        <v>0</v>
      </c>
      <c r="U44" s="236">
        <v>0</v>
      </c>
      <c r="V44" s="236">
        <v>0</v>
      </c>
      <c r="W44" s="236">
        <v>0</v>
      </c>
      <c r="X44" s="236">
        <v>0</v>
      </c>
      <c r="Y44" s="236">
        <v>0</v>
      </c>
      <c r="Z44" s="236">
        <v>0</v>
      </c>
      <c r="AA44" s="236">
        <v>0</v>
      </c>
      <c r="AB44" s="236">
        <v>0</v>
      </c>
      <c r="AC44" s="236">
        <v>0</v>
      </c>
      <c r="AD44" s="236">
        <v>0</v>
      </c>
      <c r="AE44" s="236">
        <v>0</v>
      </c>
      <c r="AF44" s="236">
        <v>0</v>
      </c>
      <c r="AG44" s="236">
        <v>0</v>
      </c>
      <c r="AH44" s="236">
        <v>0</v>
      </c>
      <c r="AI44" s="236">
        <v>0</v>
      </c>
      <c r="AJ44" s="236">
        <v>0</v>
      </c>
      <c r="AK44" s="236">
        <v>0</v>
      </c>
      <c r="AL44" s="236">
        <v>0</v>
      </c>
      <c r="AM44" s="236">
        <v>0</v>
      </c>
      <c r="AN44" s="236">
        <v>0</v>
      </c>
      <c r="AO44" s="236">
        <v>0</v>
      </c>
      <c r="AP44" s="236">
        <v>0</v>
      </c>
      <c r="AQ44" s="236">
        <v>0</v>
      </c>
      <c r="AS44" s="240"/>
      <c r="AT44" s="240" t="s">
        <v>102</v>
      </c>
      <c r="AU44" s="366">
        <f>R43+R78</f>
        <v>28</v>
      </c>
      <c r="AV44" s="368">
        <f>(AU44/$AU$43)*100</f>
        <v>34.567901234567898</v>
      </c>
      <c r="AW44" s="366">
        <f t="shared" ref="AW44:AW51" si="75">T43+T78</f>
        <v>12</v>
      </c>
      <c r="AX44" s="368">
        <v>0</v>
      </c>
      <c r="AY44" s="366">
        <v>0</v>
      </c>
      <c r="AZ44" s="368">
        <v>0</v>
      </c>
      <c r="BA44" s="366">
        <v>15</v>
      </c>
      <c r="BB44" s="368">
        <v>66.8</v>
      </c>
      <c r="BC44" s="366">
        <v>31</v>
      </c>
      <c r="BD44" s="368">
        <v>12.2</v>
      </c>
      <c r="BE44" s="366">
        <f>AB43+AB78</f>
        <v>32</v>
      </c>
      <c r="BF44" s="368">
        <v>0</v>
      </c>
      <c r="BG44" s="366">
        <f>AD43+AD78</f>
        <v>9</v>
      </c>
      <c r="BH44" s="368">
        <v>0</v>
      </c>
      <c r="BI44" s="366">
        <f>AF43+AF78</f>
        <v>40</v>
      </c>
      <c r="BJ44" s="368">
        <v>0</v>
      </c>
      <c r="BK44" s="366">
        <v>20</v>
      </c>
      <c r="BL44" s="368">
        <v>36.6</v>
      </c>
      <c r="BM44" s="366">
        <v>18</v>
      </c>
      <c r="BN44" s="368">
        <v>25.2</v>
      </c>
      <c r="BO44" s="366">
        <v>10</v>
      </c>
      <c r="BP44" s="368">
        <v>35.9</v>
      </c>
      <c r="BQ44" s="366">
        <v>1</v>
      </c>
      <c r="BR44" s="368">
        <v>31.6</v>
      </c>
      <c r="BS44" s="366">
        <f t="shared" si="74"/>
        <v>102</v>
      </c>
      <c r="BT44" s="368">
        <f>(BS44/$BS$43)*100</f>
        <v>27.34584450402145</v>
      </c>
      <c r="BU44" s="240"/>
      <c r="BV44" s="240"/>
      <c r="BW44" s="240">
        <v>1</v>
      </c>
      <c r="BX44" s="240">
        <v>2</v>
      </c>
      <c r="BY44" s="240">
        <v>3</v>
      </c>
      <c r="BZ44" s="240">
        <v>4</v>
      </c>
      <c r="CA44" s="240">
        <v>5</v>
      </c>
      <c r="CB44" s="240">
        <v>6</v>
      </c>
      <c r="CC44" s="240">
        <v>7</v>
      </c>
      <c r="CD44" s="240">
        <v>8</v>
      </c>
      <c r="CE44" s="240">
        <v>9</v>
      </c>
      <c r="CF44" s="240">
        <v>10</v>
      </c>
      <c r="CG44" s="240">
        <v>11</v>
      </c>
      <c r="CH44" s="240">
        <v>12</v>
      </c>
      <c r="CI44" s="240"/>
      <c r="CJ44" s="324"/>
      <c r="CK44" s="324">
        <v>1</v>
      </c>
      <c r="CL44" s="324">
        <v>2</v>
      </c>
      <c r="CM44" s="324">
        <v>3</v>
      </c>
      <c r="CN44" s="324">
        <v>4</v>
      </c>
      <c r="CO44" s="324">
        <v>5</v>
      </c>
      <c r="CP44" s="324">
        <v>6</v>
      </c>
      <c r="CQ44" s="324">
        <v>7</v>
      </c>
      <c r="CR44" s="324">
        <v>8</v>
      </c>
      <c r="CS44" s="324">
        <v>9</v>
      </c>
      <c r="CT44" s="324">
        <v>10</v>
      </c>
      <c r="CU44" s="324">
        <v>11</v>
      </c>
      <c r="CV44" s="324">
        <v>12</v>
      </c>
    </row>
    <row r="45" spans="1:101" x14ac:dyDescent="0.25">
      <c r="C45" s="360"/>
      <c r="D45" s="360"/>
      <c r="E45" s="360"/>
      <c r="F45" s="360"/>
      <c r="G45" s="360"/>
      <c r="H45" s="360"/>
      <c r="I45" s="360"/>
      <c r="J45" s="360"/>
      <c r="P45" s="234"/>
      <c r="Q45" s="324">
        <v>15</v>
      </c>
      <c r="R45" s="324">
        <v>15</v>
      </c>
      <c r="S45" s="324">
        <v>18.7</v>
      </c>
      <c r="T45" s="324">
        <v>11</v>
      </c>
      <c r="U45" s="324">
        <v>23.7</v>
      </c>
      <c r="V45" s="324">
        <v>2</v>
      </c>
      <c r="W45" s="324">
        <f t="shared" ref="W45:W50" si="76">(T45+V45+X45)/($T$42+$V$42+$X$42)*100</f>
        <v>18.75</v>
      </c>
      <c r="X45" s="324">
        <v>2</v>
      </c>
      <c r="Y45" s="324">
        <f t="shared" ref="Y45:Y50" si="77">(V45+X45+Z45)/($V$42+$X$42+$Z$42)*100</f>
        <v>18.085106382978726</v>
      </c>
      <c r="Z45" s="324">
        <v>47</v>
      </c>
      <c r="AA45" s="324">
        <v>18.600000000000001</v>
      </c>
      <c r="AB45" s="324">
        <v>14</v>
      </c>
      <c r="AC45" s="324">
        <v>9.8000000000000007</v>
      </c>
      <c r="AD45" s="324">
        <v>2</v>
      </c>
      <c r="AE45" s="324">
        <v>3.3</v>
      </c>
      <c r="AF45" s="324">
        <v>18</v>
      </c>
      <c r="AG45" s="324">
        <v>11.1</v>
      </c>
      <c r="AH45" s="324">
        <v>7</v>
      </c>
      <c r="AI45" s="324">
        <v>12.7</v>
      </c>
      <c r="AJ45" s="324">
        <v>18</v>
      </c>
      <c r="AK45" s="324">
        <v>25.1</v>
      </c>
      <c r="AL45" s="324">
        <f>((AJ45+R45)/($R$42+$AJ$42))*100</f>
        <v>21.710526315789476</v>
      </c>
      <c r="AM45" s="324">
        <v>21.710526315789476</v>
      </c>
      <c r="AN45" s="324">
        <v>21.710526315789476</v>
      </c>
      <c r="AO45" s="236">
        <v>21.710526315789476</v>
      </c>
      <c r="AP45" s="236">
        <v>81</v>
      </c>
      <c r="AQ45" s="236">
        <v>21.7</v>
      </c>
      <c r="AS45" s="240"/>
      <c r="AT45" s="240">
        <v>14</v>
      </c>
      <c r="AU45" s="366">
        <f t="shared" ref="AU45:AU51" si="78">R44+R79</f>
        <v>0</v>
      </c>
      <c r="AV45" s="368">
        <f>(AU45/$AU$43)*100</f>
        <v>0</v>
      </c>
      <c r="AW45" s="366">
        <f t="shared" si="75"/>
        <v>0</v>
      </c>
      <c r="AX45" s="368">
        <v>0</v>
      </c>
      <c r="AY45" s="366">
        <v>0</v>
      </c>
      <c r="AZ45" s="368">
        <v>0</v>
      </c>
      <c r="BA45" s="366">
        <v>0</v>
      </c>
      <c r="BB45" s="368">
        <v>0</v>
      </c>
      <c r="BC45" s="366">
        <v>0</v>
      </c>
      <c r="BD45" s="368">
        <v>0</v>
      </c>
      <c r="BE45" s="366">
        <f t="shared" ref="BE45" si="79">AB44+AB79</f>
        <v>0</v>
      </c>
      <c r="BF45" s="368">
        <v>0</v>
      </c>
      <c r="BG45" s="366">
        <f t="shared" ref="BG45" si="80">AD44+AD79</f>
        <v>0</v>
      </c>
      <c r="BH45" s="368">
        <v>0</v>
      </c>
      <c r="BI45" s="366">
        <f t="shared" ref="BI45" si="81">AF44+AF79</f>
        <v>0</v>
      </c>
      <c r="BJ45" s="368">
        <v>0</v>
      </c>
      <c r="BK45" s="366">
        <v>0</v>
      </c>
      <c r="BL45" s="368">
        <v>0</v>
      </c>
      <c r="BM45" s="366">
        <v>0</v>
      </c>
      <c r="BN45" s="368">
        <v>0</v>
      </c>
      <c r="BO45" s="366">
        <v>0</v>
      </c>
      <c r="BP45" s="368">
        <v>0</v>
      </c>
      <c r="BQ45" s="366">
        <v>0</v>
      </c>
      <c r="BR45" s="368">
        <v>0</v>
      </c>
      <c r="BS45" s="366">
        <f t="shared" si="74"/>
        <v>0</v>
      </c>
      <c r="BT45" s="368">
        <f t="shared" ref="BT45:BT51" si="82">(BS45/$BS$43)*100</f>
        <v>0</v>
      </c>
      <c r="BU45" s="240"/>
      <c r="BV45" s="240" t="s">
        <v>102</v>
      </c>
      <c r="BW45" s="227">
        <f>AV44</f>
        <v>34.567901234567898</v>
      </c>
      <c r="BX45" s="227">
        <f>AW44</f>
        <v>12</v>
      </c>
      <c r="BY45" s="227">
        <f>AZ44</f>
        <v>0</v>
      </c>
      <c r="BZ45" s="227">
        <f>BB44</f>
        <v>66.8</v>
      </c>
      <c r="CA45" s="227">
        <f t="shared" ref="CA45:CA52" si="83">BD44</f>
        <v>12.2</v>
      </c>
      <c r="CB45" s="227">
        <f t="shared" ref="CB45:CB52" si="84">BF44</f>
        <v>0</v>
      </c>
      <c r="CC45" s="227">
        <f>BH44</f>
        <v>0</v>
      </c>
      <c r="CD45" s="227">
        <f>BJ44</f>
        <v>0</v>
      </c>
      <c r="CE45" s="227">
        <f t="shared" ref="CE45:CE52" si="85">BL44</f>
        <v>36.6</v>
      </c>
      <c r="CF45" s="227">
        <f t="shared" ref="CF45:CF52" si="86">BN44</f>
        <v>25.2</v>
      </c>
      <c r="CG45" s="227">
        <f t="shared" ref="CG45:CG52" si="87">BP44</f>
        <v>35.9</v>
      </c>
      <c r="CH45" s="227">
        <f t="shared" ref="CH45:CH52" si="88">BR44</f>
        <v>31.6</v>
      </c>
      <c r="CI45" s="327"/>
      <c r="CJ45" s="324" t="s">
        <v>102</v>
      </c>
      <c r="CK45" s="347">
        <f t="shared" ref="CK45:CK52" si="89">BW45/100</f>
        <v>0.34567901234567899</v>
      </c>
      <c r="CL45" s="347">
        <f t="shared" ref="CL45:CV52" si="90">BX45/100</f>
        <v>0.12</v>
      </c>
      <c r="CM45" s="347">
        <f t="shared" si="90"/>
        <v>0</v>
      </c>
      <c r="CN45" s="347">
        <f t="shared" si="90"/>
        <v>0.66799999999999993</v>
      </c>
      <c r="CO45" s="347">
        <f t="shared" si="90"/>
        <v>0.122</v>
      </c>
      <c r="CP45" s="347">
        <f t="shared" si="90"/>
        <v>0</v>
      </c>
      <c r="CQ45" s="347">
        <f t="shared" si="90"/>
        <v>0</v>
      </c>
      <c r="CR45" s="347">
        <f t="shared" si="90"/>
        <v>0</v>
      </c>
      <c r="CS45" s="347">
        <f t="shared" si="90"/>
        <v>0.36599999999999999</v>
      </c>
      <c r="CT45" s="347">
        <f t="shared" si="90"/>
        <v>0.252</v>
      </c>
      <c r="CU45" s="347">
        <f t="shared" si="90"/>
        <v>0.35899999999999999</v>
      </c>
      <c r="CV45" s="347">
        <f t="shared" si="90"/>
        <v>0.316</v>
      </c>
      <c r="CW45" s="327"/>
    </row>
    <row r="46" spans="1:101" x14ac:dyDescent="0.25">
      <c r="C46" s="360"/>
      <c r="D46" s="360"/>
      <c r="E46" s="360"/>
      <c r="F46" s="360"/>
      <c r="G46" s="360"/>
      <c r="H46" s="360"/>
      <c r="I46" s="360"/>
      <c r="J46" s="360"/>
      <c r="P46" s="234"/>
      <c r="Q46" s="324">
        <v>16</v>
      </c>
      <c r="R46" s="324">
        <v>24</v>
      </c>
      <c r="S46" s="324">
        <v>30.1</v>
      </c>
      <c r="T46" s="324">
        <v>18</v>
      </c>
      <c r="U46" s="324">
        <v>37.200000000000003</v>
      </c>
      <c r="V46" s="324">
        <v>6</v>
      </c>
      <c r="W46" s="324">
        <f t="shared" si="76"/>
        <v>32.5</v>
      </c>
      <c r="X46" s="324">
        <v>2</v>
      </c>
      <c r="Y46" s="324">
        <f t="shared" si="77"/>
        <v>29.787234042553191</v>
      </c>
      <c r="Z46" s="324">
        <v>76</v>
      </c>
      <c r="AA46" s="324">
        <v>30.2</v>
      </c>
      <c r="AB46" s="324">
        <v>26</v>
      </c>
      <c r="AC46" s="324">
        <v>18.2</v>
      </c>
      <c r="AD46" s="324">
        <v>14</v>
      </c>
      <c r="AE46" s="324">
        <v>23.6</v>
      </c>
      <c r="AF46" s="324">
        <v>30</v>
      </c>
      <c r="AG46" s="324">
        <v>18.3</v>
      </c>
      <c r="AH46" s="324">
        <v>9</v>
      </c>
      <c r="AI46" s="324">
        <v>17.2</v>
      </c>
      <c r="AJ46" s="324">
        <v>20</v>
      </c>
      <c r="AK46" s="324">
        <v>28.6</v>
      </c>
      <c r="AL46" s="324">
        <f t="shared" ref="AL46:AL50" si="91">((AJ46+R46)/($R$42+$AJ$42))*100</f>
        <v>28.947368421052634</v>
      </c>
      <c r="AM46" s="324">
        <v>28.947368421052634</v>
      </c>
      <c r="AN46" s="324">
        <v>28.947368421052634</v>
      </c>
      <c r="AO46" s="236">
        <v>28.947368421052634</v>
      </c>
      <c r="AP46" s="236">
        <v>143</v>
      </c>
      <c r="AQ46" s="236">
        <v>38.200000000000003</v>
      </c>
      <c r="AS46" s="240"/>
      <c r="AT46" s="240">
        <v>15</v>
      </c>
      <c r="AU46" s="366">
        <f>R45+R80</f>
        <v>15</v>
      </c>
      <c r="AV46" s="368">
        <f>(AU46/$AU$43)*100</f>
        <v>18.518518518518519</v>
      </c>
      <c r="AW46" s="366">
        <f>T45+T80</f>
        <v>16</v>
      </c>
      <c r="AX46" s="368">
        <f t="shared" ref="AX46:AX51" si="92">(AW46/$AW$43)*100</f>
        <v>25.806451612903224</v>
      </c>
      <c r="AY46" s="366">
        <v>2</v>
      </c>
      <c r="AZ46" s="368">
        <v>18.75</v>
      </c>
      <c r="BA46" s="366">
        <v>2</v>
      </c>
      <c r="BB46" s="368">
        <v>18.085106382978726</v>
      </c>
      <c r="BC46" s="366">
        <v>47</v>
      </c>
      <c r="BD46" s="368">
        <v>18.600000000000001</v>
      </c>
      <c r="BE46" s="366">
        <f>AB45+AB80</f>
        <v>14</v>
      </c>
      <c r="BF46" s="368">
        <f t="shared" ref="BF46:BF51" si="93">(BE46/$BE$43)*100</f>
        <v>8.6419753086419746</v>
      </c>
      <c r="BG46" s="366">
        <f>AD45+AD80</f>
        <v>4</v>
      </c>
      <c r="BH46" s="368">
        <f t="shared" ref="BH46:BH51" si="94">(BG46/$AW$43)*100</f>
        <v>6.4516129032258061</v>
      </c>
      <c r="BI46" s="366">
        <f>AF45+AF80</f>
        <v>23</v>
      </c>
      <c r="BJ46" s="368">
        <f t="shared" ref="BJ46:BJ51" si="95">(BI46/$BI$43)*100</f>
        <v>11.73469387755102</v>
      </c>
      <c r="BK46" s="366">
        <v>7</v>
      </c>
      <c r="BL46" s="368">
        <v>12.7</v>
      </c>
      <c r="BM46" s="366">
        <v>18</v>
      </c>
      <c r="BN46" s="368">
        <v>25.1</v>
      </c>
      <c r="BO46" s="366">
        <v>21.710526315789476</v>
      </c>
      <c r="BP46" s="368">
        <v>21.710526315789476</v>
      </c>
      <c r="BQ46" s="366">
        <v>21.710526315789476</v>
      </c>
      <c r="BR46" s="368">
        <v>21.710526315789476</v>
      </c>
      <c r="BS46" s="366">
        <f t="shared" si="74"/>
        <v>81</v>
      </c>
      <c r="BT46" s="368">
        <f t="shared" si="82"/>
        <v>21.715817694369974</v>
      </c>
      <c r="BU46" s="240"/>
      <c r="BV46" s="240">
        <v>14</v>
      </c>
      <c r="BW46" s="324">
        <v>0</v>
      </c>
      <c r="BX46" s="324">
        <v>0</v>
      </c>
      <c r="BY46" s="324">
        <v>0</v>
      </c>
      <c r="BZ46" s="324">
        <v>0</v>
      </c>
      <c r="CA46" s="227">
        <v>0</v>
      </c>
      <c r="CB46" s="227">
        <v>0</v>
      </c>
      <c r="CC46" s="324">
        <v>0</v>
      </c>
      <c r="CD46" s="324">
        <v>0</v>
      </c>
      <c r="CE46" s="227">
        <v>0</v>
      </c>
      <c r="CF46" s="227">
        <v>0</v>
      </c>
      <c r="CG46" s="227">
        <v>0</v>
      </c>
      <c r="CH46" s="227">
        <v>0</v>
      </c>
      <c r="CI46" s="327"/>
      <c r="CJ46" s="324">
        <v>14</v>
      </c>
      <c r="CK46" s="347">
        <f t="shared" si="89"/>
        <v>0</v>
      </c>
      <c r="CL46" s="347">
        <f t="shared" si="90"/>
        <v>0</v>
      </c>
      <c r="CM46" s="347">
        <f t="shared" si="90"/>
        <v>0</v>
      </c>
      <c r="CN46" s="347">
        <f t="shared" si="90"/>
        <v>0</v>
      </c>
      <c r="CO46" s="347">
        <f t="shared" si="90"/>
        <v>0</v>
      </c>
      <c r="CP46" s="347">
        <f t="shared" si="90"/>
        <v>0</v>
      </c>
      <c r="CQ46" s="347">
        <f t="shared" si="90"/>
        <v>0</v>
      </c>
      <c r="CR46" s="347">
        <f t="shared" si="90"/>
        <v>0</v>
      </c>
      <c r="CS46" s="347">
        <f t="shared" si="90"/>
        <v>0</v>
      </c>
      <c r="CT46" s="347">
        <f t="shared" si="90"/>
        <v>0</v>
      </c>
      <c r="CU46" s="347">
        <f t="shared" si="90"/>
        <v>0</v>
      </c>
      <c r="CV46" s="347">
        <f t="shared" si="90"/>
        <v>0</v>
      </c>
      <c r="CW46" s="327"/>
    </row>
    <row r="47" spans="1:101" x14ac:dyDescent="0.25">
      <c r="P47" s="234"/>
      <c r="Q47" s="324">
        <v>17</v>
      </c>
      <c r="R47" s="324">
        <v>24</v>
      </c>
      <c r="S47" s="324">
        <v>30.1</v>
      </c>
      <c r="T47" s="324">
        <v>22</v>
      </c>
      <c r="U47" s="324">
        <v>45.2</v>
      </c>
      <c r="V47" s="324">
        <v>9</v>
      </c>
      <c r="W47" s="324">
        <f t="shared" si="76"/>
        <v>41.25</v>
      </c>
      <c r="X47" s="324">
        <v>2</v>
      </c>
      <c r="Y47" s="324">
        <f t="shared" si="77"/>
        <v>37.943262411347519</v>
      </c>
      <c r="Z47" s="324">
        <v>96</v>
      </c>
      <c r="AA47" s="324">
        <v>38.299999999999997</v>
      </c>
      <c r="AB47" s="324">
        <v>30</v>
      </c>
      <c r="AC47" s="324">
        <v>20.6</v>
      </c>
      <c r="AD47" s="324">
        <v>25</v>
      </c>
      <c r="AE47" s="324">
        <v>42.8</v>
      </c>
      <c r="AF47" s="324">
        <v>40</v>
      </c>
      <c r="AG47" s="324">
        <v>24.4</v>
      </c>
      <c r="AH47" s="324">
        <v>9</v>
      </c>
      <c r="AI47" s="324">
        <v>17.2</v>
      </c>
      <c r="AJ47" s="324">
        <v>20</v>
      </c>
      <c r="AK47" s="324">
        <v>28.6</v>
      </c>
      <c r="AL47" s="324">
        <f t="shared" si="91"/>
        <v>28.947368421052634</v>
      </c>
      <c r="AM47" s="324">
        <v>28.947368421052634</v>
      </c>
      <c r="AN47" s="324">
        <v>28.947368421052634</v>
      </c>
      <c r="AO47" s="236">
        <v>28.947368421052634</v>
      </c>
      <c r="AP47" s="236">
        <v>180</v>
      </c>
      <c r="AQ47" s="236">
        <v>48.3</v>
      </c>
      <c r="AS47" s="240"/>
      <c r="AT47" s="240">
        <v>16</v>
      </c>
      <c r="AU47" s="366">
        <f t="shared" si="78"/>
        <v>24</v>
      </c>
      <c r="AV47" s="368">
        <f t="shared" ref="AV47:AV51" si="96">(AU47/$AU$43)*100</f>
        <v>29.629629629629626</v>
      </c>
      <c r="AW47" s="366">
        <f t="shared" si="75"/>
        <v>26</v>
      </c>
      <c r="AX47" s="368">
        <f t="shared" si="92"/>
        <v>41.935483870967744</v>
      </c>
      <c r="AY47" s="366">
        <v>6</v>
      </c>
      <c r="AZ47" s="368">
        <v>32.5</v>
      </c>
      <c r="BA47" s="366">
        <v>2</v>
      </c>
      <c r="BB47" s="368">
        <v>29.787234042553191</v>
      </c>
      <c r="BC47" s="366">
        <v>76</v>
      </c>
      <c r="BD47" s="368">
        <v>30.2</v>
      </c>
      <c r="BE47" s="366">
        <f>AB46+AB81</f>
        <v>29</v>
      </c>
      <c r="BF47" s="368">
        <f t="shared" si="93"/>
        <v>17.901234567901234</v>
      </c>
      <c r="BG47" s="366">
        <f>AD46+AD81</f>
        <v>16</v>
      </c>
      <c r="BH47" s="368">
        <f t="shared" si="94"/>
        <v>25.806451612903224</v>
      </c>
      <c r="BI47" s="366">
        <f>AF46+AF81</f>
        <v>46</v>
      </c>
      <c r="BJ47" s="368">
        <f t="shared" si="95"/>
        <v>23.469387755102041</v>
      </c>
      <c r="BK47" s="366">
        <v>9</v>
      </c>
      <c r="BL47" s="368">
        <v>17.2</v>
      </c>
      <c r="BM47" s="366">
        <v>20</v>
      </c>
      <c r="BN47" s="368">
        <v>28.6</v>
      </c>
      <c r="BO47" s="366">
        <v>28.947368421052634</v>
      </c>
      <c r="BP47" s="368">
        <v>28.947368421052634</v>
      </c>
      <c r="BQ47" s="366">
        <v>28.947368421052634</v>
      </c>
      <c r="BR47" s="368">
        <v>28.947368421052634</v>
      </c>
      <c r="BS47" s="366">
        <f t="shared" si="74"/>
        <v>143</v>
      </c>
      <c r="BT47" s="368">
        <f t="shared" si="82"/>
        <v>38.337801608579085</v>
      </c>
      <c r="BU47" s="240"/>
      <c r="BV47" s="240">
        <v>15</v>
      </c>
      <c r="BW47" s="227">
        <f t="shared" ref="BW47:BX52" si="97">AV46</f>
        <v>18.518518518518519</v>
      </c>
      <c r="BX47" s="227">
        <f t="shared" si="97"/>
        <v>16</v>
      </c>
      <c r="BY47" s="227">
        <f t="shared" ref="BY47:BY52" si="98">AZ46</f>
        <v>18.75</v>
      </c>
      <c r="BZ47" s="227">
        <f t="shared" ref="BZ47:BZ52" si="99">BB46</f>
        <v>18.085106382978726</v>
      </c>
      <c r="CA47" s="227">
        <f t="shared" si="83"/>
        <v>18.600000000000001</v>
      </c>
      <c r="CB47" s="227">
        <f t="shared" si="84"/>
        <v>8.6419753086419746</v>
      </c>
      <c r="CC47" s="227">
        <f t="shared" ref="CC47:CC52" si="100">BH46</f>
        <v>6.4516129032258061</v>
      </c>
      <c r="CD47" s="227">
        <f t="shared" ref="CD47:CD52" si="101">BJ46</f>
        <v>11.73469387755102</v>
      </c>
      <c r="CE47" s="227">
        <f t="shared" si="85"/>
        <v>12.7</v>
      </c>
      <c r="CF47" s="227">
        <f t="shared" si="86"/>
        <v>25.1</v>
      </c>
      <c r="CG47" s="227">
        <f t="shared" si="87"/>
        <v>21.710526315789476</v>
      </c>
      <c r="CH47" s="227">
        <f t="shared" si="88"/>
        <v>21.710526315789476</v>
      </c>
      <c r="CI47" s="327"/>
      <c r="CJ47" s="324">
        <v>15</v>
      </c>
      <c r="CK47" s="347">
        <f t="shared" si="89"/>
        <v>0.1851851851851852</v>
      </c>
      <c r="CL47" s="347">
        <f t="shared" si="90"/>
        <v>0.16</v>
      </c>
      <c r="CM47" s="347">
        <f t="shared" si="90"/>
        <v>0.1875</v>
      </c>
      <c r="CN47" s="347">
        <f t="shared" si="90"/>
        <v>0.18085106382978725</v>
      </c>
      <c r="CO47" s="347">
        <f t="shared" si="90"/>
        <v>0.18600000000000003</v>
      </c>
      <c r="CP47" s="347">
        <f t="shared" si="90"/>
        <v>8.6419753086419748E-2</v>
      </c>
      <c r="CQ47" s="347">
        <f t="shared" si="90"/>
        <v>6.4516129032258063E-2</v>
      </c>
      <c r="CR47" s="347">
        <f t="shared" si="90"/>
        <v>0.11734693877551021</v>
      </c>
      <c r="CS47" s="347">
        <f t="shared" si="90"/>
        <v>0.127</v>
      </c>
      <c r="CT47" s="347">
        <f t="shared" si="90"/>
        <v>0.251</v>
      </c>
      <c r="CU47" s="347">
        <f t="shared" si="90"/>
        <v>0.21710526315789477</v>
      </c>
      <c r="CV47" s="347">
        <f t="shared" si="90"/>
        <v>0.21710526315789477</v>
      </c>
      <c r="CW47" s="327"/>
    </row>
    <row r="48" spans="1:101" x14ac:dyDescent="0.25">
      <c r="P48" s="234"/>
      <c r="Q48" s="324">
        <v>18</v>
      </c>
      <c r="R48" s="324">
        <v>33</v>
      </c>
      <c r="S48" s="324">
        <v>40.200000000000003</v>
      </c>
      <c r="T48" s="324">
        <v>26</v>
      </c>
      <c r="U48" s="324">
        <v>53.7</v>
      </c>
      <c r="V48" s="324">
        <v>9</v>
      </c>
      <c r="W48" s="324">
        <f t="shared" si="76"/>
        <v>52.5</v>
      </c>
      <c r="X48" s="324">
        <v>7</v>
      </c>
      <c r="Y48" s="324">
        <f t="shared" si="77"/>
        <v>41.134751773049643</v>
      </c>
      <c r="Z48" s="324">
        <v>100</v>
      </c>
      <c r="AA48" s="324">
        <v>40.1</v>
      </c>
      <c r="AB48" s="324">
        <v>43</v>
      </c>
      <c r="AC48" s="324">
        <v>29.6</v>
      </c>
      <c r="AD48" s="324">
        <v>42</v>
      </c>
      <c r="AE48" s="324">
        <v>71.400000000000006</v>
      </c>
      <c r="AF48" s="324">
        <v>76</v>
      </c>
      <c r="AG48" s="324">
        <v>46.6</v>
      </c>
      <c r="AH48" s="324">
        <v>9</v>
      </c>
      <c r="AI48" s="324">
        <v>17.2</v>
      </c>
      <c r="AJ48" s="324">
        <v>20</v>
      </c>
      <c r="AK48" s="324">
        <v>28.6</v>
      </c>
      <c r="AL48" s="324">
        <f t="shared" si="91"/>
        <v>34.868421052631575</v>
      </c>
      <c r="AM48" s="324">
        <v>34.868421052631575</v>
      </c>
      <c r="AN48" s="324">
        <v>34.868421052631575</v>
      </c>
      <c r="AO48" s="236">
        <v>34.868421052631575</v>
      </c>
      <c r="AP48" s="236">
        <v>225</v>
      </c>
      <c r="AQ48" s="236">
        <v>60.3</v>
      </c>
      <c r="AS48" s="240"/>
      <c r="AT48" s="240">
        <v>17</v>
      </c>
      <c r="AU48" s="366">
        <f t="shared" si="78"/>
        <v>24</v>
      </c>
      <c r="AV48" s="368">
        <f t="shared" si="96"/>
        <v>29.629629629629626</v>
      </c>
      <c r="AW48" s="366">
        <f t="shared" si="75"/>
        <v>33</v>
      </c>
      <c r="AX48" s="368">
        <f t="shared" si="92"/>
        <v>53.225806451612897</v>
      </c>
      <c r="AY48" s="366">
        <v>9</v>
      </c>
      <c r="AZ48" s="368">
        <v>41.25</v>
      </c>
      <c r="BA48" s="366">
        <v>2</v>
      </c>
      <c r="BB48" s="368">
        <v>37.943262411347519</v>
      </c>
      <c r="BC48" s="366">
        <v>96</v>
      </c>
      <c r="BD48" s="368">
        <v>38.299999999999997</v>
      </c>
      <c r="BE48" s="366">
        <f t="shared" ref="BE48:BE49" si="102">AB47+AB82</f>
        <v>33</v>
      </c>
      <c r="BF48" s="368">
        <f t="shared" si="93"/>
        <v>20.37037037037037</v>
      </c>
      <c r="BG48" s="366">
        <f t="shared" ref="BG48:BG49" si="103">AD47+AD82</f>
        <v>27</v>
      </c>
      <c r="BH48" s="368">
        <f t="shared" si="94"/>
        <v>43.548387096774192</v>
      </c>
      <c r="BI48" s="366">
        <f t="shared" ref="BI48:BI49" si="104">AF47+AF82</f>
        <v>56</v>
      </c>
      <c r="BJ48" s="368">
        <f t="shared" si="95"/>
        <v>28.571428571428569</v>
      </c>
      <c r="BK48" s="366">
        <v>9</v>
      </c>
      <c r="BL48" s="368">
        <v>17.2</v>
      </c>
      <c r="BM48" s="366">
        <v>20</v>
      </c>
      <c r="BN48" s="368">
        <v>28.6</v>
      </c>
      <c r="BO48" s="366">
        <v>28.947368421052634</v>
      </c>
      <c r="BP48" s="368">
        <v>28.947368421052634</v>
      </c>
      <c r="BQ48" s="366">
        <v>28.947368421052634</v>
      </c>
      <c r="BR48" s="368">
        <v>28.947368421052634</v>
      </c>
      <c r="BS48" s="366">
        <f t="shared" si="74"/>
        <v>180</v>
      </c>
      <c r="BT48" s="368">
        <f t="shared" si="82"/>
        <v>48.257372654155496</v>
      </c>
      <c r="BU48" s="240"/>
      <c r="BV48" s="240">
        <v>16</v>
      </c>
      <c r="BW48" s="227">
        <f t="shared" si="97"/>
        <v>29.629629629629626</v>
      </c>
      <c r="BX48" s="227">
        <f t="shared" si="97"/>
        <v>26</v>
      </c>
      <c r="BY48" s="227">
        <f t="shared" si="98"/>
        <v>32.5</v>
      </c>
      <c r="BZ48" s="227">
        <f t="shared" si="99"/>
        <v>29.787234042553191</v>
      </c>
      <c r="CA48" s="227">
        <f t="shared" si="83"/>
        <v>30.2</v>
      </c>
      <c r="CB48" s="227">
        <f t="shared" si="84"/>
        <v>17.901234567901234</v>
      </c>
      <c r="CC48" s="227">
        <f t="shared" si="100"/>
        <v>25.806451612903224</v>
      </c>
      <c r="CD48" s="227">
        <f t="shared" si="101"/>
        <v>23.469387755102041</v>
      </c>
      <c r="CE48" s="227">
        <f t="shared" si="85"/>
        <v>17.2</v>
      </c>
      <c r="CF48" s="227">
        <f t="shared" si="86"/>
        <v>28.6</v>
      </c>
      <c r="CG48" s="227">
        <f t="shared" si="87"/>
        <v>28.947368421052634</v>
      </c>
      <c r="CH48" s="227">
        <f t="shared" si="88"/>
        <v>28.947368421052634</v>
      </c>
      <c r="CI48" s="327"/>
      <c r="CJ48" s="324">
        <v>16</v>
      </c>
      <c r="CK48" s="347">
        <f t="shared" si="89"/>
        <v>0.29629629629629628</v>
      </c>
      <c r="CL48" s="347">
        <f t="shared" si="90"/>
        <v>0.26</v>
      </c>
      <c r="CM48" s="347">
        <f t="shared" si="90"/>
        <v>0.32500000000000001</v>
      </c>
      <c r="CN48" s="347">
        <f t="shared" si="90"/>
        <v>0.2978723404255319</v>
      </c>
      <c r="CO48" s="347">
        <f t="shared" si="90"/>
        <v>0.30199999999999999</v>
      </c>
      <c r="CP48" s="347">
        <f t="shared" si="90"/>
        <v>0.17901234567901234</v>
      </c>
      <c r="CQ48" s="347">
        <f t="shared" si="90"/>
        <v>0.25806451612903225</v>
      </c>
      <c r="CR48" s="347">
        <f t="shared" si="90"/>
        <v>0.23469387755102042</v>
      </c>
      <c r="CS48" s="347">
        <f t="shared" si="90"/>
        <v>0.17199999999999999</v>
      </c>
      <c r="CT48" s="347">
        <f t="shared" si="90"/>
        <v>0.28600000000000003</v>
      </c>
      <c r="CU48" s="347">
        <f t="shared" si="90"/>
        <v>0.28947368421052633</v>
      </c>
      <c r="CV48" s="347">
        <f t="shared" si="90"/>
        <v>0.28947368421052633</v>
      </c>
      <c r="CW48" s="327"/>
    </row>
    <row r="49" spans="1:101" x14ac:dyDescent="0.25">
      <c r="P49" s="234"/>
      <c r="Q49" s="324">
        <v>19</v>
      </c>
      <c r="R49" s="324">
        <v>37</v>
      </c>
      <c r="S49" s="324">
        <v>46</v>
      </c>
      <c r="T49" s="324">
        <v>37</v>
      </c>
      <c r="U49" s="324">
        <v>75.7</v>
      </c>
      <c r="V49" s="324">
        <v>9</v>
      </c>
      <c r="W49" s="324">
        <f t="shared" si="76"/>
        <v>66.25</v>
      </c>
      <c r="X49" s="324">
        <v>7</v>
      </c>
      <c r="Y49" s="324">
        <f t="shared" si="77"/>
        <v>50.709219858156033</v>
      </c>
      <c r="Z49" s="324">
        <v>127</v>
      </c>
      <c r="AA49" s="324">
        <v>50.7</v>
      </c>
      <c r="AB49" s="324">
        <v>68</v>
      </c>
      <c r="AC49" s="324">
        <v>47.2</v>
      </c>
      <c r="AD49" s="324">
        <v>48</v>
      </c>
      <c r="AE49" s="324">
        <v>80.7</v>
      </c>
      <c r="AF49" s="324">
        <v>112</v>
      </c>
      <c r="AG49" s="324">
        <v>69</v>
      </c>
      <c r="AH49" s="324">
        <v>14</v>
      </c>
      <c r="AI49" s="324">
        <v>25.8</v>
      </c>
      <c r="AJ49" s="324">
        <v>30</v>
      </c>
      <c r="AK49" s="324">
        <v>42.9</v>
      </c>
      <c r="AL49" s="324">
        <f t="shared" si="91"/>
        <v>44.078947368421048</v>
      </c>
      <c r="AM49" s="324">
        <v>44.078947368421048</v>
      </c>
      <c r="AN49" s="324">
        <v>44.078947368421048</v>
      </c>
      <c r="AO49" s="236">
        <v>44.078947368421048</v>
      </c>
      <c r="AP49" s="236">
        <v>244</v>
      </c>
      <c r="AQ49" s="236">
        <v>65.5</v>
      </c>
      <c r="AS49" s="240"/>
      <c r="AT49" s="240">
        <v>18</v>
      </c>
      <c r="AU49" s="366">
        <f t="shared" si="78"/>
        <v>33</v>
      </c>
      <c r="AV49" s="368">
        <f t="shared" si="96"/>
        <v>40.74074074074074</v>
      </c>
      <c r="AW49" s="366">
        <f t="shared" si="75"/>
        <v>37</v>
      </c>
      <c r="AX49" s="368">
        <f t="shared" si="92"/>
        <v>59.677419354838712</v>
      </c>
      <c r="AY49" s="366">
        <v>9</v>
      </c>
      <c r="AZ49" s="368">
        <v>52.5</v>
      </c>
      <c r="BA49" s="366">
        <v>7</v>
      </c>
      <c r="BB49" s="368">
        <v>41.134751773049643</v>
      </c>
      <c r="BC49" s="366">
        <v>100</v>
      </c>
      <c r="BD49" s="368">
        <v>40.1</v>
      </c>
      <c r="BE49" s="366">
        <f t="shared" si="102"/>
        <v>46</v>
      </c>
      <c r="BF49" s="368">
        <f t="shared" si="93"/>
        <v>28.39506172839506</v>
      </c>
      <c r="BG49" s="366">
        <f t="shared" si="103"/>
        <v>44</v>
      </c>
      <c r="BH49" s="368">
        <f t="shared" si="94"/>
        <v>70.967741935483872</v>
      </c>
      <c r="BI49" s="366">
        <f t="shared" si="104"/>
        <v>92</v>
      </c>
      <c r="BJ49" s="368">
        <f t="shared" si="95"/>
        <v>46.938775510204081</v>
      </c>
      <c r="BK49" s="366">
        <v>9</v>
      </c>
      <c r="BL49" s="368">
        <v>17.2</v>
      </c>
      <c r="BM49" s="366">
        <v>20</v>
      </c>
      <c r="BN49" s="368">
        <v>28.6</v>
      </c>
      <c r="BO49" s="366">
        <v>34.868421052631575</v>
      </c>
      <c r="BP49" s="368">
        <v>34.868421052631575</v>
      </c>
      <c r="BQ49" s="366">
        <v>34.868421052631575</v>
      </c>
      <c r="BR49" s="368">
        <v>34.868421052631575</v>
      </c>
      <c r="BS49" s="366">
        <f t="shared" si="74"/>
        <v>225</v>
      </c>
      <c r="BT49" s="368">
        <f t="shared" si="82"/>
        <v>60.321715817694368</v>
      </c>
      <c r="BU49" s="240"/>
      <c r="BV49" s="240">
        <v>17</v>
      </c>
      <c r="BW49" s="227">
        <f t="shared" si="97"/>
        <v>29.629629629629626</v>
      </c>
      <c r="BX49" s="227">
        <f>AW48</f>
        <v>33</v>
      </c>
      <c r="BY49" s="227">
        <f t="shared" si="98"/>
        <v>41.25</v>
      </c>
      <c r="BZ49" s="227">
        <f t="shared" si="99"/>
        <v>37.943262411347519</v>
      </c>
      <c r="CA49" s="227">
        <f t="shared" si="83"/>
        <v>38.299999999999997</v>
      </c>
      <c r="CB49" s="227">
        <f t="shared" si="84"/>
        <v>20.37037037037037</v>
      </c>
      <c r="CC49" s="227">
        <f t="shared" si="100"/>
        <v>43.548387096774192</v>
      </c>
      <c r="CD49" s="227">
        <f t="shared" si="101"/>
        <v>28.571428571428569</v>
      </c>
      <c r="CE49" s="227">
        <f t="shared" si="85"/>
        <v>17.2</v>
      </c>
      <c r="CF49" s="227">
        <f t="shared" si="86"/>
        <v>28.6</v>
      </c>
      <c r="CG49" s="227">
        <f t="shared" si="87"/>
        <v>28.947368421052634</v>
      </c>
      <c r="CH49" s="227">
        <f t="shared" si="88"/>
        <v>28.947368421052634</v>
      </c>
      <c r="CI49" s="327"/>
      <c r="CJ49" s="324">
        <v>17</v>
      </c>
      <c r="CK49" s="347">
        <f t="shared" si="89"/>
        <v>0.29629629629629628</v>
      </c>
      <c r="CL49" s="347">
        <f>BX49/100</f>
        <v>0.33</v>
      </c>
      <c r="CM49" s="347">
        <f t="shared" si="90"/>
        <v>0.41249999999999998</v>
      </c>
      <c r="CN49" s="347">
        <f t="shared" si="90"/>
        <v>0.37943262411347517</v>
      </c>
      <c r="CO49" s="347">
        <f t="shared" si="90"/>
        <v>0.38299999999999995</v>
      </c>
      <c r="CP49" s="347">
        <f t="shared" si="90"/>
        <v>0.20370370370370369</v>
      </c>
      <c r="CQ49" s="347">
        <f t="shared" si="90"/>
        <v>0.43548387096774194</v>
      </c>
      <c r="CR49" s="347">
        <f t="shared" si="90"/>
        <v>0.2857142857142857</v>
      </c>
      <c r="CS49" s="347">
        <f t="shared" si="90"/>
        <v>0.17199999999999999</v>
      </c>
      <c r="CT49" s="347">
        <f t="shared" si="90"/>
        <v>0.28600000000000003</v>
      </c>
      <c r="CU49" s="347">
        <f t="shared" si="90"/>
        <v>0.28947368421052633</v>
      </c>
      <c r="CV49" s="347">
        <f t="shared" si="90"/>
        <v>0.28947368421052633</v>
      </c>
      <c r="CW49" s="327"/>
    </row>
    <row r="50" spans="1:101" x14ac:dyDescent="0.25">
      <c r="P50" s="234"/>
      <c r="Q50" s="324">
        <v>20</v>
      </c>
      <c r="R50" s="324">
        <v>43</v>
      </c>
      <c r="S50" s="324">
        <v>53.1</v>
      </c>
      <c r="T50" s="324">
        <v>37</v>
      </c>
      <c r="U50" s="324">
        <v>75.7</v>
      </c>
      <c r="V50" s="324">
        <v>9</v>
      </c>
      <c r="W50" s="324">
        <f t="shared" si="76"/>
        <v>66.25</v>
      </c>
      <c r="X50" s="324">
        <v>7</v>
      </c>
      <c r="Y50" s="324">
        <f t="shared" si="77"/>
        <v>58.865248226950349</v>
      </c>
      <c r="Z50" s="324">
        <v>150</v>
      </c>
      <c r="AA50" s="324">
        <v>60.1</v>
      </c>
      <c r="AB50" s="324">
        <v>93</v>
      </c>
      <c r="AC50" s="324">
        <v>64.099999999999994</v>
      </c>
      <c r="AD50" s="324">
        <v>48</v>
      </c>
      <c r="AE50" s="324">
        <v>80.7</v>
      </c>
      <c r="AF50" s="324">
        <v>124</v>
      </c>
      <c r="AG50" s="324">
        <v>76.5</v>
      </c>
      <c r="AH50" s="324">
        <v>26</v>
      </c>
      <c r="AI50" s="324">
        <v>47.3</v>
      </c>
      <c r="AJ50" s="324">
        <v>36</v>
      </c>
      <c r="AK50" s="324">
        <v>51.1</v>
      </c>
      <c r="AL50" s="324">
        <f t="shared" si="91"/>
        <v>51.973684210526315</v>
      </c>
      <c r="AM50" s="324">
        <v>51.973684210526315</v>
      </c>
      <c r="AN50" s="324">
        <v>51.973684210526315</v>
      </c>
      <c r="AO50" s="236">
        <v>51.973684210526315</v>
      </c>
      <c r="AP50" s="236">
        <v>250</v>
      </c>
      <c r="AQ50" s="236">
        <v>67</v>
      </c>
      <c r="AS50" s="240"/>
      <c r="AT50" s="240">
        <v>19</v>
      </c>
      <c r="AU50" s="366">
        <f t="shared" si="78"/>
        <v>37</v>
      </c>
      <c r="AV50" s="368">
        <f t="shared" si="96"/>
        <v>45.679012345679013</v>
      </c>
      <c r="AW50" s="366">
        <f>T49+T84</f>
        <v>48</v>
      </c>
      <c r="AX50" s="368">
        <f t="shared" si="92"/>
        <v>77.41935483870968</v>
      </c>
      <c r="AY50" s="366">
        <v>9</v>
      </c>
      <c r="AZ50" s="368">
        <v>66.25</v>
      </c>
      <c r="BA50" s="366">
        <v>7</v>
      </c>
      <c r="BB50" s="368">
        <v>50.709219858156033</v>
      </c>
      <c r="BC50" s="366">
        <v>127</v>
      </c>
      <c r="BD50" s="368">
        <v>50.7</v>
      </c>
      <c r="BE50" s="366">
        <f>AB49+AB84</f>
        <v>71</v>
      </c>
      <c r="BF50" s="368">
        <f t="shared" si="93"/>
        <v>43.827160493827158</v>
      </c>
      <c r="BG50" s="366">
        <f>AD49+AD84</f>
        <v>50</v>
      </c>
      <c r="BH50" s="368">
        <f t="shared" si="94"/>
        <v>80.645161290322577</v>
      </c>
      <c r="BI50" s="366">
        <f>AF49+AF84</f>
        <v>128</v>
      </c>
      <c r="BJ50" s="368">
        <f t="shared" si="95"/>
        <v>65.306122448979593</v>
      </c>
      <c r="BK50" s="366">
        <v>14</v>
      </c>
      <c r="BL50" s="368">
        <v>25.8</v>
      </c>
      <c r="BM50" s="366">
        <v>30</v>
      </c>
      <c r="BN50" s="368">
        <v>42.9</v>
      </c>
      <c r="BO50" s="366">
        <v>44.078947368421048</v>
      </c>
      <c r="BP50" s="368">
        <v>44.078947368421048</v>
      </c>
      <c r="BQ50" s="366">
        <v>44.078947368421048</v>
      </c>
      <c r="BR50" s="368">
        <v>44.078947368421048</v>
      </c>
      <c r="BS50" s="366">
        <f t="shared" si="74"/>
        <v>244</v>
      </c>
      <c r="BT50" s="368">
        <f t="shared" si="82"/>
        <v>65.415549597855232</v>
      </c>
      <c r="BU50" s="240"/>
      <c r="BV50" s="240">
        <v>18</v>
      </c>
      <c r="BW50" s="227">
        <f t="shared" si="97"/>
        <v>40.74074074074074</v>
      </c>
      <c r="BX50" s="227">
        <f t="shared" si="97"/>
        <v>37</v>
      </c>
      <c r="BY50" s="227">
        <f t="shared" si="98"/>
        <v>52.5</v>
      </c>
      <c r="BZ50" s="227">
        <f t="shared" si="99"/>
        <v>41.134751773049643</v>
      </c>
      <c r="CA50" s="227">
        <f t="shared" si="83"/>
        <v>40.1</v>
      </c>
      <c r="CB50" s="227">
        <f t="shared" si="84"/>
        <v>28.39506172839506</v>
      </c>
      <c r="CC50" s="227">
        <f t="shared" si="100"/>
        <v>70.967741935483872</v>
      </c>
      <c r="CD50" s="227">
        <f t="shared" si="101"/>
        <v>46.938775510204081</v>
      </c>
      <c r="CE50" s="227">
        <f t="shared" si="85"/>
        <v>17.2</v>
      </c>
      <c r="CF50" s="227">
        <f t="shared" si="86"/>
        <v>28.6</v>
      </c>
      <c r="CG50" s="227">
        <f t="shared" si="87"/>
        <v>34.868421052631575</v>
      </c>
      <c r="CH50" s="227">
        <f t="shared" si="88"/>
        <v>34.868421052631575</v>
      </c>
      <c r="CI50" s="327"/>
      <c r="CJ50" s="324">
        <v>18</v>
      </c>
      <c r="CK50" s="347">
        <f t="shared" si="89"/>
        <v>0.40740740740740738</v>
      </c>
      <c r="CL50" s="347">
        <f t="shared" si="90"/>
        <v>0.37</v>
      </c>
      <c r="CM50" s="347">
        <f t="shared" si="90"/>
        <v>0.52500000000000002</v>
      </c>
      <c r="CN50" s="347">
        <f t="shared" si="90"/>
        <v>0.41134751773049644</v>
      </c>
      <c r="CO50" s="347">
        <f t="shared" si="90"/>
        <v>0.40100000000000002</v>
      </c>
      <c r="CP50" s="347">
        <f t="shared" si="90"/>
        <v>0.2839506172839506</v>
      </c>
      <c r="CQ50" s="347">
        <f t="shared" si="90"/>
        <v>0.70967741935483875</v>
      </c>
      <c r="CR50" s="347">
        <f t="shared" si="90"/>
        <v>0.46938775510204084</v>
      </c>
      <c r="CS50" s="347">
        <f t="shared" si="90"/>
        <v>0.17199999999999999</v>
      </c>
      <c r="CT50" s="347">
        <f t="shared" si="90"/>
        <v>0.28600000000000003</v>
      </c>
      <c r="CU50" s="347">
        <f t="shared" si="90"/>
        <v>0.34868421052631576</v>
      </c>
      <c r="CV50" s="347">
        <f t="shared" si="90"/>
        <v>0.34868421052631576</v>
      </c>
      <c r="CW50" s="327"/>
    </row>
    <row r="51" spans="1:101" x14ac:dyDescent="0.25">
      <c r="P51" s="23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236"/>
      <c r="AO51" s="236"/>
      <c r="AP51" s="236"/>
      <c r="AQ51" s="236"/>
      <c r="AS51" s="240"/>
      <c r="AT51" s="240">
        <v>20</v>
      </c>
      <c r="AU51" s="366">
        <f t="shared" si="78"/>
        <v>43</v>
      </c>
      <c r="AV51" s="368">
        <f t="shared" si="96"/>
        <v>53.086419753086425</v>
      </c>
      <c r="AW51" s="366">
        <f t="shared" si="75"/>
        <v>48</v>
      </c>
      <c r="AX51" s="368">
        <f t="shared" si="92"/>
        <v>77.41935483870968</v>
      </c>
      <c r="AY51" s="366">
        <v>9</v>
      </c>
      <c r="AZ51" s="368">
        <v>66.25</v>
      </c>
      <c r="BA51" s="366">
        <v>7</v>
      </c>
      <c r="BB51" s="368">
        <v>58.865248226950349</v>
      </c>
      <c r="BC51" s="366">
        <v>150</v>
      </c>
      <c r="BD51" s="368">
        <v>60.1</v>
      </c>
      <c r="BE51" s="366">
        <f>AB50+AB85</f>
        <v>101</v>
      </c>
      <c r="BF51" s="368">
        <f t="shared" si="93"/>
        <v>62.345679012345677</v>
      </c>
      <c r="BG51" s="366">
        <f t="shared" ref="BG51" si="105">AD50+AD85</f>
        <v>50</v>
      </c>
      <c r="BH51" s="368">
        <f t="shared" si="94"/>
        <v>80.645161290322577</v>
      </c>
      <c r="BI51" s="366">
        <f t="shared" ref="BI51" si="106">AF50+AF85</f>
        <v>140</v>
      </c>
      <c r="BJ51" s="368">
        <f t="shared" si="95"/>
        <v>71.428571428571431</v>
      </c>
      <c r="BK51" s="366">
        <v>26</v>
      </c>
      <c r="BL51" s="368">
        <v>47.3</v>
      </c>
      <c r="BM51" s="366">
        <v>36</v>
      </c>
      <c r="BN51" s="368">
        <v>51.1</v>
      </c>
      <c r="BO51" s="366">
        <v>51.973684210526315</v>
      </c>
      <c r="BP51" s="368">
        <v>51.973684210526315</v>
      </c>
      <c r="BQ51" s="366">
        <v>51.973684210526315</v>
      </c>
      <c r="BR51" s="368">
        <v>51.973684210526315</v>
      </c>
      <c r="BS51" s="366">
        <f t="shared" si="74"/>
        <v>250</v>
      </c>
      <c r="BT51" s="368">
        <f t="shared" si="82"/>
        <v>67.024128686327074</v>
      </c>
      <c r="BU51" s="240"/>
      <c r="BV51" s="240">
        <v>19</v>
      </c>
      <c r="BW51" s="227">
        <f t="shared" si="97"/>
        <v>45.679012345679013</v>
      </c>
      <c r="BX51" s="227">
        <f t="shared" si="97"/>
        <v>48</v>
      </c>
      <c r="BY51" s="227">
        <f t="shared" si="98"/>
        <v>66.25</v>
      </c>
      <c r="BZ51" s="227">
        <f t="shared" si="99"/>
        <v>50.709219858156033</v>
      </c>
      <c r="CA51" s="227">
        <f t="shared" si="83"/>
        <v>50.7</v>
      </c>
      <c r="CB51" s="227">
        <f t="shared" si="84"/>
        <v>43.827160493827158</v>
      </c>
      <c r="CC51" s="227">
        <f t="shared" si="100"/>
        <v>80.645161290322577</v>
      </c>
      <c r="CD51" s="227">
        <f t="shared" si="101"/>
        <v>65.306122448979593</v>
      </c>
      <c r="CE51" s="227">
        <f t="shared" si="85"/>
        <v>25.8</v>
      </c>
      <c r="CF51" s="227">
        <f t="shared" si="86"/>
        <v>42.9</v>
      </c>
      <c r="CG51" s="227">
        <f t="shared" si="87"/>
        <v>44.078947368421048</v>
      </c>
      <c r="CH51" s="227">
        <f t="shared" si="88"/>
        <v>44.078947368421048</v>
      </c>
      <c r="CI51" s="327"/>
      <c r="CJ51" s="324">
        <v>19</v>
      </c>
      <c r="CK51" s="347">
        <f t="shared" si="89"/>
        <v>0.45679012345679015</v>
      </c>
      <c r="CL51" s="347">
        <f t="shared" si="90"/>
        <v>0.48</v>
      </c>
      <c r="CM51" s="347">
        <f t="shared" si="90"/>
        <v>0.66249999999999998</v>
      </c>
      <c r="CN51" s="347">
        <f t="shared" si="90"/>
        <v>0.50709219858156029</v>
      </c>
      <c r="CO51" s="347">
        <f t="shared" si="90"/>
        <v>0.50700000000000001</v>
      </c>
      <c r="CP51" s="347">
        <f t="shared" si="90"/>
        <v>0.43827160493827155</v>
      </c>
      <c r="CQ51" s="347">
        <f t="shared" si="90"/>
        <v>0.80645161290322576</v>
      </c>
      <c r="CR51" s="347">
        <f t="shared" si="90"/>
        <v>0.65306122448979598</v>
      </c>
      <c r="CS51" s="347">
        <f t="shared" si="90"/>
        <v>0.25800000000000001</v>
      </c>
      <c r="CT51" s="347">
        <f t="shared" si="90"/>
        <v>0.42899999999999999</v>
      </c>
      <c r="CU51" s="347">
        <f t="shared" si="90"/>
        <v>0.44078947368421045</v>
      </c>
      <c r="CV51" s="347">
        <f t="shared" si="90"/>
        <v>0.44078947368421045</v>
      </c>
      <c r="CW51" s="327"/>
    </row>
    <row r="52" spans="1:101" x14ac:dyDescent="0.25">
      <c r="P52" s="23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236"/>
      <c r="AO52" s="236"/>
      <c r="AP52" s="236"/>
      <c r="AQ52" s="236"/>
      <c r="AS52" s="240"/>
      <c r="AT52" s="240"/>
      <c r="AU52" s="366"/>
      <c r="AV52" s="368"/>
      <c r="AW52" s="366"/>
      <c r="AX52" s="368"/>
      <c r="AY52" s="366"/>
      <c r="AZ52" s="368"/>
      <c r="BA52" s="366"/>
      <c r="BB52" s="368"/>
      <c r="BC52" s="366"/>
      <c r="BD52" s="368"/>
      <c r="BE52" s="366"/>
      <c r="BF52" s="368"/>
      <c r="BG52" s="366"/>
      <c r="BH52" s="368"/>
      <c r="BI52" s="366"/>
      <c r="BJ52" s="368"/>
      <c r="BK52" s="366"/>
      <c r="BL52" s="368"/>
      <c r="BM52" s="366"/>
      <c r="BN52" s="368"/>
      <c r="BO52" s="366"/>
      <c r="BP52" s="368"/>
      <c r="BQ52" s="366"/>
      <c r="BR52" s="368"/>
      <c r="BS52" s="366"/>
      <c r="BT52" s="368"/>
      <c r="BU52" s="240"/>
      <c r="BV52" s="240">
        <v>20</v>
      </c>
      <c r="BW52" s="227">
        <f t="shared" si="97"/>
        <v>53.086419753086425</v>
      </c>
      <c r="BX52" s="227">
        <f t="shared" si="97"/>
        <v>48</v>
      </c>
      <c r="BY52" s="227">
        <f t="shared" si="98"/>
        <v>66.25</v>
      </c>
      <c r="BZ52" s="227">
        <f t="shared" si="99"/>
        <v>58.865248226950349</v>
      </c>
      <c r="CA52" s="227">
        <f t="shared" si="83"/>
        <v>60.1</v>
      </c>
      <c r="CB52" s="227">
        <f t="shared" si="84"/>
        <v>62.345679012345677</v>
      </c>
      <c r="CC52" s="227">
        <f t="shared" si="100"/>
        <v>80.645161290322577</v>
      </c>
      <c r="CD52" s="227">
        <f t="shared" si="101"/>
        <v>71.428571428571431</v>
      </c>
      <c r="CE52" s="227">
        <f t="shared" si="85"/>
        <v>47.3</v>
      </c>
      <c r="CF52" s="227">
        <f t="shared" si="86"/>
        <v>51.1</v>
      </c>
      <c r="CG52" s="227">
        <f t="shared" si="87"/>
        <v>51.973684210526315</v>
      </c>
      <c r="CH52" s="227">
        <f t="shared" si="88"/>
        <v>51.973684210526315</v>
      </c>
      <c r="CI52" s="327"/>
      <c r="CJ52" s="324">
        <v>20</v>
      </c>
      <c r="CK52" s="347">
        <f t="shared" si="89"/>
        <v>0.53086419753086422</v>
      </c>
      <c r="CL52" s="347">
        <f t="shared" si="90"/>
        <v>0.48</v>
      </c>
      <c r="CM52" s="347">
        <f t="shared" si="90"/>
        <v>0.66249999999999998</v>
      </c>
      <c r="CN52" s="347">
        <f t="shared" si="90"/>
        <v>0.58865248226950351</v>
      </c>
      <c r="CO52" s="347">
        <f t="shared" si="90"/>
        <v>0.60099999999999998</v>
      </c>
      <c r="CP52" s="347">
        <f t="shared" si="90"/>
        <v>0.62345679012345678</v>
      </c>
      <c r="CQ52" s="347">
        <f t="shared" si="90"/>
        <v>0.80645161290322576</v>
      </c>
      <c r="CR52" s="347">
        <f t="shared" si="90"/>
        <v>0.7142857142857143</v>
      </c>
      <c r="CS52" s="347">
        <f t="shared" si="90"/>
        <v>0.47299999999999998</v>
      </c>
      <c r="CT52" s="347">
        <f t="shared" si="90"/>
        <v>0.51100000000000001</v>
      </c>
      <c r="CU52" s="347">
        <f t="shared" si="90"/>
        <v>0.51973684210526316</v>
      </c>
      <c r="CV52" s="347">
        <f t="shared" si="90"/>
        <v>0.51973684210526316</v>
      </c>
      <c r="CW52" s="327"/>
    </row>
    <row r="53" spans="1:101" x14ac:dyDescent="0.25">
      <c r="P53" s="23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4"/>
      <c r="AN53" s="236"/>
      <c r="AO53" s="236"/>
      <c r="AP53" s="236"/>
      <c r="AQ53" s="236"/>
      <c r="AS53" s="240"/>
      <c r="AT53" s="240"/>
      <c r="AU53" s="240"/>
      <c r="AV53" s="227"/>
      <c r="AW53" s="240"/>
      <c r="AX53" s="227"/>
      <c r="AY53" s="240"/>
      <c r="AZ53" s="227"/>
      <c r="BA53" s="240"/>
      <c r="BB53" s="227"/>
      <c r="BC53" s="240"/>
      <c r="BD53" s="227"/>
      <c r="BE53" s="240"/>
      <c r="BF53" s="227"/>
      <c r="BG53" s="240"/>
      <c r="BH53" s="227"/>
      <c r="BI53" s="240"/>
      <c r="BJ53" s="227"/>
      <c r="BK53" s="240"/>
      <c r="BL53" s="227"/>
      <c r="BM53" s="240"/>
      <c r="BN53" s="227"/>
      <c r="BO53" s="240"/>
      <c r="BP53" s="227"/>
      <c r="BQ53" s="240"/>
      <c r="BR53" s="227"/>
      <c r="BS53" s="240"/>
      <c r="BT53" s="227"/>
      <c r="BU53" s="240"/>
      <c r="BV53" s="240"/>
      <c r="BW53" s="240"/>
      <c r="BX53" s="240"/>
      <c r="BY53" s="240"/>
      <c r="BZ53" s="240"/>
      <c r="CA53" s="240"/>
      <c r="CB53" s="240"/>
      <c r="CC53" s="240"/>
      <c r="CD53" s="240"/>
      <c r="CE53" s="240"/>
      <c r="CF53" s="240"/>
      <c r="CG53" s="240"/>
      <c r="CH53" s="240"/>
      <c r="CI53" s="240"/>
      <c r="CJ53" s="240"/>
      <c r="CK53" s="240"/>
    </row>
    <row r="54" spans="1:101" x14ac:dyDescent="0.25">
      <c r="P54" s="234"/>
      <c r="Q54" s="324"/>
      <c r="R54" s="324"/>
      <c r="S54" s="324"/>
      <c r="T54" s="324"/>
      <c r="U54" s="324"/>
      <c r="V54" s="324"/>
      <c r="W54" s="324"/>
      <c r="X54" s="324"/>
      <c r="Y54" s="324"/>
      <c r="Z54" s="324"/>
      <c r="AA54" s="324"/>
      <c r="AB54" s="324"/>
      <c r="AC54" s="324"/>
      <c r="AD54" s="324"/>
      <c r="AE54" s="324"/>
      <c r="AF54" s="324"/>
      <c r="AG54" s="324"/>
      <c r="AH54" s="324"/>
      <c r="AI54" s="324"/>
      <c r="AJ54" s="324"/>
      <c r="AK54" s="324"/>
      <c r="AL54" s="324"/>
      <c r="AM54" s="324"/>
      <c r="AN54" s="236"/>
      <c r="AO54" s="236"/>
      <c r="AP54" s="236"/>
      <c r="AQ54" s="236"/>
      <c r="AS54" s="240"/>
      <c r="AT54" s="240"/>
      <c r="AU54" s="240"/>
      <c r="AV54" s="227"/>
      <c r="AW54" s="240"/>
      <c r="AX54" s="227"/>
      <c r="AY54" s="240"/>
      <c r="AZ54" s="227"/>
      <c r="BA54" s="240"/>
      <c r="BB54" s="227"/>
      <c r="BC54" s="240"/>
      <c r="BD54" s="227"/>
      <c r="BE54" s="240"/>
      <c r="BF54" s="227"/>
      <c r="BG54" s="240"/>
      <c r="BH54" s="227"/>
      <c r="BI54" s="240"/>
      <c r="BJ54" s="227"/>
      <c r="BK54" s="240"/>
      <c r="BL54" s="227"/>
      <c r="BM54" s="240"/>
      <c r="BN54" s="227"/>
      <c r="BO54" s="240"/>
      <c r="BP54" s="227"/>
      <c r="BQ54" s="240"/>
      <c r="BR54" s="227"/>
      <c r="BS54" s="240"/>
      <c r="BT54" s="227"/>
      <c r="BU54" s="240"/>
      <c r="BV54" s="240"/>
      <c r="BW54" s="240"/>
      <c r="BX54" s="240"/>
      <c r="BY54" s="240"/>
      <c r="BZ54" s="240"/>
      <c r="CA54" s="240"/>
      <c r="CB54" s="240"/>
      <c r="CC54" s="240"/>
      <c r="CD54" s="240"/>
      <c r="CE54" s="240"/>
      <c r="CF54" s="240"/>
      <c r="CG54" s="240"/>
      <c r="CH54" s="240"/>
      <c r="CI54" s="240"/>
      <c r="CJ54" s="240"/>
      <c r="CK54" s="240"/>
    </row>
    <row r="55" spans="1:101" x14ac:dyDescent="0.25">
      <c r="P55" s="23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236"/>
      <c r="AO55" s="236"/>
      <c r="AP55" s="236"/>
      <c r="AQ55" s="236"/>
      <c r="AS55" s="240"/>
      <c r="AT55" s="240"/>
      <c r="AU55" s="240"/>
      <c r="AV55" s="227"/>
      <c r="AW55" s="240"/>
      <c r="AX55" s="227"/>
      <c r="AY55" s="240"/>
      <c r="AZ55" s="227"/>
      <c r="BA55" s="240"/>
      <c r="BB55" s="227"/>
      <c r="BC55" s="240"/>
      <c r="BD55" s="227"/>
      <c r="BE55" s="240"/>
      <c r="BF55" s="227"/>
      <c r="BG55" s="240"/>
      <c r="BH55" s="227"/>
      <c r="BI55" s="240"/>
      <c r="BJ55" s="227"/>
      <c r="BK55" s="240"/>
      <c r="BL55" s="227"/>
      <c r="BM55" s="240"/>
      <c r="BN55" s="227"/>
      <c r="BO55" s="240"/>
      <c r="BP55" s="227"/>
      <c r="BQ55" s="240"/>
      <c r="BR55" s="227"/>
      <c r="BS55" s="240"/>
      <c r="BT55" s="227"/>
      <c r="BU55" s="240"/>
      <c r="BV55" s="240"/>
      <c r="BW55" s="240"/>
      <c r="BX55" s="240"/>
      <c r="BY55" s="240"/>
      <c r="BZ55" s="240"/>
      <c r="CA55" s="240"/>
      <c r="CB55" s="240"/>
      <c r="CC55" s="240"/>
      <c r="CD55" s="240"/>
      <c r="CE55" s="240"/>
      <c r="CF55" s="240"/>
      <c r="CG55" s="240"/>
      <c r="CH55" s="240"/>
      <c r="CI55" s="240"/>
      <c r="CJ55" s="240"/>
      <c r="CK55" s="240"/>
    </row>
    <row r="56" spans="1:101" x14ac:dyDescent="0.25">
      <c r="Q56" s="323" t="s">
        <v>148</v>
      </c>
      <c r="R56" s="324"/>
      <c r="S56" s="324">
        <f>S41+R77</f>
        <v>1</v>
      </c>
      <c r="T56" s="324"/>
      <c r="U56" s="324">
        <f>U41+T77</f>
        <v>14</v>
      </c>
      <c r="V56" s="324"/>
      <c r="W56" s="324">
        <f>W41+V77</f>
        <v>9</v>
      </c>
      <c r="X56" s="324"/>
      <c r="Y56" s="324">
        <f>Y41+X77</f>
        <v>0</v>
      </c>
      <c r="Z56" s="324"/>
      <c r="AA56" s="324">
        <f>AA41+Z77</f>
        <v>19</v>
      </c>
      <c r="AB56" s="324"/>
      <c r="AC56" s="324">
        <f>AC41+AB77</f>
        <v>38</v>
      </c>
      <c r="AD56" s="324"/>
      <c r="AE56" s="324">
        <f>AE41+AD77</f>
        <v>19</v>
      </c>
      <c r="AF56" s="324"/>
      <c r="AG56" s="324">
        <f>AG41+AF77</f>
        <v>35</v>
      </c>
      <c r="AH56" s="324"/>
      <c r="AI56" s="324">
        <f>AI41+AH77</f>
        <v>40</v>
      </c>
      <c r="AJ56" s="324"/>
      <c r="AK56" s="324">
        <f>AK41+AJ77</f>
        <v>13</v>
      </c>
      <c r="AL56" s="324"/>
      <c r="AM56" s="324">
        <f>AM41+AL77</f>
        <v>10</v>
      </c>
      <c r="AO56" s="322">
        <f>AO41+AN77</f>
        <v>2</v>
      </c>
      <c r="AS56" s="240"/>
      <c r="AT56" s="240"/>
      <c r="AU56" s="240"/>
      <c r="AV56" s="227"/>
      <c r="AW56" s="240"/>
      <c r="AX56" s="227"/>
      <c r="AY56" s="240"/>
      <c r="AZ56" s="227"/>
      <c r="BA56" s="240"/>
      <c r="BB56" s="227"/>
      <c r="BC56" s="240"/>
      <c r="BD56" s="227"/>
      <c r="BE56" s="240"/>
      <c r="BF56" s="227"/>
      <c r="BG56" s="240"/>
      <c r="BH56" s="227"/>
      <c r="BI56" s="240"/>
      <c r="BJ56" s="227"/>
      <c r="BK56" s="240"/>
      <c r="BL56" s="227"/>
      <c r="BM56" s="240"/>
      <c r="BN56" s="227"/>
      <c r="BO56" s="240"/>
      <c r="BP56" s="227"/>
      <c r="BQ56" s="240"/>
      <c r="BR56" s="227"/>
      <c r="BS56" s="240"/>
      <c r="BT56" s="227"/>
      <c r="BU56" s="240"/>
      <c r="BV56" s="240"/>
      <c r="BW56" s="240"/>
      <c r="BX56" s="240"/>
      <c r="BY56" s="240"/>
      <c r="BZ56" s="240"/>
      <c r="CA56" s="240"/>
      <c r="CB56" s="240"/>
      <c r="CC56" s="240"/>
      <c r="CD56" s="240"/>
      <c r="CE56" s="240"/>
      <c r="CF56" s="240"/>
      <c r="CG56" s="240"/>
      <c r="CH56" s="240"/>
      <c r="CI56" s="240"/>
      <c r="CJ56" s="240"/>
      <c r="CK56" s="240"/>
    </row>
    <row r="57" spans="1:101" x14ac:dyDescent="0.25">
      <c r="A57" s="319"/>
      <c r="C57" s="319"/>
      <c r="D57" s="319"/>
      <c r="E57" s="319"/>
      <c r="F57" s="319"/>
      <c r="G57" s="319"/>
      <c r="P57" s="22" t="s">
        <v>202</v>
      </c>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c r="BV57" s="240"/>
      <c r="BW57" s="240"/>
      <c r="BX57" s="240"/>
      <c r="BY57" s="240"/>
      <c r="BZ57" s="240"/>
      <c r="CA57" s="240"/>
      <c r="CB57" s="240"/>
      <c r="CC57" s="240"/>
      <c r="CD57" s="240"/>
      <c r="CE57" s="240"/>
      <c r="CF57" s="240"/>
      <c r="CG57" s="240"/>
      <c r="CH57" s="240"/>
      <c r="CI57" s="240"/>
      <c r="CJ57" s="240"/>
      <c r="CK57" s="240"/>
    </row>
    <row r="58" spans="1:101" x14ac:dyDescent="0.25">
      <c r="A58" s="315"/>
      <c r="B58" s="315"/>
      <c r="C58" s="319"/>
      <c r="D58" s="319"/>
      <c r="E58" s="319"/>
      <c r="F58" s="319"/>
      <c r="G58" s="319"/>
      <c r="H58" s="315"/>
      <c r="I58" s="315"/>
      <c r="J58" s="315"/>
      <c r="K58" s="315"/>
      <c r="L58" s="315"/>
      <c r="M58" s="315"/>
      <c r="N58" s="315"/>
      <c r="P58" s="317" t="s">
        <v>57</v>
      </c>
      <c r="Q58" s="317"/>
      <c r="R58" s="317">
        <v>1</v>
      </c>
      <c r="S58" s="317"/>
      <c r="T58" s="317">
        <v>2</v>
      </c>
      <c r="U58" s="317"/>
      <c r="V58" s="317">
        <v>3</v>
      </c>
      <c r="W58" s="317"/>
      <c r="X58" s="317">
        <v>4</v>
      </c>
      <c r="Y58" s="317"/>
      <c r="Z58" s="317">
        <v>5</v>
      </c>
      <c r="AA58" s="317"/>
      <c r="AB58" s="317">
        <v>6</v>
      </c>
      <c r="AC58" s="317"/>
      <c r="AD58" s="317">
        <v>7</v>
      </c>
      <c r="AE58" s="317"/>
      <c r="AF58" s="317">
        <v>8</v>
      </c>
      <c r="AG58" s="317"/>
      <c r="AH58" s="317">
        <v>9</v>
      </c>
      <c r="AI58" s="317"/>
      <c r="AJ58" s="317">
        <v>10</v>
      </c>
      <c r="AK58" s="317"/>
      <c r="AL58" s="317">
        <v>11</v>
      </c>
      <c r="AM58" s="317"/>
      <c r="AN58" s="317">
        <v>12</v>
      </c>
      <c r="AO58" s="317"/>
      <c r="AP58" s="317" t="s">
        <v>201</v>
      </c>
      <c r="AQ58" s="317"/>
      <c r="AS58" s="316"/>
      <c r="AT58" s="316"/>
      <c r="AV58" s="239"/>
      <c r="AW58" s="239"/>
      <c r="AX58" s="239"/>
      <c r="AY58" s="239"/>
      <c r="AZ58" s="239"/>
      <c r="BA58" s="239"/>
      <c r="BB58" s="239"/>
      <c r="BC58" s="239"/>
      <c r="BD58" s="239"/>
      <c r="BE58" s="239"/>
      <c r="BF58" s="239"/>
      <c r="BG58" s="239"/>
      <c r="BH58" s="239"/>
      <c r="BI58" s="239"/>
      <c r="BJ58" s="239"/>
      <c r="BK58" s="239"/>
      <c r="BL58" s="239"/>
      <c r="BM58" s="239"/>
      <c r="BN58" s="239"/>
      <c r="BO58" s="239"/>
    </row>
    <row r="59" spans="1:101" s="319" customFormat="1" x14ac:dyDescent="0.25">
      <c r="P59" s="319" t="s">
        <v>101</v>
      </c>
      <c r="R59" s="319">
        <v>0</v>
      </c>
      <c r="T59" s="319">
        <v>0</v>
      </c>
      <c r="V59" s="319">
        <v>0</v>
      </c>
      <c r="X59" s="319">
        <v>0</v>
      </c>
      <c r="Z59" s="319">
        <v>1</v>
      </c>
      <c r="AB59" s="319">
        <v>5</v>
      </c>
      <c r="AD59" s="319">
        <v>1</v>
      </c>
      <c r="AF59" s="319">
        <v>2</v>
      </c>
      <c r="AH59" s="319">
        <v>0</v>
      </c>
      <c r="AJ59" s="319">
        <v>0</v>
      </c>
      <c r="AL59" s="319">
        <v>0</v>
      </c>
      <c r="AN59" s="319">
        <v>0</v>
      </c>
    </row>
    <row r="60" spans="1:101" ht="15.75" thickBot="1" x14ac:dyDescent="0.3">
      <c r="A60" s="315"/>
      <c r="B60" s="315"/>
      <c r="C60" s="315"/>
      <c r="D60" s="315"/>
      <c r="E60" s="315"/>
      <c r="F60" s="315"/>
      <c r="G60" s="315"/>
      <c r="H60" s="315"/>
      <c r="I60" s="315"/>
      <c r="J60" s="315"/>
      <c r="K60" s="315"/>
      <c r="L60" s="315"/>
      <c r="M60" s="315"/>
      <c r="N60" s="315"/>
      <c r="P60" s="317" t="s">
        <v>87</v>
      </c>
      <c r="Q60" s="317" t="s">
        <v>77</v>
      </c>
      <c r="R60" s="317">
        <v>0</v>
      </c>
      <c r="S60" s="317">
        <v>0</v>
      </c>
      <c r="T60" s="324">
        <v>0</v>
      </c>
      <c r="U60" s="324">
        <v>0</v>
      </c>
      <c r="V60" s="324">
        <v>0</v>
      </c>
      <c r="W60" s="324">
        <v>0</v>
      </c>
      <c r="X60" s="324">
        <v>0</v>
      </c>
      <c r="Y60" s="324">
        <v>0</v>
      </c>
      <c r="Z60" s="324">
        <v>0</v>
      </c>
      <c r="AA60" s="324">
        <v>0</v>
      </c>
      <c r="AB60" s="324">
        <v>0</v>
      </c>
      <c r="AC60" s="324">
        <v>0</v>
      </c>
      <c r="AD60" s="324">
        <v>0</v>
      </c>
      <c r="AE60" s="324">
        <v>0</v>
      </c>
      <c r="AF60" s="324">
        <v>4</v>
      </c>
      <c r="AG60" s="324">
        <v>100</v>
      </c>
      <c r="AH60" s="317">
        <v>0</v>
      </c>
      <c r="AI60" s="317">
        <v>0</v>
      </c>
      <c r="AJ60" s="317">
        <v>0</v>
      </c>
      <c r="AK60" s="317">
        <v>0</v>
      </c>
      <c r="AL60" s="317">
        <v>0</v>
      </c>
      <c r="AM60" s="317">
        <v>0</v>
      </c>
      <c r="AN60" s="317">
        <v>0</v>
      </c>
      <c r="AO60" s="317">
        <v>0</v>
      </c>
      <c r="AP60" s="317"/>
      <c r="AQ60" s="317"/>
      <c r="AS60" s="316"/>
      <c r="AT60" s="316"/>
      <c r="AV60" s="239"/>
      <c r="AW60" s="239"/>
      <c r="AX60" s="239"/>
      <c r="AY60" s="239"/>
      <c r="AZ60" s="239"/>
      <c r="BA60" s="239"/>
      <c r="BB60" s="239"/>
      <c r="BC60" s="239"/>
      <c r="BD60" s="239"/>
      <c r="BE60" s="239"/>
      <c r="BF60" s="239"/>
      <c r="BG60" s="239"/>
      <c r="BH60" s="239"/>
      <c r="BI60" s="239"/>
      <c r="BJ60" s="239"/>
      <c r="BK60" s="239"/>
      <c r="BL60" s="239"/>
      <c r="BM60" s="239"/>
      <c r="BN60" s="239"/>
      <c r="BO60" s="239"/>
    </row>
    <row r="61" spans="1:101" x14ac:dyDescent="0.25">
      <c r="A61" s="319"/>
      <c r="B61" s="315"/>
      <c r="C61" s="320"/>
      <c r="D61" s="320"/>
      <c r="E61" s="320"/>
      <c r="F61" s="320"/>
      <c r="G61" s="320"/>
      <c r="H61" s="320"/>
      <c r="I61" s="320"/>
      <c r="J61" s="320"/>
      <c r="K61" s="320"/>
      <c r="L61" s="320"/>
      <c r="M61" s="320"/>
      <c r="N61" s="315"/>
      <c r="P61" s="317"/>
      <c r="Q61" s="317" t="s">
        <v>102</v>
      </c>
      <c r="R61" s="317">
        <v>0</v>
      </c>
      <c r="S61" s="317">
        <v>0</v>
      </c>
      <c r="T61" s="324">
        <v>0</v>
      </c>
      <c r="U61" s="324">
        <v>0</v>
      </c>
      <c r="V61" s="324">
        <v>0</v>
      </c>
      <c r="W61" s="324">
        <v>0</v>
      </c>
      <c r="X61" s="324">
        <v>0</v>
      </c>
      <c r="Y61" s="324">
        <v>0</v>
      </c>
      <c r="Z61" s="324">
        <v>0</v>
      </c>
      <c r="AA61" s="324">
        <v>0</v>
      </c>
      <c r="AB61" s="324">
        <v>0</v>
      </c>
      <c r="AC61" s="324">
        <v>0</v>
      </c>
      <c r="AD61" s="324">
        <v>0</v>
      </c>
      <c r="AE61" s="324">
        <v>0</v>
      </c>
      <c r="AF61" s="364">
        <v>2</v>
      </c>
      <c r="AG61" s="365">
        <v>48.1</v>
      </c>
      <c r="AH61" s="324">
        <v>0</v>
      </c>
      <c r="AI61" s="324">
        <v>0</v>
      </c>
      <c r="AJ61" s="324">
        <v>0</v>
      </c>
      <c r="AK61" s="324">
        <v>0</v>
      </c>
      <c r="AL61" s="324">
        <v>0</v>
      </c>
      <c r="AM61" s="324">
        <v>0</v>
      </c>
      <c r="AN61" s="324">
        <v>0</v>
      </c>
      <c r="AO61" s="324">
        <v>0</v>
      </c>
      <c r="AP61" s="324"/>
      <c r="AQ61" s="324"/>
      <c r="AS61" s="316"/>
      <c r="AT61" s="316"/>
      <c r="AV61" s="239"/>
      <c r="AW61" s="239"/>
      <c r="AX61" s="239"/>
      <c r="AY61" s="239"/>
      <c r="AZ61" s="239"/>
      <c r="BA61" s="239"/>
      <c r="BB61" s="239"/>
      <c r="BC61" s="239"/>
      <c r="BD61" s="239"/>
      <c r="BE61" s="239"/>
      <c r="BF61" s="239"/>
      <c r="BG61" s="239"/>
      <c r="BH61" s="239"/>
      <c r="BI61" s="239"/>
      <c r="BJ61" s="239"/>
      <c r="BK61" s="239"/>
      <c r="BL61" s="239"/>
      <c r="BM61" s="239"/>
      <c r="BN61" s="239"/>
      <c r="BO61" s="239"/>
    </row>
    <row r="62" spans="1:101" x14ac:dyDescent="0.25">
      <c r="A62" s="315"/>
      <c r="B62" s="315"/>
      <c r="C62" s="320"/>
      <c r="D62" s="320"/>
      <c r="E62" s="320"/>
      <c r="F62" s="320"/>
      <c r="G62" s="320"/>
      <c r="H62" s="320"/>
      <c r="I62" s="320"/>
      <c r="J62" s="320"/>
      <c r="K62" s="320"/>
      <c r="L62" s="320"/>
      <c r="M62" s="320"/>
      <c r="N62" s="315"/>
      <c r="P62" s="317"/>
      <c r="Q62" s="317">
        <v>14</v>
      </c>
      <c r="R62" s="317">
        <v>0</v>
      </c>
      <c r="S62" s="317">
        <v>0</v>
      </c>
      <c r="T62" s="317">
        <v>0</v>
      </c>
      <c r="U62" s="317">
        <v>0</v>
      </c>
      <c r="V62" s="317">
        <v>0</v>
      </c>
      <c r="W62" s="317">
        <v>0</v>
      </c>
      <c r="X62" s="317">
        <v>0</v>
      </c>
      <c r="Y62" s="317">
        <v>0</v>
      </c>
      <c r="Z62" s="317">
        <v>0</v>
      </c>
      <c r="AA62" s="317">
        <v>0</v>
      </c>
      <c r="AB62" s="317">
        <v>0</v>
      </c>
      <c r="AC62" s="317">
        <v>0</v>
      </c>
      <c r="AD62" s="317">
        <v>0</v>
      </c>
      <c r="AE62" s="317">
        <v>0</v>
      </c>
      <c r="AF62" s="317">
        <v>0</v>
      </c>
      <c r="AG62" s="317">
        <v>0</v>
      </c>
      <c r="AH62" s="317">
        <v>0</v>
      </c>
      <c r="AI62" s="317">
        <v>0</v>
      </c>
      <c r="AJ62" s="317">
        <v>0</v>
      </c>
      <c r="AK62" s="317">
        <v>0</v>
      </c>
      <c r="AL62" s="317">
        <v>0</v>
      </c>
      <c r="AM62" s="317">
        <v>0</v>
      </c>
      <c r="AN62" s="317">
        <v>0</v>
      </c>
      <c r="AO62" s="317">
        <v>0</v>
      </c>
      <c r="AP62" s="317"/>
      <c r="AQ62" s="317"/>
      <c r="AS62" s="316"/>
      <c r="AT62" s="316"/>
      <c r="AV62" s="239"/>
      <c r="AW62" s="239"/>
      <c r="AX62" s="239"/>
      <c r="AY62" s="239"/>
      <c r="AZ62" s="239"/>
      <c r="BA62" s="239"/>
      <c r="BB62" s="239"/>
      <c r="BC62" s="239"/>
      <c r="BD62" s="239"/>
      <c r="BE62" s="239"/>
      <c r="BF62" s="239"/>
      <c r="BG62" s="239"/>
      <c r="BH62" s="239"/>
      <c r="BI62" s="239"/>
      <c r="BJ62" s="239"/>
      <c r="BK62" s="239"/>
      <c r="BL62" s="239"/>
      <c r="BM62" s="239"/>
      <c r="BN62" s="239"/>
      <c r="BO62" s="239"/>
    </row>
    <row r="63" spans="1:101" x14ac:dyDescent="0.25">
      <c r="A63" s="315"/>
      <c r="B63" s="315"/>
      <c r="C63" s="320"/>
      <c r="D63" s="320"/>
      <c r="E63" s="320"/>
      <c r="F63" s="320"/>
      <c r="G63" s="320"/>
      <c r="H63" s="320"/>
      <c r="I63" s="320"/>
      <c r="J63" s="320"/>
      <c r="K63" s="320"/>
      <c r="L63" s="320"/>
      <c r="M63" s="320"/>
      <c r="N63" s="315"/>
      <c r="P63" s="317"/>
      <c r="Q63" s="324">
        <v>15</v>
      </c>
      <c r="T63" s="324"/>
      <c r="U63" s="324"/>
      <c r="V63" s="324"/>
      <c r="W63" s="324"/>
      <c r="X63" s="317"/>
      <c r="Y63" s="317"/>
      <c r="Z63" s="317"/>
      <c r="AA63" s="317"/>
      <c r="AB63" s="317"/>
      <c r="AC63" s="317"/>
      <c r="AD63" s="317"/>
      <c r="AE63" s="317"/>
      <c r="AF63" s="324">
        <v>2</v>
      </c>
      <c r="AG63" s="324">
        <v>49.3</v>
      </c>
      <c r="AH63" s="317"/>
      <c r="AI63" s="317"/>
      <c r="AJ63" s="317"/>
      <c r="AK63" s="317"/>
      <c r="AL63" s="317"/>
      <c r="AM63" s="317"/>
      <c r="AN63" s="317"/>
      <c r="AO63" s="317"/>
      <c r="AP63" s="317"/>
      <c r="AQ63" s="317"/>
      <c r="AS63" s="316"/>
      <c r="AT63" s="316"/>
      <c r="AV63" s="239"/>
      <c r="AW63" s="239"/>
      <c r="AX63" s="239"/>
      <c r="AY63" s="239"/>
      <c r="AZ63" s="239"/>
      <c r="BA63" s="239"/>
      <c r="BB63" s="239"/>
      <c r="BC63" s="239"/>
      <c r="BD63" s="239"/>
      <c r="BE63" s="239"/>
      <c r="BF63" s="239"/>
      <c r="BG63" s="239"/>
      <c r="BH63" s="239"/>
      <c r="BI63" s="239"/>
      <c r="BJ63" s="239"/>
      <c r="BK63" s="239"/>
      <c r="BL63" s="239"/>
      <c r="BM63" s="239"/>
      <c r="BN63" s="239"/>
      <c r="BO63" s="239"/>
    </row>
    <row r="64" spans="1:101" x14ac:dyDescent="0.25">
      <c r="A64" s="315"/>
      <c r="B64" s="315"/>
      <c r="C64" s="315"/>
      <c r="D64" s="315"/>
      <c r="E64" s="315"/>
      <c r="F64" s="315"/>
      <c r="G64" s="315"/>
      <c r="H64" s="315"/>
      <c r="I64" s="315"/>
      <c r="J64" s="315"/>
      <c r="K64" s="315"/>
      <c r="L64" s="315"/>
      <c r="M64" s="315"/>
      <c r="N64" s="315"/>
      <c r="P64" s="317"/>
      <c r="Q64" s="324">
        <v>16</v>
      </c>
      <c r="T64" s="324"/>
      <c r="U64" s="324"/>
      <c r="V64" s="324"/>
      <c r="W64" s="324"/>
      <c r="X64" s="317"/>
      <c r="Y64" s="317"/>
      <c r="Z64" s="317"/>
      <c r="AA64" s="317"/>
      <c r="AB64" s="317"/>
      <c r="AC64" s="317"/>
      <c r="AD64" s="317"/>
      <c r="AE64" s="317"/>
      <c r="AF64" s="324">
        <v>2</v>
      </c>
      <c r="AG64" s="324">
        <v>49.3</v>
      </c>
      <c r="AH64" s="317"/>
      <c r="AI64" s="317"/>
      <c r="AJ64" s="317"/>
      <c r="AK64" s="317"/>
      <c r="AL64" s="317"/>
      <c r="AM64" s="317"/>
      <c r="AN64" s="317"/>
      <c r="AO64" s="317"/>
      <c r="AP64" s="317"/>
      <c r="AQ64" s="317"/>
      <c r="AS64" s="316"/>
      <c r="AT64" s="316"/>
      <c r="AV64" s="239"/>
      <c r="AW64" s="239"/>
      <c r="AX64" s="239"/>
      <c r="AY64" s="239"/>
      <c r="AZ64" s="239"/>
      <c r="BA64" s="239"/>
      <c r="BB64" s="239"/>
      <c r="BC64" s="239"/>
      <c r="BD64" s="239"/>
      <c r="BE64" s="239"/>
      <c r="BF64" s="239"/>
      <c r="BG64" s="239"/>
      <c r="BH64" s="239"/>
      <c r="BI64" s="239"/>
      <c r="BJ64" s="239"/>
      <c r="BK64" s="239"/>
      <c r="BL64" s="239"/>
      <c r="BM64" s="239"/>
      <c r="BN64" s="239"/>
      <c r="BO64" s="239"/>
    </row>
    <row r="65" spans="1:69" x14ac:dyDescent="0.25">
      <c r="A65" s="315"/>
      <c r="B65" s="315"/>
      <c r="C65" s="315"/>
      <c r="D65" s="315"/>
      <c r="E65" s="315"/>
      <c r="F65" s="315"/>
      <c r="G65" s="315"/>
      <c r="H65" s="315"/>
      <c r="I65" s="315"/>
      <c r="J65" s="315"/>
      <c r="K65" s="315"/>
      <c r="L65" s="315"/>
      <c r="M65" s="315"/>
      <c r="N65" s="315"/>
      <c r="P65" s="317"/>
      <c r="Q65" s="324">
        <v>17</v>
      </c>
      <c r="T65" s="324"/>
      <c r="U65" s="324"/>
      <c r="V65" s="324"/>
      <c r="W65" s="324"/>
      <c r="X65" s="317"/>
      <c r="Y65" s="317"/>
      <c r="Z65" s="317"/>
      <c r="AA65" s="317"/>
      <c r="AB65" s="317"/>
      <c r="AC65" s="317"/>
      <c r="AD65" s="317"/>
      <c r="AE65" s="317"/>
      <c r="AF65" s="324">
        <v>2</v>
      </c>
      <c r="AG65" s="324">
        <v>49.3</v>
      </c>
      <c r="AH65" s="317"/>
      <c r="AI65" s="317"/>
      <c r="AJ65" s="317"/>
      <c r="AK65" s="317"/>
      <c r="AL65" s="317"/>
      <c r="AM65" s="317"/>
      <c r="AN65" s="317"/>
      <c r="AO65" s="317"/>
      <c r="AP65" s="317"/>
      <c r="AQ65" s="317"/>
      <c r="AS65" s="316"/>
      <c r="AT65" s="316"/>
      <c r="AV65" s="239"/>
      <c r="AW65" s="239"/>
      <c r="AX65" s="239"/>
      <c r="AY65" s="239"/>
      <c r="AZ65" s="239"/>
      <c r="BA65" s="239"/>
      <c r="BB65" s="239"/>
      <c r="BC65" s="239"/>
      <c r="BD65" s="239"/>
      <c r="BE65" s="239"/>
      <c r="BF65" s="239"/>
      <c r="BG65" s="239"/>
      <c r="BH65" s="239"/>
      <c r="BI65" s="239"/>
      <c r="BJ65" s="239"/>
      <c r="BK65" s="239"/>
      <c r="BL65" s="239"/>
      <c r="BM65" s="239"/>
      <c r="BN65" s="239"/>
      <c r="BO65" s="239"/>
    </row>
    <row r="66" spans="1:69" x14ac:dyDescent="0.25">
      <c r="A66" s="315"/>
      <c r="B66" s="315"/>
      <c r="C66" s="315"/>
      <c r="D66" s="315"/>
      <c r="E66" s="315"/>
      <c r="F66" s="315"/>
      <c r="G66" s="315"/>
      <c r="H66" s="315"/>
      <c r="I66" s="315"/>
      <c r="J66" s="315"/>
      <c r="K66" s="315"/>
      <c r="L66" s="315"/>
      <c r="M66" s="315"/>
      <c r="N66" s="315"/>
      <c r="P66" s="317"/>
      <c r="Q66" s="324">
        <v>18</v>
      </c>
      <c r="T66" s="324"/>
      <c r="U66" s="324"/>
      <c r="V66" s="324"/>
      <c r="W66" s="324"/>
      <c r="X66" s="317"/>
      <c r="Y66" s="317"/>
      <c r="Z66" s="317"/>
      <c r="AA66" s="317"/>
      <c r="AB66" s="317"/>
      <c r="AC66" s="317"/>
      <c r="AD66" s="317"/>
      <c r="AE66" s="317"/>
      <c r="AF66" s="324">
        <v>2</v>
      </c>
      <c r="AG66" s="324">
        <v>49.3</v>
      </c>
      <c r="AH66" s="317"/>
      <c r="AI66" s="317"/>
      <c r="AJ66" s="317"/>
      <c r="AK66" s="317"/>
      <c r="AL66" s="317"/>
      <c r="AM66" s="317"/>
      <c r="AN66" s="317"/>
      <c r="AO66" s="317"/>
      <c r="AP66" s="317"/>
      <c r="AQ66" s="317"/>
      <c r="AS66" s="316"/>
      <c r="AT66" s="316"/>
      <c r="AV66" s="239"/>
      <c r="AW66" s="239"/>
      <c r="AX66" s="239"/>
      <c r="AY66" s="239"/>
      <c r="AZ66" s="239"/>
      <c r="BA66" s="239"/>
      <c r="BB66" s="239"/>
      <c r="BC66" s="239"/>
      <c r="BD66" s="239"/>
      <c r="BE66" s="239"/>
      <c r="BF66" s="239"/>
      <c r="BG66" s="239"/>
      <c r="BH66" s="239"/>
      <c r="BI66" s="239"/>
      <c r="BJ66" s="239"/>
      <c r="BK66" s="239"/>
      <c r="BL66" s="239"/>
      <c r="BM66" s="239"/>
      <c r="BN66" s="239"/>
      <c r="BO66" s="239"/>
    </row>
    <row r="67" spans="1:69" x14ac:dyDescent="0.25">
      <c r="A67" s="315"/>
      <c r="B67" s="315"/>
      <c r="C67" s="315"/>
      <c r="D67" s="315"/>
      <c r="E67" s="315"/>
      <c r="F67" s="315"/>
      <c r="G67" s="315"/>
      <c r="H67" s="315"/>
      <c r="I67" s="315"/>
      <c r="J67" s="315"/>
      <c r="K67" s="315"/>
      <c r="L67" s="315"/>
      <c r="M67" s="315"/>
      <c r="N67" s="315"/>
      <c r="P67" s="317"/>
      <c r="Q67" s="324">
        <v>19</v>
      </c>
      <c r="T67" s="324"/>
      <c r="U67" s="324"/>
      <c r="V67" s="324"/>
      <c r="W67" s="324"/>
      <c r="X67" s="317"/>
      <c r="Y67" s="317"/>
      <c r="Z67" s="317"/>
      <c r="AA67" s="317"/>
      <c r="AB67" s="317"/>
      <c r="AC67" s="317"/>
      <c r="AD67" s="317"/>
      <c r="AE67" s="317"/>
      <c r="AF67" s="324">
        <v>2</v>
      </c>
      <c r="AG67" s="324">
        <v>49.3</v>
      </c>
      <c r="AH67" s="317"/>
      <c r="AI67" s="317"/>
      <c r="AJ67" s="317"/>
      <c r="AK67" s="317"/>
      <c r="AL67" s="317"/>
      <c r="AM67" s="317"/>
      <c r="AN67" s="317"/>
      <c r="AO67" s="317"/>
      <c r="AP67" s="317"/>
      <c r="AQ67" s="317"/>
      <c r="AS67" s="316"/>
      <c r="AT67" s="316"/>
      <c r="AV67" s="239"/>
      <c r="AW67" s="239"/>
      <c r="AX67" s="239"/>
      <c r="AY67" s="239"/>
      <c r="AZ67" s="239"/>
      <c r="BA67" s="239"/>
      <c r="BB67" s="239"/>
      <c r="BC67" s="239"/>
      <c r="BD67" s="239"/>
      <c r="BE67" s="239"/>
      <c r="BF67" s="239"/>
      <c r="BG67" s="239"/>
      <c r="BH67" s="239"/>
      <c r="BI67" s="239"/>
      <c r="BJ67" s="239"/>
      <c r="BK67" s="239"/>
      <c r="BL67" s="239"/>
      <c r="BM67" s="239"/>
      <c r="BN67" s="239"/>
      <c r="BO67" s="239"/>
    </row>
    <row r="68" spans="1:69" x14ac:dyDescent="0.25">
      <c r="A68" s="315"/>
      <c r="B68" s="315"/>
      <c r="C68" s="315"/>
      <c r="D68" s="315"/>
      <c r="E68" s="315"/>
      <c r="F68" s="315"/>
      <c r="G68" s="315"/>
      <c r="H68" s="315"/>
      <c r="I68" s="315"/>
      <c r="J68" s="315"/>
      <c r="K68" s="315"/>
      <c r="L68" s="315"/>
      <c r="M68" s="315"/>
      <c r="N68" s="315"/>
      <c r="P68" s="317"/>
      <c r="Q68" s="324">
        <v>20</v>
      </c>
      <c r="T68" s="324"/>
      <c r="U68" s="324"/>
      <c r="V68" s="324"/>
      <c r="W68" s="324"/>
      <c r="X68" s="317"/>
      <c r="Y68" s="317"/>
      <c r="Z68" s="317"/>
      <c r="AA68" s="317"/>
      <c r="AB68" s="317"/>
      <c r="AC68" s="317"/>
      <c r="AD68" s="317"/>
      <c r="AE68" s="317"/>
      <c r="AF68" s="324">
        <v>2</v>
      </c>
      <c r="AG68" s="324">
        <v>49.3</v>
      </c>
      <c r="AH68" s="317"/>
      <c r="AI68" s="317"/>
      <c r="AJ68" s="317"/>
      <c r="AK68" s="317"/>
      <c r="AL68" s="317"/>
      <c r="AM68" s="317"/>
      <c r="AN68" s="317"/>
      <c r="AO68" s="317"/>
      <c r="AP68" s="317"/>
      <c r="AQ68" s="317"/>
      <c r="AS68" s="316"/>
      <c r="AT68" s="316"/>
      <c r="AV68" s="239"/>
      <c r="AW68" s="239"/>
      <c r="AX68" s="239"/>
      <c r="AY68" s="239"/>
      <c r="AZ68" s="239"/>
      <c r="BA68" s="239"/>
      <c r="BB68" s="239"/>
      <c r="BC68" s="239"/>
      <c r="BD68" s="239"/>
      <c r="BE68" s="239"/>
      <c r="BF68" s="239"/>
      <c r="BG68" s="239"/>
      <c r="BH68" s="239"/>
      <c r="BI68" s="239"/>
      <c r="BJ68" s="239"/>
      <c r="BK68" s="239"/>
      <c r="BL68" s="239"/>
      <c r="BM68" s="239"/>
      <c r="BN68" s="239"/>
      <c r="BO68" s="239"/>
    </row>
    <row r="69" spans="1:69" x14ac:dyDescent="0.25">
      <c r="A69" s="315"/>
      <c r="B69" s="315"/>
      <c r="C69" s="315"/>
      <c r="D69" s="315"/>
      <c r="E69" s="315"/>
      <c r="F69" s="315"/>
      <c r="G69" s="315"/>
      <c r="H69" s="315"/>
      <c r="I69" s="315"/>
      <c r="J69" s="315"/>
      <c r="K69" s="315"/>
      <c r="L69" s="315"/>
      <c r="M69" s="315"/>
      <c r="N69" s="315"/>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c r="AP69" s="317"/>
      <c r="AQ69" s="317"/>
      <c r="AS69" s="316"/>
      <c r="AT69" s="316"/>
      <c r="AV69" s="239"/>
      <c r="AW69" s="239"/>
      <c r="AX69" s="239"/>
      <c r="AY69" s="239"/>
      <c r="AZ69" s="239"/>
      <c r="BA69" s="239"/>
      <c r="BB69" s="239"/>
      <c r="BC69" s="239"/>
      <c r="BD69" s="239"/>
      <c r="BE69" s="239"/>
      <c r="BF69" s="239"/>
      <c r="BG69" s="239"/>
      <c r="BH69" s="239"/>
      <c r="BI69" s="239"/>
      <c r="BJ69" s="239"/>
      <c r="BK69" s="239"/>
      <c r="BL69" s="239"/>
      <c r="BM69" s="239"/>
      <c r="BN69" s="239"/>
      <c r="BO69" s="239"/>
    </row>
    <row r="70" spans="1:69" x14ac:dyDescent="0.25">
      <c r="A70" s="315"/>
      <c r="B70" s="315"/>
      <c r="C70" s="315"/>
      <c r="D70" s="315"/>
      <c r="E70" s="315"/>
      <c r="F70" s="315"/>
      <c r="G70" s="315"/>
      <c r="H70" s="315"/>
      <c r="I70" s="315"/>
      <c r="J70" s="315"/>
      <c r="K70" s="315"/>
      <c r="L70" s="315"/>
      <c r="M70" s="315"/>
      <c r="N70" s="315"/>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317"/>
      <c r="AN70" s="317"/>
      <c r="AO70" s="317"/>
      <c r="AP70" s="317"/>
      <c r="AQ70" s="317"/>
      <c r="AS70" s="316"/>
      <c r="AT70" s="316"/>
      <c r="AV70" s="239"/>
      <c r="AW70" s="239"/>
      <c r="AX70" s="239"/>
      <c r="AY70" s="239"/>
      <c r="AZ70" s="239"/>
      <c r="BA70" s="239"/>
      <c r="BB70" s="239"/>
      <c r="BC70" s="239"/>
      <c r="BD70" s="239"/>
      <c r="BE70" s="239"/>
      <c r="BF70" s="239"/>
      <c r="BG70" s="239"/>
      <c r="BH70" s="239"/>
      <c r="BI70" s="239"/>
      <c r="BJ70" s="239"/>
      <c r="BK70" s="239"/>
      <c r="BL70" s="239"/>
      <c r="BM70" s="239"/>
      <c r="BN70" s="239"/>
      <c r="BO70" s="239"/>
    </row>
    <row r="71" spans="1:69" x14ac:dyDescent="0.25">
      <c r="A71" s="315"/>
      <c r="B71" s="315"/>
      <c r="C71" s="315"/>
      <c r="D71" s="315"/>
      <c r="E71" s="315"/>
      <c r="F71" s="315"/>
      <c r="G71" s="315"/>
      <c r="H71" s="315"/>
      <c r="I71" s="315"/>
      <c r="J71" s="315"/>
      <c r="K71" s="315"/>
      <c r="L71" s="315"/>
      <c r="M71" s="315"/>
      <c r="N71" s="315"/>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17"/>
      <c r="AN71" s="317"/>
      <c r="AO71" s="317"/>
      <c r="AP71" s="317"/>
      <c r="AQ71" s="317"/>
      <c r="AS71" s="316"/>
      <c r="AT71" s="316"/>
      <c r="AV71" s="239"/>
      <c r="AW71" s="239"/>
      <c r="AX71" s="239"/>
      <c r="AY71" s="239"/>
      <c r="AZ71" s="239"/>
      <c r="BA71" s="239"/>
      <c r="BB71" s="239"/>
      <c r="BC71" s="239"/>
      <c r="BD71" s="239"/>
      <c r="BE71" s="239"/>
      <c r="BF71" s="239"/>
      <c r="BG71" s="239"/>
      <c r="BH71" s="239"/>
      <c r="BI71" s="239"/>
      <c r="BJ71" s="239"/>
      <c r="BK71" s="239"/>
      <c r="BL71" s="239"/>
      <c r="BM71" s="239"/>
      <c r="BN71" s="239"/>
      <c r="BO71" s="239"/>
    </row>
    <row r="72" spans="1:69" x14ac:dyDescent="0.25">
      <c r="A72" s="315"/>
      <c r="B72" s="315"/>
      <c r="C72" s="315"/>
      <c r="D72" s="315"/>
      <c r="E72" s="315"/>
      <c r="F72" s="315"/>
      <c r="G72" s="315"/>
      <c r="H72" s="315"/>
      <c r="I72" s="315"/>
      <c r="J72" s="315"/>
      <c r="K72" s="315"/>
      <c r="L72" s="315"/>
      <c r="M72" s="315"/>
      <c r="N72" s="315"/>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7"/>
      <c r="AP72" s="317"/>
      <c r="AQ72" s="317"/>
      <c r="AS72" s="316"/>
      <c r="AT72" s="316"/>
      <c r="AV72" s="239"/>
      <c r="AW72" s="239"/>
      <c r="AX72" s="239"/>
      <c r="AY72" s="239"/>
      <c r="AZ72" s="239"/>
      <c r="BA72" s="239"/>
      <c r="BB72" s="239"/>
      <c r="BC72" s="239"/>
      <c r="BD72" s="239"/>
      <c r="BE72" s="239"/>
      <c r="BF72" s="239"/>
      <c r="BG72" s="239"/>
      <c r="BH72" s="239"/>
      <c r="BI72" s="239"/>
      <c r="BJ72" s="239"/>
      <c r="BK72" s="239"/>
      <c r="BL72" s="239"/>
      <c r="BM72" s="239"/>
      <c r="BN72" s="239"/>
      <c r="BO72" s="239"/>
    </row>
    <row r="73" spans="1:69" x14ac:dyDescent="0.25">
      <c r="A73" s="315"/>
      <c r="B73" s="315"/>
      <c r="C73" s="315"/>
      <c r="D73" s="315"/>
      <c r="E73" s="315"/>
      <c r="F73" s="315"/>
      <c r="G73" s="315"/>
      <c r="H73" s="315"/>
      <c r="I73" s="315"/>
      <c r="J73" s="315"/>
      <c r="K73" s="315"/>
      <c r="L73" s="315"/>
      <c r="M73" s="315"/>
      <c r="N73" s="315"/>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c r="AP73" s="317"/>
      <c r="AQ73" s="317"/>
      <c r="AS73" s="316"/>
      <c r="AT73" s="316"/>
      <c r="AV73" s="239"/>
      <c r="AW73" s="239"/>
      <c r="AX73" s="239"/>
      <c r="AY73" s="239"/>
      <c r="AZ73" s="239"/>
      <c r="BA73" s="239"/>
      <c r="BB73" s="239"/>
      <c r="BC73" s="239"/>
      <c r="BD73" s="239"/>
      <c r="BE73" s="239"/>
      <c r="BF73" s="239"/>
      <c r="BG73" s="239"/>
      <c r="BH73" s="239"/>
      <c r="BI73" s="239"/>
      <c r="BJ73" s="239"/>
      <c r="BK73" s="239"/>
      <c r="BL73" s="239"/>
      <c r="BM73" s="239"/>
      <c r="BN73" s="239"/>
      <c r="BO73" s="239"/>
    </row>
    <row r="74" spans="1:69" x14ac:dyDescent="0.25">
      <c r="P74" s="318"/>
    </row>
    <row r="75" spans="1:69" x14ac:dyDescent="0.25">
      <c r="P75" s="22" t="s">
        <v>203</v>
      </c>
      <c r="R75" s="238">
        <v>1</v>
      </c>
      <c r="S75" s="238"/>
      <c r="T75" s="238">
        <v>2</v>
      </c>
      <c r="U75" s="238"/>
      <c r="V75" s="238">
        <v>3</v>
      </c>
      <c r="X75" s="238">
        <v>4</v>
      </c>
      <c r="Y75" s="238"/>
      <c r="Z75">
        <v>5</v>
      </c>
      <c r="AB75">
        <v>6</v>
      </c>
      <c r="AD75">
        <v>7</v>
      </c>
      <c r="AF75">
        <v>8</v>
      </c>
      <c r="AH75">
        <v>9</v>
      </c>
      <c r="AJ75">
        <v>10</v>
      </c>
      <c r="AL75">
        <v>11</v>
      </c>
      <c r="AN75">
        <v>12</v>
      </c>
    </row>
    <row r="76" spans="1:69" s="320" customFormat="1" x14ac:dyDescent="0.25">
      <c r="B76" s="62"/>
      <c r="C76" s="62"/>
      <c r="D76" s="62"/>
      <c r="E76" s="62"/>
      <c r="F76" s="62"/>
      <c r="G76" s="62"/>
      <c r="H76" s="62"/>
      <c r="I76" s="62"/>
      <c r="J76" s="62"/>
      <c r="K76" s="62"/>
      <c r="L76" s="62"/>
      <c r="M76" s="62"/>
      <c r="P76" s="22"/>
      <c r="Q76" s="319" t="s">
        <v>145</v>
      </c>
    </row>
    <row r="77" spans="1:69" x14ac:dyDescent="0.25">
      <c r="P77" s="318" t="s">
        <v>88</v>
      </c>
      <c r="Q77" s="318" t="s">
        <v>77</v>
      </c>
      <c r="R77" s="318"/>
      <c r="S77" s="318"/>
      <c r="T77" s="324">
        <v>14</v>
      </c>
      <c r="U77" s="324">
        <v>100</v>
      </c>
      <c r="V77" s="318"/>
      <c r="W77" s="318"/>
      <c r="X77" s="318"/>
      <c r="Y77" s="318"/>
      <c r="Z77" s="318"/>
      <c r="AA77" s="318"/>
      <c r="AB77" s="324">
        <v>18</v>
      </c>
      <c r="AC77" s="324">
        <v>100</v>
      </c>
      <c r="AD77" s="324">
        <v>2</v>
      </c>
      <c r="AE77" s="324">
        <v>100</v>
      </c>
      <c r="AF77" s="324">
        <v>34</v>
      </c>
      <c r="AG77" s="324">
        <v>100</v>
      </c>
      <c r="AH77" s="318"/>
      <c r="AI77" s="318"/>
      <c r="AJ77" s="318"/>
      <c r="AK77" s="318"/>
      <c r="AL77" s="318"/>
      <c r="AM77" s="318"/>
      <c r="AN77" s="318"/>
      <c r="AO77" s="318"/>
      <c r="AP77" s="318"/>
      <c r="AQ77" s="318"/>
      <c r="AS77" s="238"/>
      <c r="AV77" s="240"/>
      <c r="AW77" s="240"/>
      <c r="AX77" s="240"/>
      <c r="AY77" s="240"/>
      <c r="AZ77" s="240"/>
      <c r="BA77" s="240"/>
      <c r="BB77" s="240"/>
      <c r="BC77" s="240"/>
      <c r="BD77" s="240"/>
      <c r="BE77" s="240"/>
      <c r="BF77" s="240"/>
      <c r="BG77" s="240"/>
      <c r="BH77" s="240"/>
      <c r="BI77" s="240"/>
      <c r="BJ77" s="240"/>
      <c r="BK77" s="240"/>
      <c r="BL77" s="240"/>
      <c r="BM77" s="240"/>
      <c r="BN77" s="240"/>
      <c r="BO77" s="240"/>
      <c r="BQ77" s="240"/>
    </row>
    <row r="78" spans="1:69" x14ac:dyDescent="0.25">
      <c r="P78" s="318"/>
      <c r="Q78" s="318" t="s">
        <v>102</v>
      </c>
      <c r="R78" s="318"/>
      <c r="S78" s="318"/>
      <c r="T78" s="318">
        <v>2</v>
      </c>
      <c r="U78" s="318">
        <v>15.4</v>
      </c>
      <c r="V78" s="318"/>
      <c r="W78" s="318"/>
      <c r="X78" s="318"/>
      <c r="Y78" s="318"/>
      <c r="Z78" s="318"/>
      <c r="AA78" s="318"/>
      <c r="AB78" s="324">
        <v>9</v>
      </c>
      <c r="AC78" s="324">
        <v>50.6</v>
      </c>
      <c r="AD78" s="324">
        <v>0</v>
      </c>
      <c r="AE78" s="324">
        <v>0</v>
      </c>
      <c r="AF78" s="324">
        <v>17</v>
      </c>
      <c r="AG78" s="324">
        <v>50.3</v>
      </c>
      <c r="AH78" s="318"/>
      <c r="AI78" s="318"/>
      <c r="AJ78" s="318"/>
      <c r="AK78" s="318"/>
      <c r="AL78" s="318"/>
      <c r="AM78" s="318"/>
      <c r="AN78" s="318"/>
      <c r="AO78" s="318"/>
      <c r="AP78" s="318"/>
      <c r="AQ78" s="318"/>
      <c r="AS78" s="238"/>
      <c r="AV78" s="239"/>
      <c r="AW78" s="240"/>
      <c r="AX78" s="240"/>
      <c r="AY78" s="240"/>
      <c r="AZ78" s="240"/>
      <c r="BA78" s="240"/>
      <c r="BB78" s="240"/>
      <c r="BC78" s="240"/>
      <c r="BD78" s="240"/>
      <c r="BE78" s="240"/>
      <c r="BF78" s="240"/>
      <c r="BG78" s="240"/>
      <c r="BH78" s="240"/>
      <c r="BI78" s="240"/>
      <c r="BJ78" s="240"/>
      <c r="BK78" s="240"/>
      <c r="BL78" s="240"/>
      <c r="BM78" s="240"/>
      <c r="BN78" s="240"/>
      <c r="BO78" s="240"/>
      <c r="BQ78" s="240"/>
    </row>
    <row r="79" spans="1:69" x14ac:dyDescent="0.25">
      <c r="P79" s="318"/>
      <c r="Q79" s="318">
        <v>14</v>
      </c>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8"/>
      <c r="AP79" s="318"/>
      <c r="AQ79" s="318"/>
      <c r="AS79" s="238"/>
      <c r="AV79" s="239"/>
      <c r="AW79" s="240"/>
      <c r="AX79" s="240"/>
      <c r="AY79" s="240"/>
      <c r="AZ79" s="240"/>
      <c r="BA79" s="240"/>
      <c r="BB79" s="240"/>
      <c r="BC79" s="240"/>
      <c r="BD79" s="240"/>
      <c r="BE79" s="240"/>
      <c r="BF79" s="240"/>
      <c r="BG79" s="240"/>
      <c r="BH79" s="240"/>
      <c r="BI79" s="240"/>
      <c r="BJ79" s="240"/>
      <c r="BK79" s="240"/>
      <c r="BL79" s="240"/>
      <c r="BM79" s="240"/>
      <c r="BN79" s="240"/>
      <c r="BO79" s="240"/>
    </row>
    <row r="80" spans="1:69" x14ac:dyDescent="0.25">
      <c r="P80" s="318"/>
      <c r="Q80" s="318">
        <v>15</v>
      </c>
      <c r="R80" s="318"/>
      <c r="S80" s="318"/>
      <c r="T80" s="324">
        <v>5</v>
      </c>
      <c r="U80" s="324">
        <v>35.700000000000003</v>
      </c>
      <c r="V80" s="318"/>
      <c r="W80" s="318"/>
      <c r="X80" s="318"/>
      <c r="Y80" s="318"/>
      <c r="Z80" s="318"/>
      <c r="AA80" s="318"/>
      <c r="AB80" s="318">
        <v>0</v>
      </c>
      <c r="AC80" s="318">
        <v>0</v>
      </c>
      <c r="AD80" s="324">
        <v>2</v>
      </c>
      <c r="AE80" s="324">
        <v>95</v>
      </c>
      <c r="AF80" s="324">
        <v>5</v>
      </c>
      <c r="AG80" s="324">
        <v>14.2</v>
      </c>
      <c r="AH80" s="318"/>
      <c r="AI80" s="318"/>
      <c r="AJ80" s="318"/>
      <c r="AK80" s="318"/>
      <c r="AL80" s="318"/>
      <c r="AM80" s="318"/>
      <c r="AN80" s="318"/>
      <c r="AO80" s="318"/>
      <c r="AP80" s="318"/>
      <c r="AQ80" s="318"/>
      <c r="AS80" s="238"/>
      <c r="AV80" s="239"/>
      <c r="AW80" s="240"/>
      <c r="AX80" s="240"/>
      <c r="AY80" s="240"/>
      <c r="AZ80" s="240"/>
      <c r="BA80" s="240"/>
      <c r="BB80" s="240"/>
      <c r="BC80" s="240"/>
      <c r="BD80" s="240"/>
      <c r="BE80" s="240"/>
      <c r="BF80" s="240"/>
      <c r="BG80" s="240"/>
      <c r="BH80" s="240"/>
      <c r="BI80" s="240"/>
      <c r="BJ80" s="240"/>
      <c r="BK80" s="240"/>
      <c r="BL80" s="240"/>
      <c r="BM80" s="240"/>
      <c r="BN80" s="240"/>
      <c r="BO80" s="240"/>
      <c r="BQ80" s="240"/>
    </row>
    <row r="81" spans="16:69" x14ac:dyDescent="0.25">
      <c r="P81" s="318"/>
      <c r="Q81" s="318">
        <v>16</v>
      </c>
      <c r="R81" s="318"/>
      <c r="S81" s="318"/>
      <c r="T81" s="324">
        <v>8</v>
      </c>
      <c r="U81" s="324">
        <v>55.4</v>
      </c>
      <c r="V81" s="318"/>
      <c r="W81" s="318"/>
      <c r="X81" s="318"/>
      <c r="Y81" s="318"/>
      <c r="Z81" s="318"/>
      <c r="AA81" s="318"/>
      <c r="AB81" s="318">
        <v>3</v>
      </c>
      <c r="AC81" s="318">
        <v>17</v>
      </c>
      <c r="AD81" s="324">
        <v>2</v>
      </c>
      <c r="AE81" s="324">
        <v>95</v>
      </c>
      <c r="AF81" s="324">
        <v>16</v>
      </c>
      <c r="AG81" s="324">
        <v>47.2</v>
      </c>
      <c r="AH81" s="318"/>
      <c r="AI81" s="318"/>
      <c r="AJ81" s="318"/>
      <c r="AK81" s="318"/>
      <c r="AL81" s="318"/>
      <c r="AM81" s="318"/>
      <c r="AN81" s="318"/>
      <c r="AO81" s="318"/>
      <c r="AP81" s="318"/>
      <c r="AQ81" s="318"/>
      <c r="AS81" s="238"/>
      <c r="AV81" s="239"/>
      <c r="AW81" s="240"/>
      <c r="AX81" s="240"/>
      <c r="AY81" s="240"/>
      <c r="AZ81" s="240"/>
      <c r="BA81" s="240"/>
      <c r="BB81" s="240"/>
      <c r="BC81" s="240"/>
      <c r="BD81" s="240"/>
      <c r="BE81" s="240"/>
      <c r="BF81" s="240"/>
      <c r="BG81" s="240"/>
      <c r="BH81" s="240"/>
      <c r="BI81" s="240"/>
      <c r="BJ81" s="240"/>
      <c r="BK81" s="240"/>
      <c r="BL81" s="240"/>
      <c r="BM81" s="240"/>
      <c r="BN81" s="240"/>
      <c r="BO81" s="240"/>
      <c r="BQ81" s="240"/>
    </row>
    <row r="82" spans="16:69" x14ac:dyDescent="0.25">
      <c r="P82" s="318"/>
      <c r="Q82" s="318">
        <v>17</v>
      </c>
      <c r="R82" s="318"/>
      <c r="S82" s="318"/>
      <c r="T82" s="324">
        <v>11</v>
      </c>
      <c r="U82" s="324">
        <v>80.400000000000006</v>
      </c>
      <c r="V82" s="318"/>
      <c r="W82" s="318"/>
      <c r="X82" s="318"/>
      <c r="Y82" s="318"/>
      <c r="Z82" s="318"/>
      <c r="AA82" s="318"/>
      <c r="AB82" s="318">
        <v>3</v>
      </c>
      <c r="AC82" s="318">
        <v>17</v>
      </c>
      <c r="AD82" s="324">
        <v>2</v>
      </c>
      <c r="AE82" s="324">
        <v>95</v>
      </c>
      <c r="AF82" s="324">
        <v>16</v>
      </c>
      <c r="AG82" s="324">
        <v>47.2</v>
      </c>
      <c r="AH82" s="318"/>
      <c r="AI82" s="318"/>
      <c r="AJ82" s="318"/>
      <c r="AK82" s="318"/>
      <c r="AL82" s="318"/>
      <c r="AM82" s="318"/>
      <c r="AN82" s="318"/>
      <c r="AO82" s="318"/>
      <c r="AP82" s="318"/>
      <c r="AQ82" s="318"/>
      <c r="AS82" s="238"/>
      <c r="AV82" s="239"/>
      <c r="AW82" s="240"/>
      <c r="AX82" s="240"/>
      <c r="AY82" s="240"/>
      <c r="AZ82" s="240"/>
      <c r="BA82" s="240"/>
      <c r="BB82" s="240"/>
      <c r="BC82" s="240"/>
      <c r="BD82" s="240"/>
      <c r="BE82" s="240"/>
      <c r="BF82" s="240"/>
      <c r="BG82" s="240"/>
      <c r="BH82" s="240"/>
      <c r="BI82" s="240"/>
      <c r="BJ82" s="240"/>
      <c r="BK82" s="240"/>
      <c r="BL82" s="240"/>
      <c r="BM82" s="240"/>
      <c r="BN82" s="240"/>
      <c r="BO82" s="240"/>
      <c r="BQ82" s="240"/>
    </row>
    <row r="83" spans="16:69" x14ac:dyDescent="0.25">
      <c r="P83" s="318"/>
      <c r="Q83" s="318">
        <v>18</v>
      </c>
      <c r="R83" s="318"/>
      <c r="S83" s="318"/>
      <c r="T83" s="324">
        <v>11</v>
      </c>
      <c r="U83" s="324">
        <v>80.400000000000006</v>
      </c>
      <c r="V83" s="318"/>
      <c r="W83" s="318"/>
      <c r="X83" s="318"/>
      <c r="Y83" s="318"/>
      <c r="Z83" s="318"/>
      <c r="AA83" s="318"/>
      <c r="AB83" s="318">
        <v>3</v>
      </c>
      <c r="AC83" s="318">
        <v>17</v>
      </c>
      <c r="AD83" s="324">
        <v>2</v>
      </c>
      <c r="AE83" s="324">
        <v>95</v>
      </c>
      <c r="AF83" s="324">
        <v>16</v>
      </c>
      <c r="AG83" s="324">
        <v>47.2</v>
      </c>
      <c r="AH83" s="318"/>
      <c r="AI83" s="318"/>
      <c r="AJ83" s="318"/>
      <c r="AK83" s="318"/>
      <c r="AL83" s="318"/>
      <c r="AM83" s="318"/>
      <c r="AN83" s="318"/>
      <c r="AO83" s="318"/>
      <c r="AP83" s="318"/>
      <c r="AQ83" s="318"/>
      <c r="AS83" s="238"/>
      <c r="AV83" s="239"/>
      <c r="AW83" s="240"/>
      <c r="AX83" s="240"/>
      <c r="AY83" s="240"/>
      <c r="AZ83" s="240"/>
      <c r="BA83" s="240"/>
      <c r="BB83" s="240"/>
      <c r="BC83" s="240"/>
      <c r="BD83" s="240"/>
      <c r="BE83" s="240"/>
      <c r="BF83" s="240"/>
      <c r="BG83" s="240"/>
      <c r="BH83" s="240"/>
      <c r="BI83" s="240"/>
      <c r="BJ83" s="240"/>
      <c r="BK83" s="240"/>
      <c r="BL83" s="240"/>
      <c r="BM83" s="240"/>
      <c r="BN83" s="240"/>
      <c r="BO83" s="240"/>
      <c r="BQ83" s="240"/>
    </row>
    <row r="84" spans="16:69" x14ac:dyDescent="0.25">
      <c r="P84" s="318"/>
      <c r="Q84" s="318">
        <v>19</v>
      </c>
      <c r="R84" s="318"/>
      <c r="S84" s="318"/>
      <c r="T84" s="324">
        <v>11</v>
      </c>
      <c r="U84" s="324">
        <v>80.400000000000006</v>
      </c>
      <c r="V84" s="318"/>
      <c r="W84" s="318"/>
      <c r="X84" s="318"/>
      <c r="Y84" s="318"/>
      <c r="Z84" s="318"/>
      <c r="AA84" s="318"/>
      <c r="AB84" s="318">
        <v>3</v>
      </c>
      <c r="AC84" s="318">
        <v>17</v>
      </c>
      <c r="AD84" s="324">
        <v>2</v>
      </c>
      <c r="AE84" s="324">
        <v>95</v>
      </c>
      <c r="AF84" s="324">
        <v>16</v>
      </c>
      <c r="AG84" s="324">
        <v>47.2</v>
      </c>
      <c r="AH84" s="318"/>
      <c r="AI84" s="318"/>
      <c r="AJ84" s="318"/>
      <c r="AK84" s="318"/>
      <c r="AL84" s="318"/>
      <c r="AM84" s="318"/>
      <c r="AN84" s="318"/>
      <c r="AO84" s="318"/>
      <c r="AP84" s="318"/>
      <c r="AQ84" s="318"/>
      <c r="AS84" s="238"/>
      <c r="AV84" s="239"/>
      <c r="AW84" s="240"/>
      <c r="AX84" s="240"/>
      <c r="AY84" s="240"/>
      <c r="AZ84" s="240"/>
      <c r="BA84" s="240"/>
      <c r="BB84" s="240"/>
      <c r="BC84" s="240"/>
      <c r="BD84" s="240"/>
      <c r="BE84" s="240"/>
      <c r="BF84" s="240"/>
      <c r="BG84" s="240"/>
      <c r="BH84" s="240"/>
      <c r="BI84" s="240"/>
      <c r="BJ84" s="240"/>
      <c r="BK84" s="240"/>
      <c r="BL84" s="240"/>
      <c r="BM84" s="240"/>
      <c r="BN84" s="240"/>
      <c r="BO84" s="240"/>
      <c r="BQ84" s="240"/>
    </row>
    <row r="85" spans="16:69" x14ac:dyDescent="0.25">
      <c r="P85" s="318"/>
      <c r="Q85" s="318">
        <v>20</v>
      </c>
      <c r="R85" s="318"/>
      <c r="S85" s="318"/>
      <c r="T85" s="324">
        <v>11</v>
      </c>
      <c r="U85" s="324">
        <v>80.400000000000006</v>
      </c>
      <c r="V85" s="318"/>
      <c r="W85" s="318"/>
      <c r="X85" s="318"/>
      <c r="Y85" s="318"/>
      <c r="Z85" s="318"/>
      <c r="AA85" s="318"/>
      <c r="AB85" s="318">
        <v>8</v>
      </c>
      <c r="AC85" s="318">
        <v>46.9</v>
      </c>
      <c r="AD85" s="324">
        <v>2</v>
      </c>
      <c r="AE85" s="324">
        <v>95</v>
      </c>
      <c r="AF85" s="324">
        <v>16</v>
      </c>
      <c r="AG85" s="324">
        <v>47.2</v>
      </c>
      <c r="AH85" s="318"/>
      <c r="AI85" s="318"/>
      <c r="AJ85" s="318"/>
      <c r="AK85" s="318"/>
      <c r="AL85" s="318"/>
      <c r="AM85" s="318"/>
      <c r="AN85" s="318"/>
      <c r="AO85" s="318"/>
      <c r="AP85" s="318"/>
      <c r="AQ85" s="318"/>
      <c r="AS85" s="238"/>
      <c r="AV85" s="239"/>
      <c r="AW85" s="240"/>
      <c r="AX85" s="240"/>
      <c r="AY85" s="240"/>
      <c r="AZ85" s="240"/>
      <c r="BA85" s="240"/>
      <c r="BB85" s="240"/>
      <c r="BC85" s="240"/>
      <c r="BD85" s="240"/>
      <c r="BE85" s="240"/>
      <c r="BF85" s="240"/>
      <c r="BG85" s="240"/>
      <c r="BH85" s="240"/>
      <c r="BI85" s="240"/>
      <c r="BJ85" s="240"/>
      <c r="BK85" s="240"/>
      <c r="BL85" s="240"/>
      <c r="BM85" s="240"/>
      <c r="BN85" s="240"/>
      <c r="BO85" s="240"/>
      <c r="BQ85" s="240"/>
    </row>
    <row r="86" spans="16:69" x14ac:dyDescent="0.25">
      <c r="P86" s="318"/>
      <c r="Q86" s="318"/>
      <c r="R86" s="318"/>
      <c r="S86" s="318"/>
      <c r="T86" s="318"/>
      <c r="U86" s="318"/>
      <c r="V86" s="318"/>
      <c r="W86" s="318"/>
      <c r="X86" s="318"/>
      <c r="Y86" s="318"/>
      <c r="Z86" s="318"/>
      <c r="AA86" s="318"/>
      <c r="AB86" s="318"/>
      <c r="AC86" s="318"/>
      <c r="AD86" s="318"/>
      <c r="AE86" s="318"/>
      <c r="AF86" s="318"/>
      <c r="AG86" s="318"/>
      <c r="AH86" s="318"/>
      <c r="AI86" s="318"/>
      <c r="AJ86" s="318"/>
      <c r="AK86" s="318"/>
      <c r="AL86" s="318"/>
      <c r="AM86" s="318"/>
      <c r="AN86" s="318"/>
      <c r="AO86" s="318"/>
      <c r="AP86" s="318"/>
      <c r="AQ86" s="318"/>
      <c r="AS86" s="238"/>
      <c r="AV86" s="239"/>
      <c r="AW86" s="240"/>
      <c r="AX86" s="240"/>
      <c r="AY86" s="240"/>
      <c r="AZ86" s="240"/>
      <c r="BA86" s="240"/>
      <c r="BB86" s="240"/>
      <c r="BC86" s="240"/>
      <c r="BD86" s="240"/>
      <c r="BE86" s="240"/>
      <c r="BF86" s="240"/>
      <c r="BG86" s="240"/>
      <c r="BH86" s="240"/>
      <c r="BI86" s="240"/>
      <c r="BJ86" s="240"/>
      <c r="BK86" s="240"/>
      <c r="BL86" s="240"/>
      <c r="BM86" s="240"/>
      <c r="BN86" s="240"/>
      <c r="BO86" s="240"/>
      <c r="BQ86" s="240"/>
    </row>
    <row r="87" spans="16:69" x14ac:dyDescent="0.25">
      <c r="P87" s="318"/>
      <c r="Q87" s="318"/>
      <c r="R87" s="318"/>
      <c r="S87" s="318"/>
      <c r="T87" s="318"/>
      <c r="U87" s="318"/>
      <c r="V87" s="318"/>
      <c r="W87" s="318"/>
      <c r="X87" s="318"/>
      <c r="Y87" s="318"/>
      <c r="Z87" s="318"/>
      <c r="AA87" s="318"/>
      <c r="AB87" s="318"/>
      <c r="AC87" s="318"/>
      <c r="AD87" s="318"/>
      <c r="AE87" s="318"/>
      <c r="AF87" s="318"/>
      <c r="AG87" s="318"/>
      <c r="AH87" s="318"/>
      <c r="AI87" s="318"/>
      <c r="AJ87" s="318"/>
      <c r="AK87" s="318"/>
      <c r="AL87" s="318"/>
      <c r="AM87" s="318"/>
      <c r="AN87" s="318"/>
      <c r="AO87" s="318"/>
      <c r="AP87" s="318"/>
      <c r="AQ87" s="318"/>
      <c r="AS87" s="238"/>
      <c r="AV87" s="239"/>
      <c r="AW87" s="240"/>
      <c r="AX87" s="240"/>
      <c r="AY87" s="240"/>
      <c r="AZ87" s="240"/>
      <c r="BA87" s="240"/>
      <c r="BB87" s="240"/>
      <c r="BC87" s="240"/>
      <c r="BD87" s="240"/>
      <c r="BE87" s="240"/>
      <c r="BF87" s="240"/>
      <c r="BG87" s="240"/>
      <c r="BH87" s="240"/>
      <c r="BI87" s="240"/>
      <c r="BJ87" s="240"/>
      <c r="BK87" s="240"/>
      <c r="BL87" s="240"/>
      <c r="BM87" s="240"/>
      <c r="BN87" s="240"/>
      <c r="BO87" s="240"/>
      <c r="BQ87" s="240"/>
    </row>
    <row r="88" spans="16:69" x14ac:dyDescent="0.25">
      <c r="P88" s="318"/>
      <c r="Q88" s="318"/>
      <c r="R88" s="324"/>
      <c r="S88" s="324"/>
      <c r="T88" s="324"/>
      <c r="U88" s="324"/>
      <c r="V88" s="324"/>
      <c r="W88" s="324"/>
      <c r="X88" s="324"/>
      <c r="Y88" s="324"/>
      <c r="Z88" s="324"/>
      <c r="AA88" s="324"/>
      <c r="AB88" s="324"/>
      <c r="AC88" s="324"/>
      <c r="AD88" s="324"/>
      <c r="AE88" s="324"/>
      <c r="AF88" s="324"/>
      <c r="AG88" s="324"/>
      <c r="AH88" s="324"/>
      <c r="AI88" s="318"/>
      <c r="AJ88" s="318"/>
      <c r="AK88" s="318"/>
      <c r="AL88" s="318"/>
      <c r="AM88" s="318"/>
      <c r="AN88" s="318"/>
      <c r="AO88" s="318"/>
      <c r="AP88" s="318"/>
      <c r="AQ88" s="318"/>
      <c r="AS88" s="238"/>
      <c r="AV88" s="239"/>
      <c r="AW88" s="240"/>
      <c r="AX88" s="240"/>
      <c r="AY88" s="240"/>
      <c r="AZ88" s="240"/>
      <c r="BA88" s="240"/>
      <c r="BB88" s="240"/>
      <c r="BC88" s="240"/>
      <c r="BD88" s="240"/>
      <c r="BE88" s="240"/>
      <c r="BF88" s="240"/>
      <c r="BG88" s="240"/>
      <c r="BH88" s="240"/>
      <c r="BI88" s="240"/>
      <c r="BJ88" s="240"/>
      <c r="BK88" s="240"/>
      <c r="BL88" s="240"/>
      <c r="BM88" s="240"/>
      <c r="BN88" s="240"/>
      <c r="BO88" s="240"/>
      <c r="BQ88" s="240"/>
    </row>
    <row r="89" spans="16:69" x14ac:dyDescent="0.25">
      <c r="P89" s="318"/>
      <c r="Q89" s="318"/>
      <c r="R89" s="324"/>
      <c r="S89" s="324"/>
      <c r="T89" s="324"/>
      <c r="U89" s="324"/>
      <c r="V89" s="324"/>
      <c r="W89" s="324"/>
      <c r="X89" s="324"/>
      <c r="Y89" s="324"/>
      <c r="Z89" s="324"/>
      <c r="AA89" s="324"/>
      <c r="AB89" s="324"/>
      <c r="AC89" s="324"/>
      <c r="AD89" s="324"/>
      <c r="AE89" s="324"/>
      <c r="AF89" s="324"/>
      <c r="AG89" s="324"/>
      <c r="AH89" s="324"/>
      <c r="AI89" s="318"/>
      <c r="AJ89" s="318"/>
      <c r="AK89" s="318"/>
      <c r="AL89" s="318"/>
      <c r="AM89" s="318"/>
      <c r="AN89" s="318"/>
      <c r="AO89" s="318"/>
      <c r="AP89" s="318"/>
      <c r="AQ89" s="318"/>
      <c r="AS89" s="238"/>
      <c r="AV89" s="239"/>
      <c r="AW89" s="240"/>
      <c r="AX89" s="240"/>
      <c r="AY89" s="240"/>
      <c r="AZ89" s="240"/>
      <c r="BA89" s="240"/>
      <c r="BB89" s="240"/>
      <c r="BC89" s="240"/>
      <c r="BD89" s="240"/>
      <c r="BE89" s="240"/>
      <c r="BF89" s="240"/>
      <c r="BG89" s="240"/>
      <c r="BH89" s="240"/>
      <c r="BI89" s="240"/>
      <c r="BJ89" s="240"/>
      <c r="BK89" s="240"/>
      <c r="BL89" s="240"/>
      <c r="BM89" s="240"/>
      <c r="BN89" s="240"/>
      <c r="BO89" s="240"/>
      <c r="BQ89" s="240"/>
    </row>
    <row r="90" spans="16:69" x14ac:dyDescent="0.25">
      <c r="P90" s="318"/>
      <c r="Q90" s="318"/>
      <c r="R90" s="324"/>
      <c r="S90" s="324"/>
      <c r="T90" s="324"/>
      <c r="U90" s="324"/>
      <c r="V90" s="324"/>
      <c r="W90" s="324"/>
      <c r="X90" s="324"/>
      <c r="Y90" s="324"/>
      <c r="Z90" s="324"/>
      <c r="AA90" s="324"/>
      <c r="AB90" s="324"/>
      <c r="AC90" s="324"/>
      <c r="AD90" s="324"/>
      <c r="AE90" s="324"/>
      <c r="AF90" s="324"/>
      <c r="AG90" s="324"/>
      <c r="AH90" s="324"/>
      <c r="AI90" s="318"/>
      <c r="AJ90" s="318"/>
      <c r="AK90" s="318"/>
      <c r="AL90" s="318"/>
      <c r="AM90" s="318"/>
      <c r="AN90" s="318"/>
      <c r="AO90" s="318"/>
      <c r="AP90" s="318"/>
      <c r="AQ90" s="318"/>
      <c r="AS90" s="238"/>
      <c r="AV90" s="239"/>
      <c r="AW90" s="240"/>
      <c r="AX90" s="240"/>
      <c r="AY90" s="240"/>
      <c r="AZ90" s="240"/>
      <c r="BA90" s="240"/>
      <c r="BB90" s="240"/>
      <c r="BC90" s="240"/>
      <c r="BD90" s="240"/>
      <c r="BE90" s="240"/>
      <c r="BF90" s="240"/>
      <c r="BG90" s="240"/>
      <c r="BH90" s="240"/>
      <c r="BI90" s="240"/>
      <c r="BJ90" s="240"/>
      <c r="BK90" s="240"/>
      <c r="BL90" s="240"/>
      <c r="BM90" s="240"/>
      <c r="BN90" s="240"/>
      <c r="BO90" s="240"/>
      <c r="BQ90" s="240"/>
    </row>
    <row r="91" spans="16:69" x14ac:dyDescent="0.25">
      <c r="R91" s="324"/>
      <c r="S91" s="324"/>
      <c r="T91" s="324"/>
      <c r="U91" s="324"/>
      <c r="V91" s="324"/>
      <c r="W91" s="324"/>
      <c r="X91" s="324"/>
      <c r="Y91" s="324"/>
      <c r="Z91" s="324"/>
      <c r="AA91" s="324"/>
      <c r="AB91" s="324"/>
      <c r="AC91" s="324"/>
      <c r="AD91" s="324"/>
      <c r="AE91" s="324"/>
      <c r="AF91" s="324"/>
      <c r="AG91" s="324"/>
      <c r="AH91" s="324"/>
    </row>
    <row r="92" spans="16:69" x14ac:dyDescent="0.25">
      <c r="R92" s="324"/>
      <c r="S92" s="324"/>
      <c r="T92" s="324"/>
      <c r="U92" s="324"/>
      <c r="V92" s="324"/>
      <c r="W92" s="324"/>
      <c r="X92" s="324"/>
      <c r="Y92" s="324"/>
      <c r="Z92" s="324"/>
      <c r="AA92" s="324"/>
      <c r="AB92" s="324"/>
      <c r="AC92" s="324"/>
      <c r="AD92" s="324"/>
      <c r="AE92" s="324"/>
      <c r="AF92" s="324"/>
      <c r="AG92" s="324"/>
      <c r="AH92" s="324"/>
    </row>
    <row r="93" spans="16:69" x14ac:dyDescent="0.25">
      <c r="R93" s="324"/>
      <c r="S93" s="324"/>
      <c r="T93" s="324"/>
      <c r="U93" s="324"/>
      <c r="V93" s="324"/>
      <c r="W93" s="324"/>
      <c r="X93" s="324"/>
      <c r="Y93" s="324"/>
      <c r="Z93" s="324"/>
      <c r="AA93" s="324"/>
      <c r="AB93" s="324"/>
      <c r="AC93" s="324"/>
      <c r="AD93" s="324"/>
      <c r="AE93" s="324"/>
      <c r="AF93" s="324"/>
      <c r="AG93" s="324"/>
      <c r="AH93" s="324"/>
    </row>
    <row r="94" spans="16:69" x14ac:dyDescent="0.25">
      <c r="R94" s="324"/>
      <c r="S94" s="324"/>
      <c r="T94" s="324"/>
      <c r="U94" s="324"/>
      <c r="V94" s="324"/>
      <c r="W94" s="324"/>
      <c r="X94" s="324"/>
      <c r="Y94" s="324"/>
      <c r="Z94" s="324"/>
      <c r="AA94" s="324"/>
      <c r="AB94" s="324"/>
      <c r="AC94" s="324"/>
      <c r="AD94" s="324"/>
      <c r="AE94" s="324"/>
      <c r="AF94" s="324"/>
      <c r="AG94" s="324"/>
      <c r="AH94" s="324"/>
    </row>
    <row r="95" spans="16:69" x14ac:dyDescent="0.25">
      <c r="R95" s="324"/>
      <c r="S95" s="324"/>
      <c r="T95" s="324"/>
      <c r="U95" s="324"/>
      <c r="V95" s="324"/>
      <c r="W95" s="324"/>
      <c r="X95" s="324"/>
      <c r="Y95" s="324"/>
      <c r="Z95" s="324"/>
      <c r="AA95" s="324"/>
      <c r="AB95" s="324"/>
      <c r="AC95" s="324"/>
      <c r="AD95" s="324"/>
      <c r="AE95" s="324"/>
      <c r="AF95" s="324"/>
      <c r="AG95" s="324"/>
      <c r="AH95" s="324"/>
    </row>
    <row r="96" spans="16:69" x14ac:dyDescent="0.25">
      <c r="R96" s="324"/>
      <c r="S96" s="324"/>
      <c r="T96" s="324"/>
      <c r="U96" s="324"/>
      <c r="V96" s="324"/>
      <c r="W96" s="324"/>
      <c r="X96" s="324"/>
      <c r="Y96" s="324"/>
      <c r="Z96" s="324"/>
      <c r="AA96" s="324"/>
      <c r="AB96" s="324"/>
      <c r="AC96" s="324"/>
      <c r="AD96" s="324"/>
      <c r="AE96" s="324"/>
      <c r="AF96" s="324"/>
      <c r="AG96" s="324"/>
      <c r="AH96" s="324"/>
    </row>
    <row r="97" spans="18:34" x14ac:dyDescent="0.25">
      <c r="R97" s="324"/>
      <c r="S97" s="324"/>
      <c r="T97" s="324"/>
      <c r="U97" s="324"/>
      <c r="V97" s="324"/>
      <c r="W97" s="324"/>
      <c r="X97" s="324"/>
      <c r="Y97" s="324"/>
      <c r="Z97" s="324"/>
      <c r="AA97" s="324"/>
      <c r="AB97" s="324"/>
      <c r="AC97" s="324"/>
      <c r="AD97" s="324"/>
      <c r="AE97" s="324"/>
      <c r="AF97" s="324"/>
      <c r="AG97" s="324"/>
      <c r="AH97" s="324"/>
    </row>
  </sheetData>
  <mergeCells count="3">
    <mergeCell ref="B2:M2"/>
    <mergeCell ref="B13:M13"/>
    <mergeCell ref="B24:M24"/>
  </mergeCells>
  <conditionalFormatting sqref="B18:M22">
    <cfRule type="colorScale" priority="50">
      <colorScale>
        <cfvo type="min"/>
        <cfvo type="max"/>
        <color rgb="FFFFEF9C"/>
        <color rgb="FFFF7128"/>
      </colorScale>
    </cfRule>
  </conditionalFormatting>
  <conditionalFormatting sqref="B29:M33">
    <cfRule type="colorScale" priority="46">
      <colorScale>
        <cfvo type="min"/>
        <cfvo type="max"/>
        <color rgb="FFFFEF9C"/>
        <color rgb="FFFF7128"/>
      </colorScale>
    </cfRule>
  </conditionalFormatting>
  <conditionalFormatting sqref="B18:M23">
    <cfRule type="colorScale" priority="59">
      <colorScale>
        <cfvo type="min"/>
        <cfvo type="max"/>
        <color rgb="FFFFEF9C"/>
        <color rgb="FFFF7128"/>
      </colorScale>
    </cfRule>
  </conditionalFormatting>
  <conditionalFormatting sqref="B7:M11">
    <cfRule type="colorScale" priority="61">
      <colorScale>
        <cfvo type="min"/>
        <cfvo type="max"/>
        <color rgb="FFFFEF9C"/>
        <color rgb="FFFF7128"/>
      </colorScale>
    </cfRule>
  </conditionalFormatting>
  <conditionalFormatting sqref="B4:M11">
    <cfRule type="colorScale" priority="32">
      <colorScale>
        <cfvo type="min"/>
        <cfvo type="max"/>
        <color rgb="FFFFEF9C"/>
        <color rgb="FFFF7128"/>
      </colorScale>
    </cfRule>
  </conditionalFormatting>
  <conditionalFormatting sqref="B15:M22">
    <cfRule type="colorScale" priority="31">
      <colorScale>
        <cfvo type="min"/>
        <cfvo type="max"/>
        <color rgb="FFFFEF9C"/>
        <color rgb="FFFF7128"/>
      </colorScale>
    </cfRule>
  </conditionalFormatting>
  <conditionalFormatting sqref="B18:M22 B15:B17">
    <cfRule type="colorScale" priority="30">
      <colorScale>
        <cfvo type="min"/>
        <cfvo type="max"/>
        <color rgb="FFFFEF9C"/>
        <color rgb="FFFF7128"/>
      </colorScale>
    </cfRule>
  </conditionalFormatting>
  <conditionalFormatting sqref="B26:M33">
    <cfRule type="colorScale" priority="29">
      <colorScale>
        <cfvo type="min"/>
        <cfvo type="max"/>
        <color rgb="FFFFEF9C"/>
        <color rgb="FFFF7128"/>
      </colorScale>
    </cfRule>
  </conditionalFormatting>
  <conditionalFormatting sqref="B29:M33 B26:B28">
    <cfRule type="colorScale" priority="27">
      <colorScale>
        <cfvo type="min"/>
        <cfvo type="max"/>
        <color rgb="FFFFEF9C"/>
        <color rgb="FFFF7128"/>
      </colorScale>
    </cfRule>
  </conditionalFormatting>
  <conditionalFormatting sqref="BV6:BW6 AN6:AP6 Q6:AL6 AU24:AV24 BR43 BC43:BD43 AV43 AX43:AZ43 AX24:BR24 BK43:BP43">
    <cfRule type="cellIs" dxfId="4" priority="16" operator="lessThan">
      <formula>30</formula>
    </cfRule>
  </conditionalFormatting>
  <conditionalFormatting sqref="CK26:CV33">
    <cfRule type="colorScale" priority="14">
      <colorScale>
        <cfvo type="min"/>
        <cfvo type="max"/>
        <color rgb="FFFFEF9C"/>
        <color rgb="FFFF7128"/>
      </colorScale>
    </cfRule>
  </conditionalFormatting>
  <conditionalFormatting sqref="BW26:CH33">
    <cfRule type="colorScale" priority="13">
      <colorScale>
        <cfvo type="min"/>
        <cfvo type="max"/>
        <color rgb="FFFFEF9C"/>
        <color rgb="FFFF7128"/>
      </colorScale>
    </cfRule>
  </conditionalFormatting>
  <conditionalFormatting sqref="CK45:CV52">
    <cfRule type="colorScale" priority="11">
      <colorScale>
        <cfvo type="min"/>
        <cfvo type="max"/>
        <color rgb="FFFFEF9C"/>
        <color rgb="FFFF7128"/>
      </colorScale>
    </cfRule>
  </conditionalFormatting>
  <conditionalFormatting sqref="BG8:BR15">
    <cfRule type="colorScale" priority="10">
      <colorScale>
        <cfvo type="min"/>
        <cfvo type="max"/>
        <color rgb="FFFFEF9C"/>
        <color rgb="FFFF7128"/>
      </colorScale>
    </cfRule>
  </conditionalFormatting>
  <conditionalFormatting sqref="I38:J42">
    <cfRule type="colorScale" priority="8">
      <colorScale>
        <cfvo type="min"/>
        <cfvo type="max"/>
        <color rgb="FFFFEF9C"/>
        <color rgb="FFFF7128"/>
      </colorScale>
    </cfRule>
  </conditionalFormatting>
  <conditionalFormatting sqref="I36:J42">
    <cfRule type="colorScale" priority="7">
      <colorScale>
        <cfvo type="min"/>
        <cfvo type="max"/>
        <color rgb="FFFFEF9C"/>
        <color rgb="FFFF7128"/>
      </colorScale>
    </cfRule>
  </conditionalFormatting>
  <conditionalFormatting sqref="I38:J42 I36:I37">
    <cfRule type="colorScale" priority="6">
      <colorScale>
        <cfvo type="min"/>
        <cfvo type="max"/>
        <color rgb="FFFFEF9C"/>
        <color rgb="FFFF7128"/>
      </colorScale>
    </cfRule>
  </conditionalFormatting>
  <conditionalFormatting sqref="BF43">
    <cfRule type="cellIs" dxfId="3" priority="5" operator="lessThan">
      <formula>30</formula>
    </cfRule>
  </conditionalFormatting>
  <conditionalFormatting sqref="BH43">
    <cfRule type="cellIs" dxfId="2" priority="4" operator="lessThan">
      <formula>30</formula>
    </cfRule>
  </conditionalFormatting>
  <conditionalFormatting sqref="BJ43">
    <cfRule type="cellIs" dxfId="1" priority="3" operator="lessThan">
      <formula>30</formula>
    </cfRule>
  </conditionalFormatting>
  <conditionalFormatting sqref="BQ43">
    <cfRule type="cellIs" dxfId="0" priority="2" operator="lessThan">
      <formula>30</formula>
    </cfRule>
  </conditionalFormatting>
  <conditionalFormatting sqref="BW45:CH52">
    <cfRule type="colorScale" priority="1">
      <colorScale>
        <cfvo type="min"/>
        <cfvo type="max"/>
        <color rgb="FFFFEF9C"/>
        <color rgb="FFFF7128"/>
      </colorScale>
    </cfRule>
  </conditionalFormatting>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DM136"/>
  <sheetViews>
    <sheetView topLeftCell="A32" zoomScale="70" zoomScaleNormal="70" workbookViewId="0">
      <selection activeCell="O45" sqref="O45"/>
    </sheetView>
  </sheetViews>
  <sheetFormatPr defaultRowHeight="15" x14ac:dyDescent="0.25"/>
  <cols>
    <col min="1" max="1" width="13.7109375" bestFit="1" customWidth="1"/>
    <col min="2" max="2" width="7.28515625" customWidth="1"/>
    <col min="3" max="13" width="5.42578125" bestFit="1" customWidth="1"/>
    <col min="17" max="17" width="11.5703125" customWidth="1"/>
  </cols>
  <sheetData>
    <row r="1" spans="1:117" s="224" customFormat="1" x14ac:dyDescent="0.25">
      <c r="A1" s="224" t="s">
        <v>97</v>
      </c>
      <c r="K1" s="224" t="s">
        <v>98</v>
      </c>
      <c r="AA1" s="319" t="s">
        <v>143</v>
      </c>
      <c r="AB1" s="319" t="s">
        <v>144</v>
      </c>
      <c r="AC1" s="319" t="s">
        <v>21</v>
      </c>
      <c r="DA1" s="324"/>
    </row>
    <row r="2" spans="1:117" ht="15.75" x14ac:dyDescent="0.25">
      <c r="A2" s="229" t="s">
        <v>210</v>
      </c>
      <c r="B2" s="228"/>
      <c r="C2" s="228"/>
      <c r="D2" s="228"/>
      <c r="E2" s="228"/>
      <c r="F2" s="228"/>
      <c r="G2" s="228"/>
      <c r="H2" s="228"/>
      <c r="I2" s="228"/>
      <c r="J2" s="228"/>
      <c r="K2" s="228"/>
      <c r="L2" s="228"/>
      <c r="M2" s="228"/>
      <c r="P2" s="224" t="s">
        <v>96</v>
      </c>
      <c r="Y2" s="319" t="s">
        <v>142</v>
      </c>
      <c r="AB2">
        <v>825</v>
      </c>
      <c r="DA2" s="349" t="s">
        <v>166</v>
      </c>
      <c r="DB2" s="348"/>
      <c r="DC2" s="348"/>
      <c r="DD2" s="348"/>
      <c r="DE2" s="348"/>
      <c r="DF2" s="348"/>
      <c r="DG2" s="348"/>
      <c r="DH2" s="348"/>
      <c r="DI2" s="348"/>
      <c r="DJ2" s="348"/>
      <c r="DK2" s="348"/>
      <c r="DL2" s="348"/>
      <c r="DM2" s="348"/>
    </row>
    <row r="3" spans="1:117" ht="16.5" thickBot="1" x14ac:dyDescent="0.3">
      <c r="A3" s="228" t="s">
        <v>60</v>
      </c>
      <c r="B3" s="228">
        <v>1</v>
      </c>
      <c r="C3" s="228">
        <v>2</v>
      </c>
      <c r="D3" s="228">
        <v>3</v>
      </c>
      <c r="E3" s="228">
        <v>4</v>
      </c>
      <c r="F3" s="228">
        <v>5</v>
      </c>
      <c r="G3" s="228">
        <v>6</v>
      </c>
      <c r="H3" s="228">
        <v>7</v>
      </c>
      <c r="I3" s="228">
        <v>8</v>
      </c>
      <c r="J3" s="228">
        <v>9</v>
      </c>
      <c r="K3" s="228">
        <v>10</v>
      </c>
      <c r="L3" s="228">
        <v>11</v>
      </c>
      <c r="M3" s="228">
        <v>12</v>
      </c>
      <c r="Q3" s="221" t="s">
        <v>207</v>
      </c>
      <c r="AT3" s="224" t="s">
        <v>80</v>
      </c>
      <c r="AU3" s="224"/>
      <c r="AV3" s="224"/>
      <c r="AW3" s="224"/>
      <c r="AX3" s="224"/>
      <c r="AY3" s="224"/>
      <c r="AZ3" s="224"/>
      <c r="BA3" s="224"/>
      <c r="BB3" s="224"/>
      <c r="BC3" s="224"/>
      <c r="BD3" s="224"/>
      <c r="BE3" s="224"/>
      <c r="BF3" s="224"/>
      <c r="BG3" s="224"/>
      <c r="BH3" s="224"/>
      <c r="BI3" s="224" t="s">
        <v>80</v>
      </c>
      <c r="BJ3" s="224"/>
      <c r="BK3" s="224"/>
      <c r="BL3" s="224"/>
      <c r="BM3" s="224"/>
      <c r="BN3" s="224"/>
      <c r="BO3" s="224"/>
      <c r="BP3" s="224"/>
      <c r="BQ3" s="224"/>
      <c r="BR3" s="224"/>
      <c r="BS3" s="224"/>
      <c r="BT3" s="224"/>
      <c r="BU3" s="224"/>
      <c r="BV3" s="224"/>
    </row>
    <row r="4" spans="1:117" ht="15.75" x14ac:dyDescent="0.25">
      <c r="A4" s="228">
        <v>20</v>
      </c>
      <c r="B4" s="241" t="str">
        <f>DA5</f>
        <v>NA</v>
      </c>
      <c r="C4" s="242" t="str">
        <f t="shared" ref="C4:C23" si="0">DB5</f>
        <v>NA</v>
      </c>
      <c r="D4" s="242" t="str">
        <f t="shared" ref="D4:D23" si="1">DC5</f>
        <v>NA</v>
      </c>
      <c r="E4" s="242" t="str">
        <f t="shared" ref="E4:E23" si="2">DD5</f>
        <v>NA</v>
      </c>
      <c r="F4" s="242" t="str">
        <f t="shared" ref="F4:F23" si="3">DE5</f>
        <v>NA</v>
      </c>
      <c r="G4" s="242" t="str">
        <f t="shared" ref="G4:G23" si="4">DF5</f>
        <v>NA</v>
      </c>
      <c r="H4" s="242" t="str">
        <f t="shared" ref="H4:H23" si="5">DG5</f>
        <v>NA</v>
      </c>
      <c r="I4" s="242" t="str">
        <f t="shared" ref="I4:I23" si="6">DH5</f>
        <v>NA</v>
      </c>
      <c r="J4" s="242" t="str">
        <f t="shared" ref="J4:J23" si="7">DI5</f>
        <v>NA</v>
      </c>
      <c r="K4" s="242" t="str">
        <f t="shared" ref="K4:K23" si="8">DJ5</f>
        <v>NA</v>
      </c>
      <c r="L4" s="242" t="str">
        <f t="shared" ref="L4:L23" si="9">DK5</f>
        <v>NA</v>
      </c>
      <c r="M4" s="242" t="str">
        <f t="shared" ref="M4:M23" si="10">DL5</f>
        <v>NA</v>
      </c>
      <c r="P4" s="221"/>
      <c r="Q4" s="221" t="s">
        <v>60</v>
      </c>
      <c r="R4" s="221">
        <v>1</v>
      </c>
      <c r="S4" s="221"/>
      <c r="T4" s="221">
        <v>2</v>
      </c>
      <c r="U4" s="221"/>
      <c r="V4" s="221">
        <v>3</v>
      </c>
      <c r="W4" s="221"/>
      <c r="X4" s="221">
        <v>4</v>
      </c>
      <c r="Y4" s="221"/>
      <c r="Z4" s="221">
        <v>5</v>
      </c>
      <c r="AA4" s="221"/>
      <c r="AB4" s="221">
        <v>6</v>
      </c>
      <c r="AC4" s="221"/>
      <c r="AD4" s="221">
        <v>7</v>
      </c>
      <c r="AE4" s="221"/>
      <c r="AF4" s="221">
        <v>8</v>
      </c>
      <c r="AG4" s="221"/>
      <c r="AH4" s="221">
        <v>9</v>
      </c>
      <c r="AI4" s="221"/>
      <c r="AJ4" s="221">
        <v>10</v>
      </c>
      <c r="AK4" s="221"/>
      <c r="AL4" s="221">
        <v>11</v>
      </c>
      <c r="AM4" s="221"/>
      <c r="AN4" s="221">
        <v>12</v>
      </c>
      <c r="AO4" s="221"/>
      <c r="AP4" s="221" t="s">
        <v>81</v>
      </c>
      <c r="AQ4" s="221"/>
      <c r="AT4" s="224" t="s">
        <v>60</v>
      </c>
      <c r="AU4" s="224">
        <v>1</v>
      </c>
      <c r="AV4" s="224">
        <v>2</v>
      </c>
      <c r="AW4" s="224">
        <v>3</v>
      </c>
      <c r="AX4" s="224">
        <v>4</v>
      </c>
      <c r="AY4" s="224">
        <v>5</v>
      </c>
      <c r="AZ4" s="224">
        <v>6</v>
      </c>
      <c r="BA4" s="224">
        <v>7</v>
      </c>
      <c r="BB4" s="224">
        <v>8</v>
      </c>
      <c r="BC4" s="224">
        <v>9</v>
      </c>
      <c r="BD4" s="224">
        <v>10</v>
      </c>
      <c r="BE4" s="224">
        <v>11</v>
      </c>
      <c r="BF4" s="224">
        <v>12</v>
      </c>
      <c r="BG4" s="224"/>
      <c r="BI4" s="224" t="s">
        <v>60</v>
      </c>
      <c r="BJ4" s="224">
        <v>1</v>
      </c>
      <c r="BK4" s="224">
        <v>2</v>
      </c>
      <c r="BL4" s="224">
        <v>3</v>
      </c>
      <c r="BM4" s="224">
        <v>4</v>
      </c>
      <c r="BN4" s="224">
        <v>5</v>
      </c>
      <c r="BO4" s="224">
        <v>6</v>
      </c>
      <c r="BP4" s="224">
        <v>7</v>
      </c>
      <c r="BQ4" s="224">
        <v>8</v>
      </c>
      <c r="BR4" s="224">
        <v>9</v>
      </c>
      <c r="BS4" s="224">
        <v>10</v>
      </c>
      <c r="BT4" s="224">
        <v>11</v>
      </c>
      <c r="BU4" s="224">
        <v>12</v>
      </c>
      <c r="BV4" s="224" t="s">
        <v>81</v>
      </c>
      <c r="CZ4" s="324" t="s">
        <v>79</v>
      </c>
      <c r="DA4" s="324">
        <v>1</v>
      </c>
      <c r="DB4" s="324">
        <v>2</v>
      </c>
      <c r="DC4" s="324">
        <v>3</v>
      </c>
      <c r="DD4" s="324">
        <v>4</v>
      </c>
      <c r="DE4" s="324">
        <v>5</v>
      </c>
      <c r="DF4" s="324">
        <v>6</v>
      </c>
      <c r="DG4" s="324">
        <v>7</v>
      </c>
      <c r="DH4" s="324">
        <v>8</v>
      </c>
      <c r="DI4" s="324">
        <v>9</v>
      </c>
      <c r="DJ4" s="324">
        <v>10</v>
      </c>
      <c r="DK4" s="324">
        <v>11</v>
      </c>
      <c r="DL4" s="324">
        <v>12</v>
      </c>
    </row>
    <row r="5" spans="1:117" ht="15.75" x14ac:dyDescent="0.25">
      <c r="A5" s="228">
        <v>19</v>
      </c>
      <c r="B5" s="243" t="str">
        <f t="shared" ref="B5:B23" si="11">DA6</f>
        <v>NA</v>
      </c>
      <c r="C5" s="244" t="str">
        <f t="shared" si="0"/>
        <v>NA</v>
      </c>
      <c r="D5" s="244" t="str">
        <f t="shared" si="1"/>
        <v>NA</v>
      </c>
      <c r="E5" s="244" t="str">
        <f t="shared" si="2"/>
        <v>NA</v>
      </c>
      <c r="F5" s="244" t="str">
        <f t="shared" si="3"/>
        <v>NA</v>
      </c>
      <c r="G5" s="244" t="str">
        <f t="shared" si="4"/>
        <v>NA</v>
      </c>
      <c r="H5" s="244" t="str">
        <f t="shared" si="5"/>
        <v>NA</v>
      </c>
      <c r="I5" s="244" t="str">
        <f t="shared" si="6"/>
        <v>NA</v>
      </c>
      <c r="J5" s="244" t="str">
        <f t="shared" si="7"/>
        <v>NA</v>
      </c>
      <c r="K5" s="244" t="str">
        <f t="shared" si="8"/>
        <v>NA</v>
      </c>
      <c r="L5" s="244" t="str">
        <f t="shared" si="9"/>
        <v>NA</v>
      </c>
      <c r="M5" s="244" t="str">
        <f t="shared" si="10"/>
        <v>NA</v>
      </c>
      <c r="P5" s="221"/>
      <c r="Q5" s="221" t="s">
        <v>61</v>
      </c>
      <c r="R5" s="240" t="s">
        <v>136</v>
      </c>
      <c r="S5" s="221"/>
      <c r="T5" s="240" t="s">
        <v>136</v>
      </c>
      <c r="U5" s="221"/>
      <c r="V5" s="240" t="s">
        <v>136</v>
      </c>
      <c r="W5" s="221"/>
      <c r="X5" s="240" t="s">
        <v>136</v>
      </c>
      <c r="Y5" s="221"/>
      <c r="Z5" s="240" t="s">
        <v>136</v>
      </c>
      <c r="AA5" s="221"/>
      <c r="AB5" s="240" t="s">
        <v>136</v>
      </c>
      <c r="AC5" s="221"/>
      <c r="AD5" s="240" t="s">
        <v>136</v>
      </c>
      <c r="AE5" s="221"/>
      <c r="AF5" s="240" t="s">
        <v>136</v>
      </c>
      <c r="AG5" s="221"/>
      <c r="AH5" s="240" t="s">
        <v>136</v>
      </c>
      <c r="AI5" s="221"/>
      <c r="AJ5" s="240" t="s">
        <v>136</v>
      </c>
      <c r="AK5" s="221"/>
      <c r="AL5" s="240" t="s">
        <v>136</v>
      </c>
      <c r="AM5" s="221"/>
      <c r="AN5" s="240" t="s">
        <v>136</v>
      </c>
      <c r="AO5" s="221"/>
      <c r="AP5" s="240" t="s">
        <v>136</v>
      </c>
      <c r="AQ5" s="221"/>
      <c r="AT5" s="224" t="s">
        <v>61</v>
      </c>
      <c r="AU5" s="224"/>
      <c r="AV5" s="224"/>
      <c r="AW5" s="224"/>
      <c r="AX5" s="224"/>
      <c r="AY5" s="224"/>
      <c r="AZ5" s="224"/>
      <c r="BA5" s="224"/>
      <c r="BB5" s="224"/>
      <c r="BC5" s="224"/>
      <c r="BD5" s="224"/>
      <c r="BE5" s="224"/>
      <c r="BF5" s="224"/>
      <c r="BG5" s="224"/>
      <c r="BI5" s="224" t="s">
        <v>61</v>
      </c>
      <c r="BJ5" s="224"/>
      <c r="BK5" s="224"/>
      <c r="BL5" s="224"/>
      <c r="BM5" s="224"/>
      <c r="BN5" s="224"/>
      <c r="BO5" s="224"/>
      <c r="BP5" s="224"/>
      <c r="BQ5" s="224"/>
      <c r="BR5" s="224"/>
      <c r="BS5" s="224"/>
      <c r="BT5" s="224"/>
      <c r="BU5" s="224"/>
      <c r="BV5" s="224"/>
      <c r="CZ5" s="324">
        <v>20</v>
      </c>
      <c r="DA5" s="24" t="s">
        <v>130</v>
      </c>
      <c r="DB5" s="24" t="s">
        <v>130</v>
      </c>
      <c r="DC5" s="24" t="s">
        <v>130</v>
      </c>
      <c r="DD5" s="24" t="s">
        <v>130</v>
      </c>
      <c r="DE5" s="24" t="s">
        <v>130</v>
      </c>
      <c r="DF5" s="24" t="s">
        <v>130</v>
      </c>
      <c r="DG5" s="24" t="s">
        <v>130</v>
      </c>
      <c r="DH5" s="24" t="s">
        <v>130</v>
      </c>
      <c r="DI5" s="24" t="s">
        <v>130</v>
      </c>
      <c r="DJ5" s="24" t="s">
        <v>130</v>
      </c>
      <c r="DK5" s="24" t="s">
        <v>130</v>
      </c>
      <c r="DL5" s="24" t="s">
        <v>130</v>
      </c>
    </row>
    <row r="6" spans="1:117" ht="15.75" x14ac:dyDescent="0.25">
      <c r="A6" s="228">
        <v>18</v>
      </c>
      <c r="B6" s="243" t="str">
        <f t="shared" si="11"/>
        <v>NA</v>
      </c>
      <c r="C6" s="244" t="str">
        <f t="shared" si="0"/>
        <v>NA</v>
      </c>
      <c r="D6" s="244" t="str">
        <f t="shared" si="1"/>
        <v>NA</v>
      </c>
      <c r="E6" s="244" t="str">
        <f t="shared" si="2"/>
        <v>NA</v>
      </c>
      <c r="F6" s="244" t="str">
        <f t="shared" si="3"/>
        <v>NA</v>
      </c>
      <c r="G6" s="244" t="str">
        <f t="shared" si="4"/>
        <v>NA</v>
      </c>
      <c r="H6" s="244" t="str">
        <f t="shared" si="5"/>
        <v>NA</v>
      </c>
      <c r="I6" s="244" t="str">
        <f t="shared" si="6"/>
        <v>NA</v>
      </c>
      <c r="J6" s="244" t="str">
        <f t="shared" si="7"/>
        <v>NA</v>
      </c>
      <c r="K6" s="244" t="str">
        <f t="shared" si="8"/>
        <v>NA</v>
      </c>
      <c r="L6" s="244" t="str">
        <f t="shared" si="9"/>
        <v>NA</v>
      </c>
      <c r="M6" s="244" t="str">
        <f t="shared" si="10"/>
        <v>NA</v>
      </c>
      <c r="P6" s="221"/>
      <c r="Q6" s="221" t="s">
        <v>82</v>
      </c>
      <c r="R6" s="237">
        <v>1417</v>
      </c>
      <c r="S6" s="221">
        <v>100</v>
      </c>
      <c r="T6" s="21">
        <v>1431</v>
      </c>
      <c r="U6" s="221">
        <v>100</v>
      </c>
      <c r="V6" s="21">
        <v>2064</v>
      </c>
      <c r="W6" s="221">
        <v>100</v>
      </c>
      <c r="X6" s="21">
        <v>1740</v>
      </c>
      <c r="Y6" s="221">
        <v>100</v>
      </c>
      <c r="Z6" s="21">
        <v>1674</v>
      </c>
      <c r="AA6" s="221">
        <v>100</v>
      </c>
      <c r="AB6" s="21">
        <v>942</v>
      </c>
      <c r="AC6" s="221">
        <v>100</v>
      </c>
      <c r="AD6" s="21">
        <v>265</v>
      </c>
      <c r="AE6" s="221">
        <v>100</v>
      </c>
      <c r="AF6" s="21">
        <v>2098</v>
      </c>
      <c r="AG6" s="221">
        <v>100</v>
      </c>
      <c r="AH6" s="21">
        <v>931</v>
      </c>
      <c r="AI6" s="221">
        <v>100</v>
      </c>
      <c r="AJ6" s="21">
        <v>1130</v>
      </c>
      <c r="AK6" s="221">
        <v>100</v>
      </c>
      <c r="AL6" s="21">
        <v>17</v>
      </c>
      <c r="AM6" s="221">
        <v>100</v>
      </c>
      <c r="AN6" s="221">
        <v>187</v>
      </c>
      <c r="AO6" s="221">
        <v>100</v>
      </c>
      <c r="AP6" s="21">
        <v>13896</v>
      </c>
      <c r="AQ6" s="221">
        <v>100</v>
      </c>
      <c r="AT6" s="224" t="s">
        <v>82</v>
      </c>
      <c r="AU6" s="224">
        <v>100</v>
      </c>
      <c r="AV6" s="224">
        <v>100</v>
      </c>
      <c r="AW6" s="224">
        <v>100</v>
      </c>
      <c r="AX6" s="224">
        <v>100</v>
      </c>
      <c r="AY6" s="224">
        <v>100</v>
      </c>
      <c r="AZ6" s="224">
        <v>100</v>
      </c>
      <c r="BA6" s="224">
        <v>100</v>
      </c>
      <c r="BB6" s="224">
        <v>100</v>
      </c>
      <c r="BC6" s="224">
        <v>100</v>
      </c>
      <c r="BD6" s="224">
        <v>100</v>
      </c>
      <c r="BE6" s="224">
        <v>100</v>
      </c>
      <c r="BF6" s="224">
        <v>100</v>
      </c>
      <c r="BG6" s="224"/>
      <c r="BI6" s="224" t="s">
        <v>82</v>
      </c>
      <c r="BJ6" s="224">
        <v>100</v>
      </c>
      <c r="BK6" s="224">
        <v>100</v>
      </c>
      <c r="BL6" s="224">
        <v>100</v>
      </c>
      <c r="BM6" s="224">
        <v>100</v>
      </c>
      <c r="BN6" s="224">
        <v>100</v>
      </c>
      <c r="BO6" s="224">
        <v>100</v>
      </c>
      <c r="BP6" s="224">
        <v>100</v>
      </c>
      <c r="BQ6" s="224">
        <v>100</v>
      </c>
      <c r="BR6" s="224">
        <v>100</v>
      </c>
      <c r="BS6" s="224">
        <v>100</v>
      </c>
      <c r="BT6" s="224">
        <v>100</v>
      </c>
      <c r="BU6" s="224">
        <v>100</v>
      </c>
      <c r="BV6" s="224">
        <v>100</v>
      </c>
      <c r="CZ6" s="324">
        <v>19</v>
      </c>
      <c r="DA6" s="24" t="s">
        <v>130</v>
      </c>
      <c r="DB6" s="24" t="s">
        <v>130</v>
      </c>
      <c r="DC6" s="24" t="s">
        <v>130</v>
      </c>
      <c r="DD6" s="24" t="s">
        <v>130</v>
      </c>
      <c r="DE6" s="24" t="s">
        <v>130</v>
      </c>
      <c r="DF6" s="24" t="s">
        <v>130</v>
      </c>
      <c r="DG6" s="24" t="s">
        <v>130</v>
      </c>
      <c r="DH6" s="24" t="s">
        <v>130</v>
      </c>
      <c r="DI6" s="24" t="s">
        <v>130</v>
      </c>
      <c r="DJ6" s="24" t="s">
        <v>130</v>
      </c>
      <c r="DK6" s="24" t="s">
        <v>130</v>
      </c>
      <c r="DL6" s="24" t="s">
        <v>130</v>
      </c>
    </row>
    <row r="7" spans="1:117" ht="15.75" x14ac:dyDescent="0.25">
      <c r="A7" s="228">
        <v>17</v>
      </c>
      <c r="B7" s="243" t="str">
        <f t="shared" si="11"/>
        <v>NA</v>
      </c>
      <c r="C7" s="244" t="str">
        <f t="shared" si="0"/>
        <v>NA</v>
      </c>
      <c r="D7" s="244" t="str">
        <f t="shared" si="1"/>
        <v>NA</v>
      </c>
      <c r="E7" s="244" t="str">
        <f t="shared" si="2"/>
        <v>NA</v>
      </c>
      <c r="F7" s="244" t="str">
        <f t="shared" si="3"/>
        <v>NA</v>
      </c>
      <c r="G7" s="244" t="str">
        <f t="shared" si="4"/>
        <v>NA</v>
      </c>
      <c r="H7" s="244" t="str">
        <f t="shared" si="5"/>
        <v>NA</v>
      </c>
      <c r="I7" s="244" t="str">
        <f t="shared" si="6"/>
        <v>NA</v>
      </c>
      <c r="J7" s="244" t="str">
        <f t="shared" si="7"/>
        <v>NA</v>
      </c>
      <c r="K7" s="244" t="str">
        <f t="shared" si="8"/>
        <v>NA</v>
      </c>
      <c r="L7" s="244" t="str">
        <f t="shared" si="9"/>
        <v>NA</v>
      </c>
      <c r="M7" s="244" t="str">
        <f t="shared" si="10"/>
        <v>NA</v>
      </c>
      <c r="P7" s="221"/>
      <c r="Q7" s="221">
        <v>20</v>
      </c>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T7" s="224">
        <v>20</v>
      </c>
      <c r="AU7" s="224">
        <v>0</v>
      </c>
      <c r="AV7" s="224">
        <v>0</v>
      </c>
      <c r="AW7" s="224">
        <v>0</v>
      </c>
      <c r="AX7" s="224">
        <v>0</v>
      </c>
      <c r="AY7" s="224">
        <v>0</v>
      </c>
      <c r="AZ7" s="224">
        <v>0</v>
      </c>
      <c r="BA7" s="224">
        <v>0</v>
      </c>
      <c r="BB7" s="224">
        <v>0</v>
      </c>
      <c r="BC7" s="224">
        <v>0</v>
      </c>
      <c r="BD7" s="224">
        <v>0</v>
      </c>
      <c r="BE7" s="224">
        <v>0</v>
      </c>
      <c r="BF7" s="224">
        <v>0</v>
      </c>
      <c r="BG7" s="224"/>
      <c r="BI7" s="224">
        <v>20</v>
      </c>
      <c r="BJ7" s="224">
        <f>AU7/100</f>
        <v>0</v>
      </c>
      <c r="BK7" s="224">
        <f t="shared" ref="BK7:BK26" si="12">AV7/100</f>
        <v>0</v>
      </c>
      <c r="BL7" s="224">
        <f t="shared" ref="BL7:BL26" si="13">AW7/100</f>
        <v>0</v>
      </c>
      <c r="BM7" s="224">
        <f t="shared" ref="BM7:BM26" si="14">AX7/100</f>
        <v>0</v>
      </c>
      <c r="BN7" s="224">
        <f t="shared" ref="BN7:BN26" si="15">AY7/100</f>
        <v>0</v>
      </c>
      <c r="BO7" s="224">
        <f t="shared" ref="BO7:BO26" si="16">AZ7/100</f>
        <v>0</v>
      </c>
      <c r="BP7" s="224">
        <f t="shared" ref="BP7:BP26" si="17">BA7/100</f>
        <v>0</v>
      </c>
      <c r="BQ7" s="224">
        <f t="shared" ref="BQ7:BQ26" si="18">BB7/100</f>
        <v>0</v>
      </c>
      <c r="BR7" s="224">
        <f t="shared" ref="BR7:BR26" si="19">BC7/100</f>
        <v>0</v>
      </c>
      <c r="BS7" s="224">
        <f t="shared" ref="BS7:BS26" si="20">BD7/100</f>
        <v>0</v>
      </c>
      <c r="BT7" s="224">
        <f t="shared" ref="BT7:BT26" si="21">BE7/100</f>
        <v>0</v>
      </c>
      <c r="BU7" s="224">
        <f t="shared" ref="BU7:BU26" si="22">BF7/100</f>
        <v>0</v>
      </c>
      <c r="BV7" s="224">
        <f t="shared" ref="BV7:BV26" si="23">BG7/100</f>
        <v>0</v>
      </c>
      <c r="CZ7" s="324">
        <v>18</v>
      </c>
      <c r="DA7" s="24" t="s">
        <v>130</v>
      </c>
      <c r="DB7" s="24" t="s">
        <v>130</v>
      </c>
      <c r="DC7" s="24" t="s">
        <v>130</v>
      </c>
      <c r="DD7" s="24" t="s">
        <v>130</v>
      </c>
      <c r="DE7" s="24" t="s">
        <v>130</v>
      </c>
      <c r="DF7" s="24" t="s">
        <v>130</v>
      </c>
      <c r="DG7" s="24" t="s">
        <v>130</v>
      </c>
      <c r="DH7" s="24" t="s">
        <v>130</v>
      </c>
      <c r="DI7" s="24" t="s">
        <v>130</v>
      </c>
      <c r="DJ7" s="24" t="s">
        <v>130</v>
      </c>
      <c r="DK7" s="24" t="s">
        <v>130</v>
      </c>
      <c r="DL7" s="24" t="s">
        <v>130</v>
      </c>
    </row>
    <row r="8" spans="1:117" ht="15.75" x14ac:dyDescent="0.25">
      <c r="A8" s="228">
        <v>16</v>
      </c>
      <c r="B8" s="243" t="str">
        <f t="shared" si="11"/>
        <v>NA</v>
      </c>
      <c r="C8" s="244" t="str">
        <f t="shared" si="0"/>
        <v>NA</v>
      </c>
      <c r="D8" s="244" t="str">
        <f t="shared" si="1"/>
        <v>NA</v>
      </c>
      <c r="E8" s="244" t="str">
        <f t="shared" si="2"/>
        <v>NA</v>
      </c>
      <c r="F8" s="244" t="str">
        <f t="shared" si="3"/>
        <v>NA</v>
      </c>
      <c r="G8" s="244" t="str">
        <f t="shared" si="4"/>
        <v>NA</v>
      </c>
      <c r="H8" s="244" t="str">
        <f t="shared" si="5"/>
        <v>NA</v>
      </c>
      <c r="I8" s="244" t="str">
        <f t="shared" si="6"/>
        <v>NA</v>
      </c>
      <c r="J8" s="244" t="str">
        <f t="shared" si="7"/>
        <v>NA</v>
      </c>
      <c r="K8" s="244" t="str">
        <f t="shared" si="8"/>
        <v>NA</v>
      </c>
      <c r="L8" s="244" t="str">
        <f t="shared" si="9"/>
        <v>NA</v>
      </c>
      <c r="M8" s="244" t="str">
        <f t="shared" si="10"/>
        <v>NA</v>
      </c>
      <c r="P8" s="221"/>
      <c r="Q8" s="221">
        <v>19</v>
      </c>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T8" s="224">
        <v>19</v>
      </c>
      <c r="AU8" s="224">
        <v>0</v>
      </c>
      <c r="AV8" s="224">
        <v>0</v>
      </c>
      <c r="AW8" s="224">
        <v>0</v>
      </c>
      <c r="AX8" s="224">
        <v>0</v>
      </c>
      <c r="AY8" s="224">
        <v>0</v>
      </c>
      <c r="AZ8" s="224">
        <v>0</v>
      </c>
      <c r="BA8" s="224">
        <v>0</v>
      </c>
      <c r="BB8" s="224">
        <v>0</v>
      </c>
      <c r="BC8" s="224">
        <v>0</v>
      </c>
      <c r="BD8" s="224">
        <v>0</v>
      </c>
      <c r="BE8" s="224">
        <v>0</v>
      </c>
      <c r="BF8" s="224">
        <v>0</v>
      </c>
      <c r="BG8" s="224"/>
      <c r="BI8" s="224">
        <v>19</v>
      </c>
      <c r="BJ8" s="224">
        <f t="shared" ref="BJ8:BJ26" si="24">AU8/100</f>
        <v>0</v>
      </c>
      <c r="BK8" s="224">
        <f t="shared" si="12"/>
        <v>0</v>
      </c>
      <c r="BL8" s="224">
        <f t="shared" si="13"/>
        <v>0</v>
      </c>
      <c r="BM8" s="224">
        <f t="shared" si="14"/>
        <v>0</v>
      </c>
      <c r="BN8" s="224">
        <f t="shared" si="15"/>
        <v>0</v>
      </c>
      <c r="BO8" s="224">
        <f t="shared" si="16"/>
        <v>0</v>
      </c>
      <c r="BP8" s="224">
        <f t="shared" si="17"/>
        <v>0</v>
      </c>
      <c r="BQ8" s="224">
        <f t="shared" si="18"/>
        <v>0</v>
      </c>
      <c r="BR8" s="224">
        <f t="shared" si="19"/>
        <v>0</v>
      </c>
      <c r="BS8" s="224">
        <f t="shared" si="20"/>
        <v>0</v>
      </c>
      <c r="BT8" s="224">
        <f t="shared" si="21"/>
        <v>0</v>
      </c>
      <c r="BU8" s="224">
        <f t="shared" si="22"/>
        <v>0</v>
      </c>
      <c r="BV8" s="224">
        <f t="shared" si="23"/>
        <v>0</v>
      </c>
      <c r="CZ8" s="324">
        <v>17</v>
      </c>
      <c r="DA8" s="24" t="s">
        <v>130</v>
      </c>
      <c r="DB8" s="24" t="s">
        <v>130</v>
      </c>
      <c r="DC8" s="24" t="s">
        <v>130</v>
      </c>
      <c r="DD8" s="24" t="s">
        <v>130</v>
      </c>
      <c r="DE8" s="24" t="s">
        <v>130</v>
      </c>
      <c r="DF8" s="24" t="s">
        <v>130</v>
      </c>
      <c r="DG8" s="24" t="s">
        <v>130</v>
      </c>
      <c r="DH8" s="24" t="s">
        <v>130</v>
      </c>
      <c r="DI8" s="24" t="s">
        <v>130</v>
      </c>
      <c r="DJ8" s="24" t="s">
        <v>130</v>
      </c>
      <c r="DK8" s="24" t="s">
        <v>130</v>
      </c>
      <c r="DL8" s="24" t="s">
        <v>130</v>
      </c>
    </row>
    <row r="9" spans="1:117" ht="15.75" x14ac:dyDescent="0.25">
      <c r="A9" s="228">
        <v>15</v>
      </c>
      <c r="B9" s="243" t="str">
        <f t="shared" si="11"/>
        <v>NA</v>
      </c>
      <c r="C9" s="244" t="str">
        <f t="shared" si="0"/>
        <v>NA</v>
      </c>
      <c r="D9" s="244" t="str">
        <f t="shared" si="1"/>
        <v>NA</v>
      </c>
      <c r="E9" s="244" t="str">
        <f t="shared" si="2"/>
        <v>NA</v>
      </c>
      <c r="F9" s="244" t="str">
        <f t="shared" si="3"/>
        <v>NA</v>
      </c>
      <c r="G9" s="244" t="str">
        <f t="shared" si="4"/>
        <v>NA</v>
      </c>
      <c r="H9" s="244" t="str">
        <f t="shared" si="5"/>
        <v>NA</v>
      </c>
      <c r="I9" s="244" t="str">
        <f t="shared" si="6"/>
        <v>NA</v>
      </c>
      <c r="J9" s="244" t="str">
        <f t="shared" si="7"/>
        <v>NA</v>
      </c>
      <c r="K9" s="244" t="str">
        <f t="shared" si="8"/>
        <v>NA</v>
      </c>
      <c r="L9" s="244" t="str">
        <f t="shared" si="9"/>
        <v>NA</v>
      </c>
      <c r="M9" s="244" t="str">
        <f t="shared" si="10"/>
        <v>NA</v>
      </c>
      <c r="P9" s="221"/>
      <c r="Q9" s="221">
        <v>18</v>
      </c>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T9" s="224">
        <v>18</v>
      </c>
      <c r="AU9" s="224">
        <v>0</v>
      </c>
      <c r="AV9" s="224">
        <v>0</v>
      </c>
      <c r="AW9" s="224">
        <v>0</v>
      </c>
      <c r="AX9" s="224">
        <v>0</v>
      </c>
      <c r="AY9" s="224">
        <v>0</v>
      </c>
      <c r="AZ9" s="224">
        <v>0</v>
      </c>
      <c r="BA9" s="224">
        <v>0</v>
      </c>
      <c r="BB9" s="224">
        <v>0</v>
      </c>
      <c r="BC9" s="224">
        <v>0</v>
      </c>
      <c r="BD9" s="224">
        <v>0</v>
      </c>
      <c r="BE9" s="224">
        <v>0</v>
      </c>
      <c r="BF9" s="224">
        <v>0</v>
      </c>
      <c r="BG9" s="224"/>
      <c r="BI9" s="224">
        <v>18</v>
      </c>
      <c r="BJ9" s="224">
        <f t="shared" si="24"/>
        <v>0</v>
      </c>
      <c r="BK9" s="224">
        <f t="shared" si="12"/>
        <v>0</v>
      </c>
      <c r="BL9" s="224">
        <f t="shared" si="13"/>
        <v>0</v>
      </c>
      <c r="BM9" s="224">
        <f t="shared" si="14"/>
        <v>0</v>
      </c>
      <c r="BN9" s="224">
        <f t="shared" si="15"/>
        <v>0</v>
      </c>
      <c r="BO9" s="224">
        <f t="shared" si="16"/>
        <v>0</v>
      </c>
      <c r="BP9" s="224">
        <f t="shared" si="17"/>
        <v>0</v>
      </c>
      <c r="BQ9" s="224">
        <f t="shared" si="18"/>
        <v>0</v>
      </c>
      <c r="BR9" s="224">
        <f t="shared" si="19"/>
        <v>0</v>
      </c>
      <c r="BS9" s="224">
        <f t="shared" si="20"/>
        <v>0</v>
      </c>
      <c r="BT9" s="224">
        <f t="shared" si="21"/>
        <v>0</v>
      </c>
      <c r="BU9" s="224">
        <f t="shared" si="22"/>
        <v>0</v>
      </c>
      <c r="BV9" s="224">
        <f t="shared" si="23"/>
        <v>0</v>
      </c>
      <c r="CZ9" s="324">
        <v>16</v>
      </c>
      <c r="DA9" s="24" t="s">
        <v>130</v>
      </c>
      <c r="DB9" s="24" t="s">
        <v>130</v>
      </c>
      <c r="DC9" s="24" t="s">
        <v>130</v>
      </c>
      <c r="DD9" s="24" t="s">
        <v>130</v>
      </c>
      <c r="DE9" s="24" t="s">
        <v>130</v>
      </c>
      <c r="DF9" s="24" t="s">
        <v>130</v>
      </c>
      <c r="DG9" s="24" t="s">
        <v>130</v>
      </c>
      <c r="DH9" s="24" t="s">
        <v>130</v>
      </c>
      <c r="DI9" s="24" t="s">
        <v>130</v>
      </c>
      <c r="DJ9" s="24" t="s">
        <v>130</v>
      </c>
      <c r="DK9" s="24" t="s">
        <v>130</v>
      </c>
      <c r="DL9" s="24" t="s">
        <v>130</v>
      </c>
    </row>
    <row r="10" spans="1:117" ht="15.75" x14ac:dyDescent="0.25">
      <c r="A10" s="228">
        <v>14</v>
      </c>
      <c r="B10" s="243" t="str">
        <f t="shared" si="11"/>
        <v>NA</v>
      </c>
      <c r="C10" s="244" t="str">
        <f t="shared" si="0"/>
        <v>NA</v>
      </c>
      <c r="D10" s="244" t="str">
        <f t="shared" si="1"/>
        <v>NA</v>
      </c>
      <c r="E10" s="244" t="str">
        <f t="shared" si="2"/>
        <v>NA</v>
      </c>
      <c r="F10" s="244" t="str">
        <f t="shared" si="3"/>
        <v>NA</v>
      </c>
      <c r="G10" s="244" t="str">
        <f t="shared" si="4"/>
        <v>NA</v>
      </c>
      <c r="H10" s="244" t="str">
        <f t="shared" si="5"/>
        <v>NA</v>
      </c>
      <c r="I10" s="244" t="str">
        <f t="shared" si="6"/>
        <v>NA</v>
      </c>
      <c r="J10" s="244" t="str">
        <f t="shared" si="7"/>
        <v>NA</v>
      </c>
      <c r="K10" s="244" t="str">
        <f t="shared" si="8"/>
        <v>NA</v>
      </c>
      <c r="L10" s="244" t="str">
        <f t="shared" si="9"/>
        <v>NA</v>
      </c>
      <c r="M10" s="244" t="str">
        <f t="shared" si="10"/>
        <v>NA</v>
      </c>
      <c r="P10" s="221"/>
      <c r="Q10" s="221">
        <v>17</v>
      </c>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T10" s="224">
        <v>17</v>
      </c>
      <c r="AU10" s="224">
        <v>0</v>
      </c>
      <c r="AV10" s="224">
        <v>0</v>
      </c>
      <c r="AW10" s="224">
        <v>0</v>
      </c>
      <c r="AX10" s="224">
        <v>0</v>
      </c>
      <c r="AY10" s="224">
        <v>0</v>
      </c>
      <c r="AZ10" s="224">
        <v>0</v>
      </c>
      <c r="BA10" s="224">
        <v>0</v>
      </c>
      <c r="BB10" s="224">
        <v>0</v>
      </c>
      <c r="BC10" s="224">
        <v>0</v>
      </c>
      <c r="BD10" s="224">
        <v>0</v>
      </c>
      <c r="BE10" s="224">
        <v>0</v>
      </c>
      <c r="BF10" s="224">
        <v>0</v>
      </c>
      <c r="BG10" s="224"/>
      <c r="BI10" s="224">
        <v>17</v>
      </c>
      <c r="BJ10" s="224">
        <f t="shared" si="24"/>
        <v>0</v>
      </c>
      <c r="BK10" s="224">
        <f t="shared" si="12"/>
        <v>0</v>
      </c>
      <c r="BL10" s="224">
        <f t="shared" si="13"/>
        <v>0</v>
      </c>
      <c r="BM10" s="224">
        <f t="shared" si="14"/>
        <v>0</v>
      </c>
      <c r="BN10" s="224">
        <f t="shared" si="15"/>
        <v>0</v>
      </c>
      <c r="BO10" s="224">
        <f t="shared" si="16"/>
        <v>0</v>
      </c>
      <c r="BP10" s="224">
        <f t="shared" si="17"/>
        <v>0</v>
      </c>
      <c r="BQ10" s="224">
        <f t="shared" si="18"/>
        <v>0</v>
      </c>
      <c r="BR10" s="224">
        <f t="shared" si="19"/>
        <v>0</v>
      </c>
      <c r="BS10" s="224">
        <f t="shared" si="20"/>
        <v>0</v>
      </c>
      <c r="BT10" s="224">
        <f t="shared" si="21"/>
        <v>0</v>
      </c>
      <c r="BU10" s="224">
        <f t="shared" si="22"/>
        <v>0</v>
      </c>
      <c r="BV10" s="224">
        <f t="shared" si="23"/>
        <v>0</v>
      </c>
      <c r="CZ10" s="324">
        <v>15</v>
      </c>
      <c r="DA10" s="24" t="s">
        <v>130</v>
      </c>
      <c r="DB10" s="24" t="s">
        <v>130</v>
      </c>
      <c r="DC10" s="24" t="s">
        <v>130</v>
      </c>
      <c r="DD10" s="24" t="s">
        <v>130</v>
      </c>
      <c r="DE10" s="24" t="s">
        <v>130</v>
      </c>
      <c r="DF10" s="24" t="s">
        <v>130</v>
      </c>
      <c r="DG10" s="24" t="s">
        <v>130</v>
      </c>
      <c r="DH10" s="24" t="s">
        <v>130</v>
      </c>
      <c r="DI10" s="24" t="s">
        <v>130</v>
      </c>
      <c r="DJ10" s="24" t="s">
        <v>130</v>
      </c>
      <c r="DK10" s="24" t="s">
        <v>130</v>
      </c>
      <c r="DL10" s="24" t="s">
        <v>130</v>
      </c>
    </row>
    <row r="11" spans="1:117" ht="15.75" x14ac:dyDescent="0.25">
      <c r="A11" s="228">
        <v>13</v>
      </c>
      <c r="B11" s="243" t="str">
        <f t="shared" si="11"/>
        <v>NA</v>
      </c>
      <c r="C11" s="244" t="str">
        <f t="shared" si="0"/>
        <v>NA</v>
      </c>
      <c r="D11" s="244" t="str">
        <f t="shared" si="1"/>
        <v>NA</v>
      </c>
      <c r="E11" s="244" t="str">
        <f t="shared" si="2"/>
        <v>NA</v>
      </c>
      <c r="F11" s="244" t="str">
        <f t="shared" si="3"/>
        <v>NA</v>
      </c>
      <c r="G11" s="244" t="str">
        <f t="shared" si="4"/>
        <v>NA</v>
      </c>
      <c r="H11" s="244" t="str">
        <f t="shared" si="5"/>
        <v>NA</v>
      </c>
      <c r="I11" s="244" t="str">
        <f t="shared" si="6"/>
        <v>NA</v>
      </c>
      <c r="J11" s="244" t="str">
        <f t="shared" si="7"/>
        <v>NA</v>
      </c>
      <c r="K11" s="244" t="str">
        <f t="shared" si="8"/>
        <v>NA</v>
      </c>
      <c r="L11" s="244" t="str">
        <f t="shared" si="9"/>
        <v>NA</v>
      </c>
      <c r="M11" s="244" t="str">
        <f t="shared" si="10"/>
        <v>NA</v>
      </c>
      <c r="P11" s="221"/>
      <c r="Q11" s="221">
        <v>16</v>
      </c>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T11" s="224">
        <v>16</v>
      </c>
      <c r="AU11" s="224">
        <v>0</v>
      </c>
      <c r="AV11" s="224">
        <v>0</v>
      </c>
      <c r="AW11" s="224">
        <v>0</v>
      </c>
      <c r="AX11" s="224">
        <v>0</v>
      </c>
      <c r="AY11" s="224">
        <v>0</v>
      </c>
      <c r="AZ11" s="224">
        <v>0</v>
      </c>
      <c r="BA11" s="224">
        <v>0</v>
      </c>
      <c r="BB11" s="224">
        <v>0</v>
      </c>
      <c r="BC11" s="224">
        <v>0</v>
      </c>
      <c r="BD11" s="224">
        <v>0</v>
      </c>
      <c r="BE11" s="224">
        <v>0</v>
      </c>
      <c r="BF11" s="224">
        <v>0</v>
      </c>
      <c r="BG11" s="224"/>
      <c r="BI11" s="224">
        <v>16</v>
      </c>
      <c r="BJ11" s="224">
        <f t="shared" si="24"/>
        <v>0</v>
      </c>
      <c r="BK11" s="224">
        <f t="shared" si="12"/>
        <v>0</v>
      </c>
      <c r="BL11" s="224">
        <f t="shared" si="13"/>
        <v>0</v>
      </c>
      <c r="BM11" s="224">
        <f t="shared" si="14"/>
        <v>0</v>
      </c>
      <c r="BN11" s="224">
        <f t="shared" si="15"/>
        <v>0</v>
      </c>
      <c r="BO11" s="224">
        <f t="shared" si="16"/>
        <v>0</v>
      </c>
      <c r="BP11" s="224">
        <f t="shared" si="17"/>
        <v>0</v>
      </c>
      <c r="BQ11" s="224">
        <f t="shared" si="18"/>
        <v>0</v>
      </c>
      <c r="BR11" s="224">
        <f t="shared" si="19"/>
        <v>0</v>
      </c>
      <c r="BS11" s="224">
        <f t="shared" si="20"/>
        <v>0</v>
      </c>
      <c r="BT11" s="224">
        <f t="shared" si="21"/>
        <v>0</v>
      </c>
      <c r="BU11" s="224">
        <f t="shared" si="22"/>
        <v>0</v>
      </c>
      <c r="BV11" s="224">
        <f t="shared" si="23"/>
        <v>0</v>
      </c>
      <c r="CZ11" s="324">
        <v>14</v>
      </c>
      <c r="DA11" s="24" t="s">
        <v>130</v>
      </c>
      <c r="DB11" s="24" t="s">
        <v>130</v>
      </c>
      <c r="DC11" s="24" t="s">
        <v>130</v>
      </c>
      <c r="DD11" s="24" t="s">
        <v>130</v>
      </c>
      <c r="DE11" s="24" t="s">
        <v>130</v>
      </c>
      <c r="DF11" s="24" t="s">
        <v>130</v>
      </c>
      <c r="DG11" s="24" t="s">
        <v>130</v>
      </c>
      <c r="DH11" s="24" t="s">
        <v>130</v>
      </c>
      <c r="DI11" s="24" t="s">
        <v>130</v>
      </c>
      <c r="DJ11" s="24" t="s">
        <v>130</v>
      </c>
      <c r="DK11" s="24" t="s">
        <v>130</v>
      </c>
      <c r="DL11" s="24" t="s">
        <v>130</v>
      </c>
    </row>
    <row r="12" spans="1:117" ht="15.75" x14ac:dyDescent="0.25">
      <c r="A12" s="228">
        <v>12</v>
      </c>
      <c r="B12" s="243" t="str">
        <f t="shared" si="11"/>
        <v>NA</v>
      </c>
      <c r="C12" s="244" t="str">
        <f t="shared" si="0"/>
        <v>NA</v>
      </c>
      <c r="D12" s="244" t="str">
        <f t="shared" si="1"/>
        <v>NA</v>
      </c>
      <c r="E12" s="244" t="str">
        <f t="shared" si="2"/>
        <v>NA</v>
      </c>
      <c r="F12" s="244" t="str">
        <f t="shared" si="3"/>
        <v>NA</v>
      </c>
      <c r="G12" s="244" t="str">
        <f t="shared" si="4"/>
        <v>NA</v>
      </c>
      <c r="H12" s="244" t="str">
        <f t="shared" si="5"/>
        <v>NA</v>
      </c>
      <c r="I12" s="244" t="str">
        <f t="shared" si="6"/>
        <v>NA</v>
      </c>
      <c r="J12" s="244" t="str">
        <f t="shared" si="7"/>
        <v>NA</v>
      </c>
      <c r="K12" s="244" t="str">
        <f t="shared" si="8"/>
        <v>NA</v>
      </c>
      <c r="L12" s="244" t="str">
        <f t="shared" si="9"/>
        <v>NA</v>
      </c>
      <c r="M12" s="244" t="str">
        <f t="shared" si="10"/>
        <v>NA</v>
      </c>
      <c r="P12" s="221"/>
      <c r="Q12" s="221">
        <v>15</v>
      </c>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T12" s="224">
        <v>15</v>
      </c>
      <c r="AU12" s="224">
        <v>0</v>
      </c>
      <c r="AV12" s="224">
        <v>0</v>
      </c>
      <c r="AW12" s="224">
        <v>0</v>
      </c>
      <c r="AX12" s="224">
        <v>0</v>
      </c>
      <c r="AY12" s="224">
        <v>0</v>
      </c>
      <c r="AZ12" s="224">
        <v>0</v>
      </c>
      <c r="BA12" s="224">
        <v>0</v>
      </c>
      <c r="BB12" s="224">
        <v>0</v>
      </c>
      <c r="BC12" s="224">
        <v>0</v>
      </c>
      <c r="BD12" s="224">
        <v>0</v>
      </c>
      <c r="BE12" s="224">
        <v>0</v>
      </c>
      <c r="BF12" s="224">
        <v>0</v>
      </c>
      <c r="BG12" s="224"/>
      <c r="BI12" s="224">
        <v>15</v>
      </c>
      <c r="BJ12" s="224">
        <f t="shared" si="24"/>
        <v>0</v>
      </c>
      <c r="BK12" s="224">
        <f t="shared" si="12"/>
        <v>0</v>
      </c>
      <c r="BL12" s="224">
        <f t="shared" si="13"/>
        <v>0</v>
      </c>
      <c r="BM12" s="224">
        <f t="shared" si="14"/>
        <v>0</v>
      </c>
      <c r="BN12" s="224">
        <f t="shared" si="15"/>
        <v>0</v>
      </c>
      <c r="BO12" s="224">
        <f t="shared" si="16"/>
        <v>0</v>
      </c>
      <c r="BP12" s="224">
        <f t="shared" si="17"/>
        <v>0</v>
      </c>
      <c r="BQ12" s="224">
        <f t="shared" si="18"/>
        <v>0</v>
      </c>
      <c r="BR12" s="224">
        <f t="shared" si="19"/>
        <v>0</v>
      </c>
      <c r="BS12" s="224">
        <f t="shared" si="20"/>
        <v>0</v>
      </c>
      <c r="BT12" s="224">
        <f t="shared" si="21"/>
        <v>0</v>
      </c>
      <c r="BU12" s="224">
        <f t="shared" si="22"/>
        <v>0</v>
      </c>
      <c r="BV12" s="224">
        <f t="shared" si="23"/>
        <v>0</v>
      </c>
      <c r="CZ12" s="324">
        <v>13</v>
      </c>
      <c r="DA12" s="24" t="s">
        <v>130</v>
      </c>
      <c r="DB12" s="24" t="s">
        <v>130</v>
      </c>
      <c r="DC12" s="24" t="s">
        <v>130</v>
      </c>
      <c r="DD12" s="24" t="s">
        <v>130</v>
      </c>
      <c r="DE12" s="24" t="s">
        <v>130</v>
      </c>
      <c r="DF12" s="24" t="s">
        <v>130</v>
      </c>
      <c r="DG12" s="24" t="s">
        <v>130</v>
      </c>
      <c r="DH12" s="24" t="s">
        <v>130</v>
      </c>
      <c r="DI12" s="24" t="s">
        <v>130</v>
      </c>
      <c r="DJ12" s="24" t="s">
        <v>130</v>
      </c>
      <c r="DK12" s="24" t="s">
        <v>130</v>
      </c>
      <c r="DL12" s="24" t="s">
        <v>130</v>
      </c>
    </row>
    <row r="13" spans="1:117" ht="15.75" x14ac:dyDescent="0.25">
      <c r="A13" s="228">
        <v>11</v>
      </c>
      <c r="B13" s="243" t="str">
        <f t="shared" si="11"/>
        <v>NA</v>
      </c>
      <c r="C13" s="244" t="str">
        <f t="shared" si="0"/>
        <v>NA</v>
      </c>
      <c r="D13" s="244" t="str">
        <f t="shared" si="1"/>
        <v>NA</v>
      </c>
      <c r="E13" s="244" t="str">
        <f t="shared" si="2"/>
        <v>NA</v>
      </c>
      <c r="F13" s="244" t="str">
        <f t="shared" si="3"/>
        <v>NA</v>
      </c>
      <c r="G13" s="244" t="str">
        <f t="shared" si="4"/>
        <v>NA</v>
      </c>
      <c r="H13" s="244" t="str">
        <f t="shared" si="5"/>
        <v>NA</v>
      </c>
      <c r="I13" s="244" t="str">
        <f t="shared" si="6"/>
        <v>NA</v>
      </c>
      <c r="J13" s="244" t="str">
        <f t="shared" si="7"/>
        <v>NA</v>
      </c>
      <c r="K13" s="244" t="str">
        <f t="shared" si="8"/>
        <v>NA</v>
      </c>
      <c r="L13" s="244" t="str">
        <f t="shared" si="9"/>
        <v>NA</v>
      </c>
      <c r="M13" s="244" t="str">
        <f t="shared" si="10"/>
        <v>NA</v>
      </c>
      <c r="P13" s="221"/>
      <c r="Q13" s="221">
        <v>14</v>
      </c>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T13" s="224">
        <v>14</v>
      </c>
      <c r="AU13" s="224">
        <v>0</v>
      </c>
      <c r="AV13" s="224">
        <v>0</v>
      </c>
      <c r="AW13" s="224">
        <v>0</v>
      </c>
      <c r="AX13" s="224">
        <v>0</v>
      </c>
      <c r="AY13" s="224">
        <v>0</v>
      </c>
      <c r="AZ13" s="224">
        <v>0</v>
      </c>
      <c r="BA13" s="224">
        <v>0</v>
      </c>
      <c r="BB13" s="224">
        <v>0</v>
      </c>
      <c r="BC13" s="224">
        <v>0</v>
      </c>
      <c r="BD13" s="224">
        <v>0</v>
      </c>
      <c r="BE13" s="224">
        <v>0</v>
      </c>
      <c r="BF13" s="224">
        <v>0</v>
      </c>
      <c r="BG13" s="224"/>
      <c r="BI13" s="224">
        <v>14</v>
      </c>
      <c r="BJ13" s="224">
        <f t="shared" si="24"/>
        <v>0</v>
      </c>
      <c r="BK13" s="224">
        <f t="shared" si="12"/>
        <v>0</v>
      </c>
      <c r="BL13" s="224">
        <f t="shared" si="13"/>
        <v>0</v>
      </c>
      <c r="BM13" s="224">
        <f t="shared" si="14"/>
        <v>0</v>
      </c>
      <c r="BN13" s="224">
        <f t="shared" si="15"/>
        <v>0</v>
      </c>
      <c r="BO13" s="224">
        <f t="shared" si="16"/>
        <v>0</v>
      </c>
      <c r="BP13" s="224">
        <f t="shared" si="17"/>
        <v>0</v>
      </c>
      <c r="BQ13" s="224">
        <f t="shared" si="18"/>
        <v>0</v>
      </c>
      <c r="BR13" s="224">
        <f t="shared" si="19"/>
        <v>0</v>
      </c>
      <c r="BS13" s="224">
        <f t="shared" si="20"/>
        <v>0</v>
      </c>
      <c r="BT13" s="224">
        <f t="shared" si="21"/>
        <v>0</v>
      </c>
      <c r="BU13" s="224">
        <f t="shared" si="22"/>
        <v>0</v>
      </c>
      <c r="BV13" s="224">
        <f t="shared" si="23"/>
        <v>0</v>
      </c>
      <c r="CZ13" s="324">
        <v>12</v>
      </c>
      <c r="DA13" s="24" t="s">
        <v>130</v>
      </c>
      <c r="DB13" s="24" t="s">
        <v>130</v>
      </c>
      <c r="DC13" s="24" t="s">
        <v>130</v>
      </c>
      <c r="DD13" s="24" t="s">
        <v>130</v>
      </c>
      <c r="DE13" s="24" t="s">
        <v>130</v>
      </c>
      <c r="DF13" s="24" t="s">
        <v>130</v>
      </c>
      <c r="DG13" s="24" t="s">
        <v>130</v>
      </c>
      <c r="DH13" s="24" t="s">
        <v>130</v>
      </c>
      <c r="DI13" s="24" t="s">
        <v>130</v>
      </c>
      <c r="DJ13" s="24" t="s">
        <v>130</v>
      </c>
      <c r="DK13" s="24" t="s">
        <v>130</v>
      </c>
      <c r="DL13" s="24" t="s">
        <v>130</v>
      </c>
    </row>
    <row r="14" spans="1:117" ht="15.75" x14ac:dyDescent="0.25">
      <c r="A14" s="228">
        <v>10</v>
      </c>
      <c r="B14" s="243" t="str">
        <f t="shared" si="11"/>
        <v>NA</v>
      </c>
      <c r="C14" s="244" t="str">
        <f t="shared" si="0"/>
        <v>NA</v>
      </c>
      <c r="D14" s="244" t="str">
        <f t="shared" si="1"/>
        <v>NA</v>
      </c>
      <c r="E14" s="244" t="str">
        <f t="shared" si="2"/>
        <v>NA</v>
      </c>
      <c r="F14" s="244" t="str">
        <f t="shared" si="3"/>
        <v>NA</v>
      </c>
      <c r="G14" s="244" t="str">
        <f t="shared" si="4"/>
        <v>NA</v>
      </c>
      <c r="H14" s="244" t="str">
        <f t="shared" si="5"/>
        <v>NA</v>
      </c>
      <c r="I14" s="244" t="str">
        <f t="shared" si="6"/>
        <v>NA</v>
      </c>
      <c r="J14" s="244" t="str">
        <f t="shared" si="7"/>
        <v>NA</v>
      </c>
      <c r="K14" s="244" t="str">
        <f t="shared" si="8"/>
        <v>NA</v>
      </c>
      <c r="L14" s="244" t="str">
        <f t="shared" si="9"/>
        <v>NA</v>
      </c>
      <c r="M14" s="244" t="str">
        <f t="shared" si="10"/>
        <v>NA</v>
      </c>
      <c r="P14" s="221"/>
      <c r="Q14" s="221">
        <v>13</v>
      </c>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T14" s="224">
        <v>13</v>
      </c>
      <c r="AU14" s="224">
        <v>0</v>
      </c>
      <c r="AV14" s="224">
        <v>0</v>
      </c>
      <c r="AW14" s="224">
        <v>0</v>
      </c>
      <c r="AX14" s="224">
        <v>0</v>
      </c>
      <c r="AY14" s="224">
        <v>0</v>
      </c>
      <c r="AZ14" s="224">
        <v>0</v>
      </c>
      <c r="BA14" s="224">
        <v>0</v>
      </c>
      <c r="BB14" s="224">
        <v>0</v>
      </c>
      <c r="BC14" s="224">
        <v>0</v>
      </c>
      <c r="BD14" s="224">
        <v>0</v>
      </c>
      <c r="BE14" s="224">
        <v>0</v>
      </c>
      <c r="BF14" s="224">
        <v>0</v>
      </c>
      <c r="BG14" s="224"/>
      <c r="BI14" s="224">
        <v>13</v>
      </c>
      <c r="BJ14" s="224">
        <f t="shared" si="24"/>
        <v>0</v>
      </c>
      <c r="BK14" s="224">
        <f t="shared" si="12"/>
        <v>0</v>
      </c>
      <c r="BL14" s="224">
        <f t="shared" si="13"/>
        <v>0</v>
      </c>
      <c r="BM14" s="224">
        <f t="shared" si="14"/>
        <v>0</v>
      </c>
      <c r="BN14" s="224">
        <f t="shared" si="15"/>
        <v>0</v>
      </c>
      <c r="BO14" s="224">
        <f t="shared" si="16"/>
        <v>0</v>
      </c>
      <c r="BP14" s="224">
        <f t="shared" si="17"/>
        <v>0</v>
      </c>
      <c r="BQ14" s="224">
        <f t="shared" si="18"/>
        <v>0</v>
      </c>
      <c r="BR14" s="224">
        <f t="shared" si="19"/>
        <v>0</v>
      </c>
      <c r="BS14" s="224">
        <f t="shared" si="20"/>
        <v>0</v>
      </c>
      <c r="BT14" s="224">
        <f t="shared" si="21"/>
        <v>0</v>
      </c>
      <c r="BU14" s="224">
        <f t="shared" si="22"/>
        <v>0</v>
      </c>
      <c r="BV14" s="224">
        <f t="shared" si="23"/>
        <v>0</v>
      </c>
      <c r="CZ14" s="324">
        <v>11</v>
      </c>
      <c r="DA14" s="24" t="s">
        <v>130</v>
      </c>
      <c r="DB14" s="24" t="s">
        <v>130</v>
      </c>
      <c r="DC14" s="24" t="s">
        <v>130</v>
      </c>
      <c r="DD14" s="24" t="s">
        <v>130</v>
      </c>
      <c r="DE14" s="24" t="s">
        <v>130</v>
      </c>
      <c r="DF14" s="24" t="s">
        <v>130</v>
      </c>
      <c r="DG14" s="24" t="s">
        <v>130</v>
      </c>
      <c r="DH14" s="24" t="s">
        <v>130</v>
      </c>
      <c r="DI14" s="24" t="s">
        <v>130</v>
      </c>
      <c r="DJ14" s="24" t="s">
        <v>130</v>
      </c>
      <c r="DK14" s="24" t="s">
        <v>130</v>
      </c>
      <c r="DL14" s="24" t="s">
        <v>130</v>
      </c>
    </row>
    <row r="15" spans="1:117" ht="15.75" x14ac:dyDescent="0.25">
      <c r="A15" s="228">
        <v>9</v>
      </c>
      <c r="B15" s="243" t="str">
        <f t="shared" si="11"/>
        <v>NA</v>
      </c>
      <c r="C15" s="244" t="str">
        <f t="shared" si="0"/>
        <v>NA</v>
      </c>
      <c r="D15" s="244" t="str">
        <f t="shared" si="1"/>
        <v>NA</v>
      </c>
      <c r="E15" s="244" t="str">
        <f t="shared" si="2"/>
        <v>NA</v>
      </c>
      <c r="F15" s="244" t="str">
        <f t="shared" si="3"/>
        <v>NA</v>
      </c>
      <c r="G15" s="244" t="str">
        <f t="shared" si="4"/>
        <v>NA</v>
      </c>
      <c r="H15" s="244" t="str">
        <f t="shared" si="5"/>
        <v>NA</v>
      </c>
      <c r="I15" s="244" t="str">
        <f t="shared" si="6"/>
        <v>NA</v>
      </c>
      <c r="J15" s="244" t="str">
        <f t="shared" si="7"/>
        <v>NA</v>
      </c>
      <c r="K15" s="244" t="str">
        <f t="shared" si="8"/>
        <v>NA</v>
      </c>
      <c r="L15" s="244" t="str">
        <f t="shared" si="9"/>
        <v>NA</v>
      </c>
      <c r="M15" s="244" t="str">
        <f t="shared" si="10"/>
        <v>NA</v>
      </c>
      <c r="P15" s="221"/>
      <c r="Q15" s="221">
        <v>12</v>
      </c>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T15" s="224">
        <v>12</v>
      </c>
      <c r="AU15" s="224">
        <v>0</v>
      </c>
      <c r="AV15" s="224">
        <v>0</v>
      </c>
      <c r="AW15" s="224">
        <v>0</v>
      </c>
      <c r="AX15" s="224">
        <v>0</v>
      </c>
      <c r="AY15" s="224">
        <v>0</v>
      </c>
      <c r="AZ15" s="224">
        <v>0</v>
      </c>
      <c r="BA15" s="224">
        <v>0</v>
      </c>
      <c r="BB15" s="224">
        <v>0</v>
      </c>
      <c r="BC15" s="224">
        <v>0</v>
      </c>
      <c r="BD15" s="224">
        <v>0</v>
      </c>
      <c r="BE15" s="224">
        <v>0</v>
      </c>
      <c r="BF15" s="224">
        <v>0</v>
      </c>
      <c r="BG15" s="224"/>
      <c r="BI15" s="224">
        <v>12</v>
      </c>
      <c r="BJ15" s="224">
        <f t="shared" si="24"/>
        <v>0</v>
      </c>
      <c r="BK15" s="224">
        <f t="shared" si="12"/>
        <v>0</v>
      </c>
      <c r="BL15" s="224">
        <f t="shared" si="13"/>
        <v>0</v>
      </c>
      <c r="BM15" s="224">
        <f t="shared" si="14"/>
        <v>0</v>
      </c>
      <c r="BN15" s="224">
        <f t="shared" si="15"/>
        <v>0</v>
      </c>
      <c r="BO15" s="224">
        <f t="shared" si="16"/>
        <v>0</v>
      </c>
      <c r="BP15" s="224">
        <f t="shared" si="17"/>
        <v>0</v>
      </c>
      <c r="BQ15" s="224">
        <f t="shared" si="18"/>
        <v>0</v>
      </c>
      <c r="BR15" s="224">
        <f t="shared" si="19"/>
        <v>0</v>
      </c>
      <c r="BS15" s="224">
        <f t="shared" si="20"/>
        <v>0</v>
      </c>
      <c r="BT15" s="224">
        <f t="shared" si="21"/>
        <v>0</v>
      </c>
      <c r="BU15" s="224">
        <f t="shared" si="22"/>
        <v>0</v>
      </c>
      <c r="BV15" s="224">
        <f t="shared" si="23"/>
        <v>0</v>
      </c>
      <c r="CZ15" s="324">
        <v>10</v>
      </c>
      <c r="DA15" s="24" t="s">
        <v>130</v>
      </c>
      <c r="DB15" s="24" t="s">
        <v>130</v>
      </c>
      <c r="DC15" s="24" t="s">
        <v>130</v>
      </c>
      <c r="DD15" s="24" t="s">
        <v>130</v>
      </c>
      <c r="DE15" s="24" t="s">
        <v>130</v>
      </c>
      <c r="DF15" s="24" t="s">
        <v>130</v>
      </c>
      <c r="DG15" s="24" t="s">
        <v>130</v>
      </c>
      <c r="DH15" s="24" t="s">
        <v>130</v>
      </c>
      <c r="DI15" s="24" t="s">
        <v>130</v>
      </c>
      <c r="DJ15" s="24" t="s">
        <v>130</v>
      </c>
      <c r="DK15" s="24" t="s">
        <v>130</v>
      </c>
      <c r="DL15" s="24" t="s">
        <v>130</v>
      </c>
    </row>
    <row r="16" spans="1:117" ht="15.75" x14ac:dyDescent="0.25">
      <c r="A16" s="228">
        <v>8</v>
      </c>
      <c r="B16" s="243" t="str">
        <f t="shared" si="11"/>
        <v>NA</v>
      </c>
      <c r="C16" s="244" t="str">
        <f t="shared" si="0"/>
        <v>NA</v>
      </c>
      <c r="D16" s="244" t="str">
        <f t="shared" si="1"/>
        <v>NA</v>
      </c>
      <c r="E16" s="244" t="str">
        <f t="shared" si="2"/>
        <v>NA</v>
      </c>
      <c r="F16" s="244" t="str">
        <f t="shared" si="3"/>
        <v>NA</v>
      </c>
      <c r="G16" s="244" t="str">
        <f t="shared" si="4"/>
        <v>NA</v>
      </c>
      <c r="H16" s="244" t="str">
        <f t="shared" si="5"/>
        <v>NA</v>
      </c>
      <c r="I16" s="244" t="str">
        <f t="shared" si="6"/>
        <v>NA</v>
      </c>
      <c r="J16" s="244" t="str">
        <f t="shared" si="7"/>
        <v>NA</v>
      </c>
      <c r="K16" s="244" t="str">
        <f t="shared" si="8"/>
        <v>NA</v>
      </c>
      <c r="L16" s="244" t="str">
        <f t="shared" si="9"/>
        <v>NA</v>
      </c>
      <c r="M16" s="244" t="str">
        <f t="shared" si="10"/>
        <v>NA</v>
      </c>
      <c r="P16" s="221"/>
      <c r="Q16" s="221">
        <v>11</v>
      </c>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T16" s="224">
        <v>11</v>
      </c>
      <c r="AU16" s="224">
        <v>0</v>
      </c>
      <c r="AV16" s="224">
        <v>0</v>
      </c>
      <c r="AW16" s="224">
        <v>0</v>
      </c>
      <c r="AX16" s="224">
        <v>0</v>
      </c>
      <c r="AY16" s="224">
        <v>0</v>
      </c>
      <c r="AZ16" s="224">
        <v>0</v>
      </c>
      <c r="BA16" s="224">
        <v>0</v>
      </c>
      <c r="BB16" s="224">
        <v>0</v>
      </c>
      <c r="BC16" s="224">
        <v>0</v>
      </c>
      <c r="BD16" s="224">
        <v>0</v>
      </c>
      <c r="BE16" s="224">
        <v>0</v>
      </c>
      <c r="BF16" s="224">
        <v>0</v>
      </c>
      <c r="BG16" s="224"/>
      <c r="BI16" s="224">
        <v>11</v>
      </c>
      <c r="BJ16" s="224">
        <f t="shared" si="24"/>
        <v>0</v>
      </c>
      <c r="BK16" s="224">
        <f t="shared" si="12"/>
        <v>0</v>
      </c>
      <c r="BL16" s="224">
        <f t="shared" si="13"/>
        <v>0</v>
      </c>
      <c r="BM16" s="224">
        <f t="shared" si="14"/>
        <v>0</v>
      </c>
      <c r="BN16" s="224">
        <f t="shared" si="15"/>
        <v>0</v>
      </c>
      <c r="BO16" s="224">
        <f t="shared" si="16"/>
        <v>0</v>
      </c>
      <c r="BP16" s="224">
        <f t="shared" si="17"/>
        <v>0</v>
      </c>
      <c r="BQ16" s="224">
        <f t="shared" si="18"/>
        <v>0</v>
      </c>
      <c r="BR16" s="224">
        <f t="shared" si="19"/>
        <v>0</v>
      </c>
      <c r="BS16" s="224">
        <f t="shared" si="20"/>
        <v>0</v>
      </c>
      <c r="BT16" s="224">
        <f t="shared" si="21"/>
        <v>0</v>
      </c>
      <c r="BU16" s="224">
        <f t="shared" si="22"/>
        <v>0</v>
      </c>
      <c r="BV16" s="224">
        <f t="shared" si="23"/>
        <v>0</v>
      </c>
      <c r="CZ16" s="324">
        <v>9</v>
      </c>
      <c r="DA16" s="24" t="s">
        <v>130</v>
      </c>
      <c r="DB16" s="24" t="s">
        <v>130</v>
      </c>
      <c r="DC16" s="24" t="s">
        <v>130</v>
      </c>
      <c r="DD16" s="24" t="s">
        <v>130</v>
      </c>
      <c r="DE16" s="24" t="s">
        <v>130</v>
      </c>
      <c r="DF16" s="24" t="s">
        <v>130</v>
      </c>
      <c r="DG16" s="24" t="s">
        <v>130</v>
      </c>
      <c r="DH16" s="24" t="s">
        <v>130</v>
      </c>
      <c r="DI16" s="24" t="s">
        <v>130</v>
      </c>
      <c r="DJ16" s="24" t="s">
        <v>130</v>
      </c>
      <c r="DK16" s="24" t="s">
        <v>130</v>
      </c>
      <c r="DL16" s="24" t="s">
        <v>130</v>
      </c>
    </row>
    <row r="17" spans="1:117" ht="15.75" x14ac:dyDescent="0.25">
      <c r="A17" s="228">
        <v>7</v>
      </c>
      <c r="B17" s="243" t="str">
        <f t="shared" si="11"/>
        <v>NA</v>
      </c>
      <c r="C17" s="244" t="str">
        <f t="shared" si="0"/>
        <v>NA</v>
      </c>
      <c r="D17" s="244" t="str">
        <f t="shared" si="1"/>
        <v>NA</v>
      </c>
      <c r="E17" s="244" t="str">
        <f t="shared" si="2"/>
        <v>NA</v>
      </c>
      <c r="F17" s="244" t="str">
        <f t="shared" si="3"/>
        <v>NA</v>
      </c>
      <c r="G17" s="244" t="str">
        <f t="shared" si="4"/>
        <v>NA</v>
      </c>
      <c r="H17" s="244" t="str">
        <f t="shared" si="5"/>
        <v>NA</v>
      </c>
      <c r="I17" s="244" t="str">
        <f t="shared" si="6"/>
        <v>NA</v>
      </c>
      <c r="J17" s="244" t="str">
        <f t="shared" si="7"/>
        <v>NA</v>
      </c>
      <c r="K17" s="244" t="str">
        <f t="shared" si="8"/>
        <v>NA</v>
      </c>
      <c r="L17" s="244" t="str">
        <f t="shared" si="9"/>
        <v>NA</v>
      </c>
      <c r="M17" s="244" t="str">
        <f t="shared" si="10"/>
        <v>NA</v>
      </c>
      <c r="P17" s="221"/>
      <c r="Q17" s="221">
        <v>10</v>
      </c>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T17" s="224">
        <v>10</v>
      </c>
      <c r="AU17" s="224">
        <v>0</v>
      </c>
      <c r="AV17" s="224">
        <v>0</v>
      </c>
      <c r="AW17" s="224">
        <v>0</v>
      </c>
      <c r="AX17" s="224">
        <v>0</v>
      </c>
      <c r="AY17" s="224">
        <v>0</v>
      </c>
      <c r="AZ17" s="224">
        <v>0</v>
      </c>
      <c r="BA17" s="224">
        <v>0</v>
      </c>
      <c r="BB17" s="224">
        <v>0</v>
      </c>
      <c r="BC17" s="224">
        <v>0</v>
      </c>
      <c r="BD17" s="224">
        <v>0</v>
      </c>
      <c r="BE17" s="224">
        <v>0</v>
      </c>
      <c r="BF17" s="224">
        <v>0</v>
      </c>
      <c r="BG17" s="224"/>
      <c r="BI17" s="224">
        <v>10</v>
      </c>
      <c r="BJ17" s="224">
        <f t="shared" si="24"/>
        <v>0</v>
      </c>
      <c r="BK17" s="224">
        <f t="shared" si="12"/>
        <v>0</v>
      </c>
      <c r="BL17" s="224">
        <f t="shared" si="13"/>
        <v>0</v>
      </c>
      <c r="BM17" s="224">
        <f t="shared" si="14"/>
        <v>0</v>
      </c>
      <c r="BN17" s="224">
        <f t="shared" si="15"/>
        <v>0</v>
      </c>
      <c r="BO17" s="224">
        <f t="shared" si="16"/>
        <v>0</v>
      </c>
      <c r="BP17" s="224">
        <f t="shared" si="17"/>
        <v>0</v>
      </c>
      <c r="BQ17" s="224">
        <f t="shared" si="18"/>
        <v>0</v>
      </c>
      <c r="BR17" s="224">
        <f t="shared" si="19"/>
        <v>0</v>
      </c>
      <c r="BS17" s="224">
        <f t="shared" si="20"/>
        <v>0</v>
      </c>
      <c r="BT17" s="224">
        <f t="shared" si="21"/>
        <v>0</v>
      </c>
      <c r="BU17" s="224">
        <f t="shared" si="22"/>
        <v>0</v>
      </c>
      <c r="BV17" s="224">
        <f t="shared" si="23"/>
        <v>0</v>
      </c>
      <c r="CZ17" s="324">
        <v>8</v>
      </c>
      <c r="DA17" s="24" t="s">
        <v>130</v>
      </c>
      <c r="DB17" s="24" t="s">
        <v>130</v>
      </c>
      <c r="DC17" s="24" t="s">
        <v>130</v>
      </c>
      <c r="DD17" s="24" t="s">
        <v>130</v>
      </c>
      <c r="DE17" s="24" t="s">
        <v>130</v>
      </c>
      <c r="DF17" s="24" t="s">
        <v>130</v>
      </c>
      <c r="DG17" s="24" t="s">
        <v>130</v>
      </c>
      <c r="DH17" s="24" t="s">
        <v>130</v>
      </c>
      <c r="DI17" s="24" t="s">
        <v>130</v>
      </c>
      <c r="DJ17" s="24" t="s">
        <v>130</v>
      </c>
      <c r="DK17" s="24" t="s">
        <v>130</v>
      </c>
      <c r="DL17" s="24" t="s">
        <v>130</v>
      </c>
    </row>
    <row r="18" spans="1:117" ht="15.75" x14ac:dyDescent="0.25">
      <c r="A18" s="228">
        <v>6</v>
      </c>
      <c r="B18" s="243" t="str">
        <f t="shared" si="11"/>
        <v>NA</v>
      </c>
      <c r="C18" s="244" t="str">
        <f t="shared" si="0"/>
        <v>NA</v>
      </c>
      <c r="D18" s="244" t="str">
        <f t="shared" si="1"/>
        <v>NA</v>
      </c>
      <c r="E18" s="244" t="str">
        <f t="shared" si="2"/>
        <v>NA</v>
      </c>
      <c r="F18" s="244" t="str">
        <f t="shared" si="3"/>
        <v>NA</v>
      </c>
      <c r="G18" s="244" t="str">
        <f t="shared" si="4"/>
        <v>NA</v>
      </c>
      <c r="H18" s="244" t="str">
        <f t="shared" si="5"/>
        <v>NA</v>
      </c>
      <c r="I18" s="244" t="str">
        <f t="shared" si="6"/>
        <v>NA</v>
      </c>
      <c r="J18" s="244" t="str">
        <f t="shared" si="7"/>
        <v>NA</v>
      </c>
      <c r="K18" s="244" t="str">
        <f t="shared" si="8"/>
        <v>NA</v>
      </c>
      <c r="L18" s="244" t="str">
        <f t="shared" si="9"/>
        <v>NA</v>
      </c>
      <c r="M18" s="244" t="str">
        <f t="shared" si="10"/>
        <v>NA</v>
      </c>
      <c r="P18" s="221"/>
      <c r="Q18" s="221">
        <v>9</v>
      </c>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T18" s="224">
        <v>9</v>
      </c>
      <c r="AU18" s="224">
        <v>0</v>
      </c>
      <c r="AV18" s="224">
        <v>0</v>
      </c>
      <c r="AW18" s="224">
        <v>0</v>
      </c>
      <c r="AX18" s="224">
        <v>0</v>
      </c>
      <c r="AY18" s="224">
        <v>0</v>
      </c>
      <c r="AZ18" s="224">
        <v>0</v>
      </c>
      <c r="BA18" s="224">
        <v>0</v>
      </c>
      <c r="BB18" s="224">
        <v>0</v>
      </c>
      <c r="BC18" s="224">
        <v>0</v>
      </c>
      <c r="BD18" s="224">
        <v>0</v>
      </c>
      <c r="BE18" s="224">
        <v>0</v>
      </c>
      <c r="BF18" s="224">
        <v>0</v>
      </c>
      <c r="BG18" s="224"/>
      <c r="BI18" s="224">
        <v>9</v>
      </c>
      <c r="BJ18" s="224">
        <f t="shared" si="24"/>
        <v>0</v>
      </c>
      <c r="BK18" s="224">
        <f t="shared" si="12"/>
        <v>0</v>
      </c>
      <c r="BL18" s="224">
        <f t="shared" si="13"/>
        <v>0</v>
      </c>
      <c r="BM18" s="224">
        <f t="shared" si="14"/>
        <v>0</v>
      </c>
      <c r="BN18" s="224">
        <f t="shared" si="15"/>
        <v>0</v>
      </c>
      <c r="BO18" s="224">
        <f t="shared" si="16"/>
        <v>0</v>
      </c>
      <c r="BP18" s="224">
        <f t="shared" si="17"/>
        <v>0</v>
      </c>
      <c r="BQ18" s="224">
        <f t="shared" si="18"/>
        <v>0</v>
      </c>
      <c r="BR18" s="224">
        <f t="shared" si="19"/>
        <v>0</v>
      </c>
      <c r="BS18" s="224">
        <f t="shared" si="20"/>
        <v>0</v>
      </c>
      <c r="BT18" s="224">
        <f t="shared" si="21"/>
        <v>0</v>
      </c>
      <c r="BU18" s="224">
        <f t="shared" si="22"/>
        <v>0</v>
      </c>
      <c r="BV18" s="224">
        <f t="shared" si="23"/>
        <v>0</v>
      </c>
      <c r="CZ18" s="324">
        <v>7</v>
      </c>
      <c r="DA18" s="24" t="s">
        <v>130</v>
      </c>
      <c r="DB18" s="24" t="s">
        <v>130</v>
      </c>
      <c r="DC18" s="24" t="s">
        <v>130</v>
      </c>
      <c r="DD18" s="24" t="s">
        <v>130</v>
      </c>
      <c r="DE18" s="24" t="s">
        <v>130</v>
      </c>
      <c r="DF18" s="24" t="s">
        <v>130</v>
      </c>
      <c r="DG18" s="24" t="s">
        <v>130</v>
      </c>
      <c r="DH18" s="24" t="s">
        <v>130</v>
      </c>
      <c r="DI18" s="24" t="s">
        <v>130</v>
      </c>
      <c r="DJ18" s="24" t="s">
        <v>130</v>
      </c>
      <c r="DK18" s="24" t="s">
        <v>130</v>
      </c>
      <c r="DL18" s="24" t="s">
        <v>130</v>
      </c>
    </row>
    <row r="19" spans="1:117" ht="15.75" x14ac:dyDescent="0.25">
      <c r="A19" s="228">
        <v>5</v>
      </c>
      <c r="B19" s="243" t="str">
        <f t="shared" si="11"/>
        <v>NA</v>
      </c>
      <c r="C19" s="244" t="str">
        <f t="shared" si="0"/>
        <v>NA</v>
      </c>
      <c r="D19" s="244" t="str">
        <f t="shared" si="1"/>
        <v>NA</v>
      </c>
      <c r="E19" s="244" t="str">
        <f t="shared" si="2"/>
        <v>NA</v>
      </c>
      <c r="F19" s="244" t="str">
        <f t="shared" si="3"/>
        <v>NA</v>
      </c>
      <c r="G19" s="244" t="str">
        <f t="shared" si="4"/>
        <v>NA</v>
      </c>
      <c r="H19" s="244" t="str">
        <f t="shared" si="5"/>
        <v>NA</v>
      </c>
      <c r="I19" s="244" t="str">
        <f t="shared" si="6"/>
        <v>NA</v>
      </c>
      <c r="J19" s="244" t="str">
        <f t="shared" si="7"/>
        <v>NA</v>
      </c>
      <c r="K19" s="244" t="str">
        <f t="shared" si="8"/>
        <v>NA</v>
      </c>
      <c r="L19" s="244" t="str">
        <f t="shared" si="9"/>
        <v>NA</v>
      </c>
      <c r="M19" s="244" t="str">
        <f t="shared" si="10"/>
        <v>NA</v>
      </c>
      <c r="P19" s="221"/>
      <c r="Q19" s="221">
        <v>8</v>
      </c>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T19" s="224">
        <v>8</v>
      </c>
      <c r="AU19" s="224">
        <v>0</v>
      </c>
      <c r="AV19" s="224">
        <v>0</v>
      </c>
      <c r="AW19" s="224">
        <v>0</v>
      </c>
      <c r="AX19" s="224">
        <v>0</v>
      </c>
      <c r="AY19" s="224">
        <v>0</v>
      </c>
      <c r="AZ19" s="224">
        <v>0</v>
      </c>
      <c r="BA19" s="224">
        <v>0</v>
      </c>
      <c r="BB19" s="224">
        <v>0</v>
      </c>
      <c r="BC19" s="224">
        <v>0</v>
      </c>
      <c r="BD19" s="224">
        <v>0</v>
      </c>
      <c r="BE19" s="224">
        <v>0</v>
      </c>
      <c r="BF19" s="224">
        <v>0</v>
      </c>
      <c r="BG19" s="224"/>
      <c r="BI19" s="224">
        <v>8</v>
      </c>
      <c r="BJ19" s="224">
        <f t="shared" si="24"/>
        <v>0</v>
      </c>
      <c r="BK19" s="224">
        <f t="shared" si="12"/>
        <v>0</v>
      </c>
      <c r="BL19" s="224">
        <f t="shared" si="13"/>
        <v>0</v>
      </c>
      <c r="BM19" s="224">
        <f t="shared" si="14"/>
        <v>0</v>
      </c>
      <c r="BN19" s="224">
        <f t="shared" si="15"/>
        <v>0</v>
      </c>
      <c r="BO19" s="224">
        <f t="shared" si="16"/>
        <v>0</v>
      </c>
      <c r="BP19" s="224">
        <f t="shared" si="17"/>
        <v>0</v>
      </c>
      <c r="BQ19" s="224">
        <f t="shared" si="18"/>
        <v>0</v>
      </c>
      <c r="BR19" s="224">
        <f t="shared" si="19"/>
        <v>0</v>
      </c>
      <c r="BS19" s="224">
        <f t="shared" si="20"/>
        <v>0</v>
      </c>
      <c r="BT19" s="224">
        <f t="shared" si="21"/>
        <v>0</v>
      </c>
      <c r="BU19" s="224">
        <f t="shared" si="22"/>
        <v>0</v>
      </c>
      <c r="BV19" s="224">
        <f t="shared" si="23"/>
        <v>0</v>
      </c>
      <c r="CZ19" s="324">
        <v>6</v>
      </c>
      <c r="DA19" s="24" t="s">
        <v>130</v>
      </c>
      <c r="DB19" s="24" t="s">
        <v>130</v>
      </c>
      <c r="DC19" s="24" t="s">
        <v>130</v>
      </c>
      <c r="DD19" s="24" t="s">
        <v>130</v>
      </c>
      <c r="DE19" s="24" t="s">
        <v>130</v>
      </c>
      <c r="DF19" s="24" t="s">
        <v>130</v>
      </c>
      <c r="DG19" s="24" t="s">
        <v>130</v>
      </c>
      <c r="DH19" s="24" t="s">
        <v>130</v>
      </c>
      <c r="DI19" s="24" t="s">
        <v>130</v>
      </c>
      <c r="DJ19" s="24" t="s">
        <v>130</v>
      </c>
      <c r="DK19" s="24" t="s">
        <v>130</v>
      </c>
      <c r="DL19" s="24" t="s">
        <v>130</v>
      </c>
    </row>
    <row r="20" spans="1:117" ht="15.75" x14ac:dyDescent="0.25">
      <c r="A20" s="228">
        <v>4</v>
      </c>
      <c r="B20" s="243" t="str">
        <f t="shared" si="11"/>
        <v>NA</v>
      </c>
      <c r="C20" s="244" t="str">
        <f t="shared" si="0"/>
        <v>NA</v>
      </c>
      <c r="D20" s="244" t="str">
        <f t="shared" si="1"/>
        <v>NA</v>
      </c>
      <c r="E20" s="244" t="str">
        <f t="shared" si="2"/>
        <v>NA</v>
      </c>
      <c r="F20" s="244" t="str">
        <f t="shared" si="3"/>
        <v>NA</v>
      </c>
      <c r="G20" s="244" t="str">
        <f t="shared" si="4"/>
        <v>NA</v>
      </c>
      <c r="H20" s="244" t="str">
        <f t="shared" si="5"/>
        <v>NA</v>
      </c>
      <c r="I20" s="244" t="str">
        <f t="shared" si="6"/>
        <v>NA</v>
      </c>
      <c r="J20" s="244" t="str">
        <f t="shared" si="7"/>
        <v>NA</v>
      </c>
      <c r="K20" s="244" t="str">
        <f t="shared" si="8"/>
        <v>NA</v>
      </c>
      <c r="L20" s="244" t="str">
        <f t="shared" si="9"/>
        <v>NA</v>
      </c>
      <c r="M20" s="244" t="str">
        <f t="shared" si="10"/>
        <v>NA</v>
      </c>
      <c r="P20" s="221"/>
      <c r="Q20" s="221">
        <v>7</v>
      </c>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T20" s="224">
        <v>7</v>
      </c>
      <c r="AU20" s="224">
        <v>0</v>
      </c>
      <c r="AV20" s="224">
        <v>0</v>
      </c>
      <c r="AW20" s="224">
        <v>0</v>
      </c>
      <c r="AX20" s="224">
        <v>0</v>
      </c>
      <c r="AY20" s="224">
        <v>0</v>
      </c>
      <c r="AZ20" s="224">
        <v>0</v>
      </c>
      <c r="BA20" s="224">
        <v>0</v>
      </c>
      <c r="BB20" s="224">
        <v>0</v>
      </c>
      <c r="BC20" s="224">
        <v>0</v>
      </c>
      <c r="BD20" s="224">
        <v>0</v>
      </c>
      <c r="BE20" s="224">
        <v>0</v>
      </c>
      <c r="BF20" s="224">
        <v>0</v>
      </c>
      <c r="BG20" s="224"/>
      <c r="BI20" s="224">
        <v>7</v>
      </c>
      <c r="BJ20" s="224">
        <f t="shared" si="24"/>
        <v>0</v>
      </c>
      <c r="BK20" s="224">
        <f t="shared" si="12"/>
        <v>0</v>
      </c>
      <c r="BL20" s="224">
        <f t="shared" si="13"/>
        <v>0</v>
      </c>
      <c r="BM20" s="224">
        <f t="shared" si="14"/>
        <v>0</v>
      </c>
      <c r="BN20" s="224">
        <f t="shared" si="15"/>
        <v>0</v>
      </c>
      <c r="BO20" s="224">
        <f t="shared" si="16"/>
        <v>0</v>
      </c>
      <c r="BP20" s="224">
        <f t="shared" si="17"/>
        <v>0</v>
      </c>
      <c r="BQ20" s="224">
        <f t="shared" si="18"/>
        <v>0</v>
      </c>
      <c r="BR20" s="224">
        <f t="shared" si="19"/>
        <v>0</v>
      </c>
      <c r="BS20" s="224">
        <f t="shared" si="20"/>
        <v>0</v>
      </c>
      <c r="BT20" s="224">
        <f t="shared" si="21"/>
        <v>0</v>
      </c>
      <c r="BU20" s="224">
        <f t="shared" si="22"/>
        <v>0</v>
      </c>
      <c r="BV20" s="224">
        <f t="shared" si="23"/>
        <v>0</v>
      </c>
      <c r="CZ20" s="324">
        <v>5</v>
      </c>
      <c r="DA20" s="24" t="s">
        <v>130</v>
      </c>
      <c r="DB20" s="24" t="s">
        <v>130</v>
      </c>
      <c r="DC20" s="24" t="s">
        <v>130</v>
      </c>
      <c r="DD20" s="24" t="s">
        <v>130</v>
      </c>
      <c r="DE20" s="24" t="s">
        <v>130</v>
      </c>
      <c r="DF20" s="24" t="s">
        <v>130</v>
      </c>
      <c r="DG20" s="24" t="s">
        <v>130</v>
      </c>
      <c r="DH20" s="24" t="s">
        <v>130</v>
      </c>
      <c r="DI20" s="24" t="s">
        <v>130</v>
      </c>
      <c r="DJ20" s="24" t="s">
        <v>130</v>
      </c>
      <c r="DK20" s="24" t="s">
        <v>130</v>
      </c>
      <c r="DL20" s="24" t="s">
        <v>130</v>
      </c>
    </row>
    <row r="21" spans="1:117" ht="15.75" x14ac:dyDescent="0.25">
      <c r="A21" s="228">
        <v>3</v>
      </c>
      <c r="B21" s="243" t="str">
        <f t="shared" si="11"/>
        <v>NA</v>
      </c>
      <c r="C21" s="244" t="str">
        <f t="shared" si="0"/>
        <v>NA</v>
      </c>
      <c r="D21" s="244" t="str">
        <f t="shared" si="1"/>
        <v>NA</v>
      </c>
      <c r="E21" s="244" t="str">
        <f t="shared" si="2"/>
        <v>NA</v>
      </c>
      <c r="F21" s="244" t="str">
        <f t="shared" si="3"/>
        <v>NA</v>
      </c>
      <c r="G21" s="244" t="str">
        <f t="shared" si="4"/>
        <v>NA</v>
      </c>
      <c r="H21" s="244" t="str">
        <f t="shared" si="5"/>
        <v>NA</v>
      </c>
      <c r="I21" s="244" t="str">
        <f t="shared" si="6"/>
        <v>NA</v>
      </c>
      <c r="J21" s="244" t="str">
        <f t="shared" si="7"/>
        <v>NA</v>
      </c>
      <c r="K21" s="244" t="str">
        <f t="shared" si="8"/>
        <v>NA</v>
      </c>
      <c r="L21" s="244" t="str">
        <f t="shared" si="9"/>
        <v>NA</v>
      </c>
      <c r="M21" s="244" t="str">
        <f>DL22</f>
        <v>NA</v>
      </c>
      <c r="P21" s="221"/>
      <c r="Q21" s="221">
        <v>6</v>
      </c>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T21" s="224">
        <v>6</v>
      </c>
      <c r="AU21" s="224">
        <v>0</v>
      </c>
      <c r="AV21" s="224">
        <v>0</v>
      </c>
      <c r="AW21" s="224">
        <v>0</v>
      </c>
      <c r="AX21" s="224">
        <v>0</v>
      </c>
      <c r="AY21" s="224">
        <v>0</v>
      </c>
      <c r="AZ21" s="224">
        <v>0</v>
      </c>
      <c r="BA21" s="224">
        <v>0</v>
      </c>
      <c r="BB21" s="224">
        <v>0</v>
      </c>
      <c r="BC21" s="224">
        <v>0</v>
      </c>
      <c r="BD21" s="224">
        <v>0</v>
      </c>
      <c r="BE21" s="224">
        <v>0</v>
      </c>
      <c r="BF21" s="224">
        <v>0</v>
      </c>
      <c r="BG21" s="224"/>
      <c r="BI21" s="224">
        <v>6</v>
      </c>
      <c r="BJ21" s="224">
        <f t="shared" si="24"/>
        <v>0</v>
      </c>
      <c r="BK21" s="224">
        <f t="shared" si="12"/>
        <v>0</v>
      </c>
      <c r="BL21" s="224">
        <f t="shared" si="13"/>
        <v>0</v>
      </c>
      <c r="BM21" s="224">
        <f t="shared" si="14"/>
        <v>0</v>
      </c>
      <c r="BN21" s="224">
        <f t="shared" si="15"/>
        <v>0</v>
      </c>
      <c r="BO21" s="224">
        <f t="shared" si="16"/>
        <v>0</v>
      </c>
      <c r="BP21" s="224">
        <f t="shared" si="17"/>
        <v>0</v>
      </c>
      <c r="BQ21" s="224">
        <f t="shared" si="18"/>
        <v>0</v>
      </c>
      <c r="BR21" s="224">
        <f t="shared" si="19"/>
        <v>0</v>
      </c>
      <c r="BS21" s="224">
        <f t="shared" si="20"/>
        <v>0</v>
      </c>
      <c r="BT21" s="224">
        <f t="shared" si="21"/>
        <v>0</v>
      </c>
      <c r="BU21" s="224">
        <f t="shared" si="22"/>
        <v>0</v>
      </c>
      <c r="BV21" s="224">
        <f t="shared" si="23"/>
        <v>0</v>
      </c>
      <c r="CZ21" s="324">
        <v>4</v>
      </c>
      <c r="DA21" s="24" t="s">
        <v>130</v>
      </c>
      <c r="DB21" s="24" t="s">
        <v>130</v>
      </c>
      <c r="DC21" s="24" t="s">
        <v>130</v>
      </c>
      <c r="DD21" s="24" t="s">
        <v>130</v>
      </c>
      <c r="DE21" s="24" t="s">
        <v>130</v>
      </c>
      <c r="DF21" s="24" t="s">
        <v>130</v>
      </c>
      <c r="DG21" s="24" t="s">
        <v>130</v>
      </c>
      <c r="DH21" s="24" t="s">
        <v>130</v>
      </c>
      <c r="DI21" s="24" t="s">
        <v>130</v>
      </c>
      <c r="DJ21" s="24" t="s">
        <v>130</v>
      </c>
      <c r="DK21" s="24" t="s">
        <v>130</v>
      </c>
      <c r="DL21" s="24" t="s">
        <v>130</v>
      </c>
    </row>
    <row r="22" spans="1:117" ht="15.75" x14ac:dyDescent="0.25">
      <c r="A22" s="228">
        <v>2</v>
      </c>
      <c r="B22" s="243">
        <f t="shared" si="11"/>
        <v>0</v>
      </c>
      <c r="C22" s="244">
        <f t="shared" si="0"/>
        <v>0</v>
      </c>
      <c r="D22" s="244">
        <f t="shared" si="1"/>
        <v>0</v>
      </c>
      <c r="E22" s="244">
        <f t="shared" si="2"/>
        <v>0</v>
      </c>
      <c r="F22" s="244">
        <f t="shared" si="3"/>
        <v>0</v>
      </c>
      <c r="G22" s="244">
        <f t="shared" si="4"/>
        <v>0</v>
      </c>
      <c r="H22" s="244">
        <f t="shared" si="5"/>
        <v>0</v>
      </c>
      <c r="I22" s="244">
        <f t="shared" si="6"/>
        <v>0</v>
      </c>
      <c r="J22" s="244">
        <f t="shared" si="7"/>
        <v>0</v>
      </c>
      <c r="K22" s="244">
        <f t="shared" si="8"/>
        <v>0</v>
      </c>
      <c r="L22" s="244">
        <f t="shared" si="9"/>
        <v>0</v>
      </c>
      <c r="M22" s="244">
        <f t="shared" si="10"/>
        <v>0</v>
      </c>
      <c r="N22" s="224"/>
      <c r="P22" s="221"/>
      <c r="Q22" s="221">
        <v>5</v>
      </c>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T22" s="224">
        <v>5</v>
      </c>
      <c r="AU22" s="224">
        <v>0</v>
      </c>
      <c r="AV22" s="224">
        <v>0</v>
      </c>
      <c r="AW22" s="224">
        <v>0</v>
      </c>
      <c r="AX22" s="224">
        <v>0</v>
      </c>
      <c r="AY22" s="224">
        <v>0</v>
      </c>
      <c r="AZ22" s="224">
        <v>0</v>
      </c>
      <c r="BA22" s="224">
        <v>0</v>
      </c>
      <c r="BB22" s="224">
        <v>0</v>
      </c>
      <c r="BC22" s="224">
        <v>0</v>
      </c>
      <c r="BD22" s="224">
        <v>0</v>
      </c>
      <c r="BE22" s="224">
        <v>0</v>
      </c>
      <c r="BF22" s="224">
        <v>0</v>
      </c>
      <c r="BG22" s="224"/>
      <c r="BI22" s="224">
        <v>5</v>
      </c>
      <c r="BJ22" s="224">
        <f t="shared" si="24"/>
        <v>0</v>
      </c>
      <c r="BK22" s="224">
        <f t="shared" si="12"/>
        <v>0</v>
      </c>
      <c r="BL22" s="224">
        <f t="shared" si="13"/>
        <v>0</v>
      </c>
      <c r="BM22" s="224">
        <f t="shared" si="14"/>
        <v>0</v>
      </c>
      <c r="BN22" s="224">
        <f t="shared" si="15"/>
        <v>0</v>
      </c>
      <c r="BO22" s="224">
        <f t="shared" si="16"/>
        <v>0</v>
      </c>
      <c r="BP22" s="224">
        <f t="shared" si="17"/>
        <v>0</v>
      </c>
      <c r="BQ22" s="224">
        <f t="shared" si="18"/>
        <v>0</v>
      </c>
      <c r="BR22" s="224">
        <f t="shared" si="19"/>
        <v>0</v>
      </c>
      <c r="BS22" s="224">
        <f t="shared" si="20"/>
        <v>0</v>
      </c>
      <c r="BT22" s="224">
        <f t="shared" si="21"/>
        <v>0</v>
      </c>
      <c r="BU22" s="224">
        <f t="shared" si="22"/>
        <v>0</v>
      </c>
      <c r="BV22" s="224">
        <f t="shared" si="23"/>
        <v>0</v>
      </c>
      <c r="CZ22" s="324">
        <v>3</v>
      </c>
      <c r="DA22" s="24" t="s">
        <v>130</v>
      </c>
      <c r="DB22" s="24" t="s">
        <v>130</v>
      </c>
      <c r="DC22" s="24" t="s">
        <v>130</v>
      </c>
      <c r="DD22" s="24" t="s">
        <v>130</v>
      </c>
      <c r="DE22" s="24" t="s">
        <v>130</v>
      </c>
      <c r="DF22" s="24" t="s">
        <v>130</v>
      </c>
      <c r="DG22" s="24" t="s">
        <v>130</v>
      </c>
      <c r="DH22" s="24" t="s">
        <v>130</v>
      </c>
      <c r="DI22" s="24" t="s">
        <v>130</v>
      </c>
      <c r="DJ22" s="24" t="s">
        <v>130</v>
      </c>
      <c r="DK22" s="24" t="s">
        <v>130</v>
      </c>
      <c r="DL22" s="24" t="s">
        <v>130</v>
      </c>
    </row>
    <row r="23" spans="1:117" ht="15.75" x14ac:dyDescent="0.25">
      <c r="A23" s="228">
        <v>1</v>
      </c>
      <c r="B23" s="243">
        <f t="shared" si="11"/>
        <v>4.4000000000000004E-2</v>
      </c>
      <c r="C23" s="244">
        <f t="shared" si="0"/>
        <v>0.10800000000000001</v>
      </c>
      <c r="D23" s="244">
        <f t="shared" si="1"/>
        <v>4.0999999999999995E-2</v>
      </c>
      <c r="E23" s="244">
        <f t="shared" si="2"/>
        <v>6.0000000000000001E-3</v>
      </c>
      <c r="F23" s="244">
        <f t="shared" si="3"/>
        <v>2.1000000000000001E-2</v>
      </c>
      <c r="G23" s="244">
        <f t="shared" si="4"/>
        <v>0</v>
      </c>
      <c r="H23" s="244">
        <f t="shared" si="5"/>
        <v>0</v>
      </c>
      <c r="I23" s="244">
        <f t="shared" si="6"/>
        <v>5.0000000000000001E-3</v>
      </c>
      <c r="J23" s="244">
        <f t="shared" si="7"/>
        <v>2.7000000000000003E-2</v>
      </c>
      <c r="K23" s="244">
        <f t="shared" si="8"/>
        <v>2.4E-2</v>
      </c>
      <c r="L23" s="244">
        <f t="shared" si="9"/>
        <v>5.6221889055472263E-2</v>
      </c>
      <c r="M23" s="244">
        <f t="shared" si="10"/>
        <v>0.254</v>
      </c>
      <c r="N23" s="224"/>
      <c r="P23" s="221"/>
      <c r="Q23" s="221">
        <v>4</v>
      </c>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T23" s="224">
        <v>4</v>
      </c>
      <c r="AU23" s="224">
        <v>0</v>
      </c>
      <c r="AV23" s="224">
        <v>0</v>
      </c>
      <c r="AW23" s="224">
        <v>0</v>
      </c>
      <c r="AX23" s="224">
        <v>0</v>
      </c>
      <c r="AY23" s="224">
        <v>0.1</v>
      </c>
      <c r="AZ23" s="224">
        <v>0</v>
      </c>
      <c r="BA23" s="224">
        <v>0</v>
      </c>
      <c r="BB23" s="224">
        <v>0.2</v>
      </c>
      <c r="BC23" s="224">
        <v>0</v>
      </c>
      <c r="BD23" s="224">
        <v>0</v>
      </c>
      <c r="BE23" s="224">
        <v>0</v>
      </c>
      <c r="BF23" s="224">
        <v>0</v>
      </c>
      <c r="BG23" s="224"/>
      <c r="BI23" s="224">
        <v>4</v>
      </c>
      <c r="BJ23" s="224">
        <f t="shared" si="24"/>
        <v>0</v>
      </c>
      <c r="BK23" s="224">
        <f t="shared" si="12"/>
        <v>0</v>
      </c>
      <c r="BL23" s="224">
        <f t="shared" si="13"/>
        <v>0</v>
      </c>
      <c r="BM23" s="224">
        <f t="shared" si="14"/>
        <v>0</v>
      </c>
      <c r="BN23" s="224">
        <f t="shared" si="15"/>
        <v>1E-3</v>
      </c>
      <c r="BO23" s="224">
        <f t="shared" si="16"/>
        <v>0</v>
      </c>
      <c r="BP23" s="224">
        <f t="shared" si="17"/>
        <v>0</v>
      </c>
      <c r="BQ23" s="224">
        <f t="shared" si="18"/>
        <v>2E-3</v>
      </c>
      <c r="BR23" s="224">
        <f t="shared" si="19"/>
        <v>0</v>
      </c>
      <c r="BS23" s="224">
        <f t="shared" si="20"/>
        <v>0</v>
      </c>
      <c r="BT23" s="224">
        <f t="shared" si="21"/>
        <v>0</v>
      </c>
      <c r="BU23" s="224">
        <f t="shared" si="22"/>
        <v>0</v>
      </c>
      <c r="BV23" s="224">
        <f t="shared" si="23"/>
        <v>0</v>
      </c>
      <c r="CZ23" s="324">
        <v>2</v>
      </c>
      <c r="DA23" s="24">
        <f>(S25)/100</f>
        <v>0</v>
      </c>
      <c r="DB23" s="24">
        <f>(U25)/100</f>
        <v>0</v>
      </c>
      <c r="DC23" s="24">
        <f>(W25)/100</f>
        <v>0</v>
      </c>
      <c r="DD23" s="24">
        <f>(Y25)/100</f>
        <v>0</v>
      </c>
      <c r="DE23" s="24">
        <f>(AA25)/100</f>
        <v>0</v>
      </c>
      <c r="DF23" s="24">
        <f>(AC25)/100</f>
        <v>0</v>
      </c>
      <c r="DG23" s="24">
        <f>(AE25)/100</f>
        <v>0</v>
      </c>
      <c r="DH23" s="24">
        <f>(AG25)/100</f>
        <v>0</v>
      </c>
      <c r="DI23" s="24">
        <f>(AI25)/100</f>
        <v>0</v>
      </c>
      <c r="DJ23" s="24">
        <f>(AK25)/100</f>
        <v>0</v>
      </c>
      <c r="DK23" s="24">
        <f>(AM25)/100</f>
        <v>0</v>
      </c>
      <c r="DL23" s="24">
        <f>(AO25)/100</f>
        <v>0</v>
      </c>
    </row>
    <row r="24" spans="1:117" ht="15.75" x14ac:dyDescent="0.25">
      <c r="A24" s="228"/>
      <c r="B24" s="228"/>
      <c r="C24" s="228"/>
      <c r="D24" s="228"/>
      <c r="E24" s="228"/>
      <c r="F24" s="228"/>
      <c r="G24" s="228"/>
      <c r="H24" s="228"/>
      <c r="I24" s="228"/>
      <c r="J24" s="228"/>
      <c r="K24" s="228"/>
      <c r="L24" s="228"/>
      <c r="M24" s="228"/>
      <c r="N24" s="224"/>
      <c r="P24" s="221"/>
      <c r="Q24" s="221">
        <v>3</v>
      </c>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T24" s="224">
        <v>3</v>
      </c>
      <c r="AU24" s="224">
        <v>0</v>
      </c>
      <c r="AV24" s="224">
        <v>0</v>
      </c>
      <c r="AW24" s="224">
        <v>0</v>
      </c>
      <c r="AX24" s="224">
        <v>0</v>
      </c>
      <c r="AY24" s="224">
        <v>0.3</v>
      </c>
      <c r="AZ24" s="224">
        <v>0.2</v>
      </c>
      <c r="BA24" s="224">
        <v>0</v>
      </c>
      <c r="BB24" s="224">
        <v>0.8</v>
      </c>
      <c r="BC24" s="224">
        <v>0</v>
      </c>
      <c r="BD24" s="224">
        <v>1.802776275464215E-2</v>
      </c>
      <c r="BE24" s="224">
        <v>1.802776275464215E-2</v>
      </c>
      <c r="BF24" s="224">
        <v>1.802776275464215E-2</v>
      </c>
      <c r="BG24" s="224"/>
      <c r="BI24" s="224">
        <v>3</v>
      </c>
      <c r="BJ24" s="224">
        <f t="shared" si="24"/>
        <v>0</v>
      </c>
      <c r="BK24" s="224">
        <f t="shared" si="12"/>
        <v>0</v>
      </c>
      <c r="BL24" s="224">
        <f t="shared" si="13"/>
        <v>0</v>
      </c>
      <c r="BM24" s="224">
        <f t="shared" si="14"/>
        <v>0</v>
      </c>
      <c r="BN24" s="224">
        <f t="shared" si="15"/>
        <v>3.0000000000000001E-3</v>
      </c>
      <c r="BO24" s="224">
        <f t="shared" si="16"/>
        <v>2E-3</v>
      </c>
      <c r="BP24" s="224">
        <f t="shared" si="17"/>
        <v>0</v>
      </c>
      <c r="BQ24" s="224">
        <f t="shared" si="18"/>
        <v>8.0000000000000002E-3</v>
      </c>
      <c r="BR24" s="224">
        <f t="shared" si="19"/>
        <v>0</v>
      </c>
      <c r="BS24" s="224">
        <f t="shared" si="20"/>
        <v>1.8027762754642149E-4</v>
      </c>
      <c r="BT24" s="224">
        <f t="shared" si="21"/>
        <v>1.8027762754642149E-4</v>
      </c>
      <c r="BU24" s="224">
        <f t="shared" si="22"/>
        <v>1.8027762754642149E-4</v>
      </c>
      <c r="BV24" s="224">
        <f t="shared" si="23"/>
        <v>0</v>
      </c>
      <c r="CZ24" s="324">
        <v>1</v>
      </c>
      <c r="DA24" s="24">
        <f>(S26)/100</f>
        <v>4.4000000000000004E-2</v>
      </c>
      <c r="DB24" s="24">
        <f>(U26)/100</f>
        <v>0.10800000000000001</v>
      </c>
      <c r="DC24" s="24">
        <f>(W26)/100</f>
        <v>4.0999999999999995E-2</v>
      </c>
      <c r="DD24" s="24">
        <f>(Y26)/100</f>
        <v>6.0000000000000001E-3</v>
      </c>
      <c r="DE24" s="24">
        <f>(AA26)/100</f>
        <v>2.1000000000000001E-2</v>
      </c>
      <c r="DF24" s="24">
        <f>(AC26)/100</f>
        <v>0</v>
      </c>
      <c r="DG24" s="24">
        <f>(AE26)/100</f>
        <v>0</v>
      </c>
      <c r="DH24" s="24">
        <f>(AG26)/100</f>
        <v>5.0000000000000001E-3</v>
      </c>
      <c r="DI24" s="24">
        <f>(AI26)/100</f>
        <v>2.7000000000000003E-2</v>
      </c>
      <c r="DJ24" s="24">
        <f>(AK26)/100</f>
        <v>2.4E-2</v>
      </c>
      <c r="DK24" s="24">
        <f>(AM26)/100</f>
        <v>5.6221889055472263E-2</v>
      </c>
      <c r="DL24" s="24">
        <f>(AO26)/100</f>
        <v>0.254</v>
      </c>
    </row>
    <row r="25" spans="1:117" ht="15.75" x14ac:dyDescent="0.25">
      <c r="A25" s="229" t="s">
        <v>246</v>
      </c>
      <c r="B25" s="228"/>
      <c r="C25" s="228"/>
      <c r="D25" s="228"/>
      <c r="E25" s="228"/>
      <c r="F25" s="228"/>
      <c r="G25" s="228"/>
      <c r="H25" s="228"/>
      <c r="I25" s="228"/>
      <c r="J25" s="228"/>
      <c r="K25" s="228"/>
      <c r="L25" s="228"/>
      <c r="M25" s="228"/>
      <c r="N25" s="224"/>
      <c r="P25" s="221"/>
      <c r="Q25" s="221">
        <v>2</v>
      </c>
      <c r="R25" s="221">
        <v>0</v>
      </c>
      <c r="S25" s="221">
        <v>0</v>
      </c>
      <c r="T25" s="221">
        <v>0</v>
      </c>
      <c r="U25" s="221">
        <v>0</v>
      </c>
      <c r="V25" s="221">
        <v>0</v>
      </c>
      <c r="W25" s="221">
        <v>0</v>
      </c>
      <c r="X25" s="221">
        <v>0</v>
      </c>
      <c r="Y25" s="221">
        <v>0</v>
      </c>
      <c r="Z25" s="221">
        <v>0</v>
      </c>
      <c r="AA25" s="221">
        <v>0</v>
      </c>
      <c r="AB25" s="221">
        <v>0</v>
      </c>
      <c r="AC25" s="221">
        <v>0</v>
      </c>
      <c r="AD25" s="221">
        <v>0</v>
      </c>
      <c r="AE25" s="221">
        <v>0</v>
      </c>
      <c r="AF25" s="221">
        <v>0</v>
      </c>
      <c r="AG25" s="221">
        <v>0</v>
      </c>
      <c r="AH25" s="221">
        <v>0</v>
      </c>
      <c r="AI25" s="221">
        <v>0</v>
      </c>
      <c r="AJ25" s="221">
        <v>0</v>
      </c>
      <c r="AK25" s="221">
        <v>0</v>
      </c>
      <c r="AL25" s="221">
        <v>0</v>
      </c>
      <c r="AM25" s="221">
        <v>0</v>
      </c>
      <c r="AN25" s="221">
        <v>0</v>
      </c>
      <c r="AO25" s="221">
        <v>0</v>
      </c>
      <c r="AP25" s="221">
        <v>0</v>
      </c>
      <c r="AQ25" s="221">
        <v>0</v>
      </c>
      <c r="AT25" s="224">
        <v>2</v>
      </c>
      <c r="AU25" s="224">
        <v>0.13544018058690743</v>
      </c>
      <c r="AV25" s="224">
        <v>0.13544018058690743</v>
      </c>
      <c r="AW25" s="224">
        <v>0.13544018058690743</v>
      </c>
      <c r="AX25" s="224">
        <v>0.8</v>
      </c>
      <c r="AY25" s="224">
        <v>1.1000000000000001</v>
      </c>
      <c r="AZ25" s="224">
        <v>1</v>
      </c>
      <c r="BA25" s="224">
        <v>0.2</v>
      </c>
      <c r="BB25" s="224">
        <v>1.7</v>
      </c>
      <c r="BC25" s="224">
        <v>1.4</v>
      </c>
      <c r="BD25" s="224">
        <v>0.54083288263926443</v>
      </c>
      <c r="BE25" s="224">
        <v>0.54083288263926443</v>
      </c>
      <c r="BF25" s="224">
        <v>0.54083288263926443</v>
      </c>
      <c r="BG25" s="224"/>
      <c r="BI25" s="224">
        <v>2</v>
      </c>
      <c r="BJ25" s="224">
        <f t="shared" si="24"/>
        <v>1.3544018058690742E-3</v>
      </c>
      <c r="BK25" s="224">
        <f t="shared" si="12"/>
        <v>1.3544018058690742E-3</v>
      </c>
      <c r="BL25" s="224">
        <f t="shared" si="13"/>
        <v>1.3544018058690742E-3</v>
      </c>
      <c r="BM25" s="224">
        <f t="shared" si="14"/>
        <v>8.0000000000000002E-3</v>
      </c>
      <c r="BN25" s="224">
        <f t="shared" si="15"/>
        <v>1.1000000000000001E-2</v>
      </c>
      <c r="BO25" s="224">
        <f t="shared" si="16"/>
        <v>0.01</v>
      </c>
      <c r="BP25" s="224">
        <f t="shared" si="17"/>
        <v>2E-3</v>
      </c>
      <c r="BQ25" s="224">
        <f t="shared" si="18"/>
        <v>1.7000000000000001E-2</v>
      </c>
      <c r="BR25" s="224">
        <f t="shared" si="19"/>
        <v>1.3999999999999999E-2</v>
      </c>
      <c r="BS25" s="224">
        <f t="shared" si="20"/>
        <v>5.408328826392644E-3</v>
      </c>
      <c r="BT25" s="224">
        <f t="shared" si="21"/>
        <v>5.408328826392644E-3</v>
      </c>
      <c r="BU25" s="224">
        <f t="shared" si="22"/>
        <v>5.408328826392644E-3</v>
      </c>
      <c r="BV25" s="224">
        <f t="shared" si="23"/>
        <v>0</v>
      </c>
    </row>
    <row r="26" spans="1:117" ht="16.5" thickBot="1" x14ac:dyDescent="0.3">
      <c r="A26" s="228" t="s">
        <v>60</v>
      </c>
      <c r="B26" s="228">
        <v>1</v>
      </c>
      <c r="C26" s="228">
        <v>2</v>
      </c>
      <c r="D26" s="228">
        <v>3</v>
      </c>
      <c r="E26" s="228">
        <v>4</v>
      </c>
      <c r="F26" s="228">
        <v>5</v>
      </c>
      <c r="G26" s="228">
        <v>6</v>
      </c>
      <c r="H26" s="228">
        <v>7</v>
      </c>
      <c r="I26" s="228">
        <v>8</v>
      </c>
      <c r="J26" s="228">
        <v>9</v>
      </c>
      <c r="K26" s="228">
        <v>10</v>
      </c>
      <c r="L26" s="228">
        <v>11</v>
      </c>
      <c r="M26" s="228">
        <v>12</v>
      </c>
      <c r="N26" s="224"/>
      <c r="Q26" s="221">
        <v>1</v>
      </c>
      <c r="R26" s="221">
        <v>63</v>
      </c>
      <c r="S26" s="221">
        <v>4.4000000000000004</v>
      </c>
      <c r="T26" s="221">
        <v>155</v>
      </c>
      <c r="U26" s="221">
        <v>10.8</v>
      </c>
      <c r="V26" s="221">
        <v>86</v>
      </c>
      <c r="W26" s="221">
        <v>4.0999999999999996</v>
      </c>
      <c r="X26" s="221">
        <v>10</v>
      </c>
      <c r="Y26" s="221">
        <v>0.6</v>
      </c>
      <c r="Z26" s="221">
        <v>35</v>
      </c>
      <c r="AA26" s="221">
        <v>2.1</v>
      </c>
      <c r="AB26" s="221">
        <v>0</v>
      </c>
      <c r="AC26" s="221">
        <v>0</v>
      </c>
      <c r="AD26" s="221">
        <v>0</v>
      </c>
      <c r="AE26" s="221">
        <v>0</v>
      </c>
      <c r="AF26" s="221">
        <v>10</v>
      </c>
      <c r="AG26" s="221">
        <v>0.5</v>
      </c>
      <c r="AH26" s="221">
        <v>25</v>
      </c>
      <c r="AI26" s="221">
        <v>2.7</v>
      </c>
      <c r="AJ26" s="221">
        <v>27</v>
      </c>
      <c r="AK26" s="221">
        <v>2.4</v>
      </c>
      <c r="AL26" s="221">
        <f>AJ26+AN26</f>
        <v>75</v>
      </c>
      <c r="AM26" s="221">
        <f>(AL26/(AJ6+AL6+AN6))*100</f>
        <v>5.6221889055472261</v>
      </c>
      <c r="AN26" s="221">
        <v>48</v>
      </c>
      <c r="AO26" s="221">
        <v>25.4</v>
      </c>
      <c r="AP26" s="21">
        <v>458</v>
      </c>
      <c r="AQ26" s="221">
        <v>3.3</v>
      </c>
      <c r="AT26" s="224">
        <v>1</v>
      </c>
      <c r="AU26" s="224">
        <v>3.9729119638826185</v>
      </c>
      <c r="AV26" s="224">
        <v>3.9729119638826185</v>
      </c>
      <c r="AW26" s="224">
        <v>3.9729119638826185</v>
      </c>
      <c r="AX26" s="224">
        <v>4.8</v>
      </c>
      <c r="AY26" s="224">
        <v>5.0999999999999996</v>
      </c>
      <c r="AZ26" s="224">
        <v>3.3</v>
      </c>
      <c r="BA26" s="224">
        <v>1.7</v>
      </c>
      <c r="BB26" s="224">
        <v>4.0999999999999996</v>
      </c>
      <c r="BC26" s="224">
        <v>7.3</v>
      </c>
      <c r="BD26" s="224">
        <v>4.3807463493780423</v>
      </c>
      <c r="BE26" s="224">
        <v>4.3807463493780423</v>
      </c>
      <c r="BF26" s="224">
        <v>4.3807463493780423</v>
      </c>
      <c r="BG26" s="224"/>
      <c r="BI26" s="224">
        <v>1</v>
      </c>
      <c r="BJ26" s="224">
        <f t="shared" si="24"/>
        <v>3.9729119638826187E-2</v>
      </c>
      <c r="BK26" s="224">
        <f t="shared" si="12"/>
        <v>3.9729119638826187E-2</v>
      </c>
      <c r="BL26" s="224">
        <f t="shared" si="13"/>
        <v>3.9729119638826187E-2</v>
      </c>
      <c r="BM26" s="224">
        <f t="shared" si="14"/>
        <v>4.8000000000000001E-2</v>
      </c>
      <c r="BN26" s="224">
        <f t="shared" si="15"/>
        <v>5.0999999999999997E-2</v>
      </c>
      <c r="BO26" s="224">
        <f t="shared" si="16"/>
        <v>3.3000000000000002E-2</v>
      </c>
      <c r="BP26" s="224">
        <f t="shared" si="17"/>
        <v>1.7000000000000001E-2</v>
      </c>
      <c r="BQ26" s="224">
        <f t="shared" si="18"/>
        <v>4.0999999999999995E-2</v>
      </c>
      <c r="BR26" s="224">
        <f t="shared" si="19"/>
        <v>7.2999999999999995E-2</v>
      </c>
      <c r="BS26" s="224">
        <f t="shared" si="20"/>
        <v>4.3807463493780424E-2</v>
      </c>
      <c r="BT26" s="224">
        <f t="shared" si="21"/>
        <v>4.3807463493780424E-2</v>
      </c>
      <c r="BU26" s="224">
        <f t="shared" si="22"/>
        <v>4.3807463493780424E-2</v>
      </c>
      <c r="BV26" s="224">
        <f t="shared" si="23"/>
        <v>0</v>
      </c>
    </row>
    <row r="27" spans="1:117" ht="15.75" x14ac:dyDescent="0.25">
      <c r="A27" s="228">
        <v>20</v>
      </c>
      <c r="B27" s="241" t="str">
        <f>DA32</f>
        <v>NA</v>
      </c>
      <c r="C27" s="242" t="str">
        <f t="shared" ref="C27:M27" si="25">DB32</f>
        <v>NA</v>
      </c>
      <c r="D27" s="242" t="str">
        <f t="shared" si="25"/>
        <v>NA</v>
      </c>
      <c r="E27" s="242" t="str">
        <f t="shared" si="25"/>
        <v>NA</v>
      </c>
      <c r="F27" s="242" t="str">
        <f t="shared" si="25"/>
        <v>NA</v>
      </c>
      <c r="G27" s="242" t="str">
        <f t="shared" si="25"/>
        <v>NA</v>
      </c>
      <c r="H27" s="242" t="str">
        <f t="shared" si="25"/>
        <v>NA</v>
      </c>
      <c r="I27" s="242" t="str">
        <f t="shared" si="25"/>
        <v>NA</v>
      </c>
      <c r="J27" s="242" t="str">
        <f t="shared" si="25"/>
        <v>NA</v>
      </c>
      <c r="K27" s="242" t="str">
        <f t="shared" si="25"/>
        <v>NA</v>
      </c>
      <c r="L27" s="242" t="str">
        <f t="shared" si="25"/>
        <v>NA</v>
      </c>
      <c r="M27" s="242" t="str">
        <f t="shared" si="25"/>
        <v>NA</v>
      </c>
      <c r="N27" s="224"/>
    </row>
    <row r="28" spans="1:117" ht="15.75" x14ac:dyDescent="0.25">
      <c r="A28" s="228">
        <v>19</v>
      </c>
      <c r="B28" s="243" t="str">
        <f t="shared" ref="B28:M28" si="26">DA33</f>
        <v>NA</v>
      </c>
      <c r="C28" s="244" t="str">
        <f t="shared" si="26"/>
        <v>NA</v>
      </c>
      <c r="D28" s="244" t="str">
        <f t="shared" si="26"/>
        <v>NA</v>
      </c>
      <c r="E28" s="244" t="str">
        <f t="shared" si="26"/>
        <v>NA</v>
      </c>
      <c r="F28" s="244" t="str">
        <f t="shared" si="26"/>
        <v>NA</v>
      </c>
      <c r="G28" s="244" t="str">
        <f t="shared" si="26"/>
        <v>NA</v>
      </c>
      <c r="H28" s="244" t="str">
        <f t="shared" si="26"/>
        <v>NA</v>
      </c>
      <c r="I28" s="244" t="str">
        <f t="shared" si="26"/>
        <v>NA</v>
      </c>
      <c r="J28" s="244" t="str">
        <f t="shared" si="26"/>
        <v>NA</v>
      </c>
      <c r="K28" s="244" t="str">
        <f t="shared" si="26"/>
        <v>NA</v>
      </c>
      <c r="L28" s="244" t="str">
        <f t="shared" si="26"/>
        <v>NA</v>
      </c>
      <c r="M28" s="244" t="str">
        <f t="shared" si="26"/>
        <v>NA</v>
      </c>
      <c r="N28" s="224"/>
      <c r="BX28" s="324"/>
    </row>
    <row r="29" spans="1:117" ht="15.75" x14ac:dyDescent="0.25">
      <c r="A29" s="228">
        <v>18</v>
      </c>
      <c r="B29" s="243" t="str">
        <f t="shared" ref="B29:M29" si="27">DA34</f>
        <v>NA</v>
      </c>
      <c r="C29" s="244" t="str">
        <f t="shared" si="27"/>
        <v>NA</v>
      </c>
      <c r="D29" s="244" t="str">
        <f t="shared" si="27"/>
        <v>NA</v>
      </c>
      <c r="E29" s="244" t="str">
        <f t="shared" si="27"/>
        <v>NA</v>
      </c>
      <c r="F29" s="244" t="str">
        <f t="shared" si="27"/>
        <v>NA</v>
      </c>
      <c r="G29" s="244" t="str">
        <f t="shared" si="27"/>
        <v>NA</v>
      </c>
      <c r="H29" s="244" t="str">
        <f t="shared" si="27"/>
        <v>NA</v>
      </c>
      <c r="I29" s="244" t="str">
        <f t="shared" si="27"/>
        <v>NA</v>
      </c>
      <c r="J29" s="244" t="str">
        <f t="shared" si="27"/>
        <v>NA</v>
      </c>
      <c r="K29" s="244" t="str">
        <f t="shared" si="27"/>
        <v>NA</v>
      </c>
      <c r="L29" s="244" t="str">
        <f t="shared" si="27"/>
        <v>NA</v>
      </c>
      <c r="M29" s="244" t="str">
        <f t="shared" si="27"/>
        <v>NA</v>
      </c>
      <c r="N29" s="224"/>
      <c r="Q29" s="222" t="s">
        <v>86</v>
      </c>
      <c r="AV29" s="221" t="s">
        <v>91</v>
      </c>
      <c r="AY29" s="224"/>
      <c r="BX29" t="s">
        <v>91</v>
      </c>
      <c r="CJ29" s="224"/>
      <c r="CK29" s="224"/>
      <c r="CL29" s="224" t="s">
        <v>91</v>
      </c>
      <c r="CM29" s="224"/>
      <c r="CN29" s="224"/>
      <c r="CO29" s="224"/>
      <c r="CP29" s="224"/>
      <c r="CQ29" s="224"/>
      <c r="CR29" s="224"/>
      <c r="CS29" s="224"/>
      <c r="CT29" s="224"/>
      <c r="CU29" s="224"/>
      <c r="CV29" s="224"/>
      <c r="DA29" s="344" t="s">
        <v>24</v>
      </c>
      <c r="DB29" s="343"/>
      <c r="DC29" s="343"/>
      <c r="DD29" s="343"/>
      <c r="DE29" s="343"/>
      <c r="DF29" s="343"/>
      <c r="DG29" s="343"/>
      <c r="DH29" s="343"/>
      <c r="DI29" s="343"/>
      <c r="DJ29" s="343"/>
      <c r="DK29" s="343"/>
      <c r="DL29" s="343"/>
      <c r="DM29" s="343"/>
    </row>
    <row r="30" spans="1:117" ht="15.75" x14ac:dyDescent="0.25">
      <c r="A30" s="228">
        <v>17</v>
      </c>
      <c r="B30" s="243" t="str">
        <f t="shared" ref="B30:M30" si="28">DA35</f>
        <v>NA</v>
      </c>
      <c r="C30" s="244" t="str">
        <f t="shared" si="28"/>
        <v>NA</v>
      </c>
      <c r="D30" s="244" t="str">
        <f t="shared" si="28"/>
        <v>NA</v>
      </c>
      <c r="E30" s="244" t="str">
        <f t="shared" si="28"/>
        <v>NA</v>
      </c>
      <c r="F30" s="244" t="str">
        <f t="shared" si="28"/>
        <v>NA</v>
      </c>
      <c r="G30" s="244" t="str">
        <f t="shared" si="28"/>
        <v>NA</v>
      </c>
      <c r="H30" s="244" t="str">
        <f t="shared" si="28"/>
        <v>NA</v>
      </c>
      <c r="I30" s="244" t="str">
        <f t="shared" si="28"/>
        <v>NA</v>
      </c>
      <c r="J30" s="244" t="str">
        <f t="shared" si="28"/>
        <v>NA</v>
      </c>
      <c r="K30" s="244" t="str">
        <f t="shared" si="28"/>
        <v>NA</v>
      </c>
      <c r="L30" s="244" t="str">
        <f t="shared" si="28"/>
        <v>NA</v>
      </c>
      <c r="M30" s="244" t="str">
        <f t="shared" si="28"/>
        <v>NA</v>
      </c>
      <c r="N30" s="224"/>
      <c r="Q30" s="221" t="s">
        <v>60</v>
      </c>
      <c r="R30" s="222">
        <v>1</v>
      </c>
      <c r="S30" s="222"/>
      <c r="T30" s="222">
        <v>2</v>
      </c>
      <c r="U30" s="222"/>
      <c r="V30" s="222">
        <v>3</v>
      </c>
      <c r="W30" s="222"/>
      <c r="X30">
        <v>4</v>
      </c>
      <c r="Z30" s="222">
        <v>5</v>
      </c>
      <c r="AA30" s="222"/>
      <c r="AB30" s="222">
        <v>6</v>
      </c>
      <c r="AC30" s="222"/>
      <c r="AD30" s="222">
        <v>7</v>
      </c>
      <c r="AE30" s="222"/>
      <c r="AF30" s="222">
        <v>8</v>
      </c>
      <c r="AG30" s="222"/>
      <c r="AH30" s="222">
        <v>9</v>
      </c>
      <c r="AI30" s="222"/>
      <c r="AJ30" s="222">
        <v>10</v>
      </c>
      <c r="AK30" s="222"/>
      <c r="AL30" s="222">
        <v>11</v>
      </c>
      <c r="AM30" s="222"/>
      <c r="AN30" s="222">
        <v>12</v>
      </c>
      <c r="AO30" s="222"/>
      <c r="AP30" s="222" t="s">
        <v>83</v>
      </c>
      <c r="AQ30" s="222"/>
      <c r="AR30" s="222"/>
      <c r="AU30" s="224">
        <v>1</v>
      </c>
      <c r="AV30" s="224"/>
      <c r="AW30" s="224">
        <v>2</v>
      </c>
      <c r="AX30" s="224"/>
      <c r="AY30" s="224">
        <v>3</v>
      </c>
      <c r="AZ30" s="224"/>
      <c r="BA30" s="224">
        <v>4</v>
      </c>
      <c r="BB30" s="224"/>
      <c r="BC30" s="224">
        <v>5</v>
      </c>
      <c r="BD30" s="224"/>
      <c r="BE30" s="224">
        <v>6</v>
      </c>
      <c r="BF30" s="224"/>
      <c r="BG30" s="224">
        <v>7</v>
      </c>
      <c r="BH30" s="224"/>
      <c r="BI30" s="224">
        <v>8</v>
      </c>
      <c r="BJ30" s="224"/>
      <c r="BK30" s="224">
        <v>9</v>
      </c>
      <c r="BL30" s="224"/>
      <c r="BM30" s="224">
        <v>10</v>
      </c>
      <c r="BN30" s="224"/>
      <c r="BO30" s="224">
        <v>11</v>
      </c>
      <c r="BP30" s="224"/>
      <c r="BQ30" s="224">
        <v>12</v>
      </c>
      <c r="BR30" s="224"/>
      <c r="BS30" s="224" t="s">
        <v>83</v>
      </c>
      <c r="BT30" s="224"/>
      <c r="BV30" s="324"/>
      <c r="BW30" s="324">
        <v>1</v>
      </c>
      <c r="BX30" s="324">
        <v>2</v>
      </c>
      <c r="BY30" s="324">
        <v>3</v>
      </c>
      <c r="BZ30" s="324">
        <v>4</v>
      </c>
      <c r="CA30" s="324">
        <v>5</v>
      </c>
      <c r="CB30" s="324">
        <v>6</v>
      </c>
      <c r="CC30" s="324">
        <v>7</v>
      </c>
      <c r="CD30" s="324">
        <v>8</v>
      </c>
      <c r="CE30" s="324">
        <v>9</v>
      </c>
      <c r="CF30" s="324">
        <v>10</v>
      </c>
      <c r="CG30" s="324">
        <v>11</v>
      </c>
      <c r="CH30" s="324">
        <v>12</v>
      </c>
      <c r="CJ30" s="224"/>
      <c r="CK30" s="224">
        <v>1</v>
      </c>
      <c r="CL30" s="224">
        <v>2</v>
      </c>
      <c r="CM30" s="224">
        <v>3</v>
      </c>
      <c r="CN30" s="224">
        <v>4</v>
      </c>
      <c r="CO30" s="224">
        <v>5</v>
      </c>
      <c r="CP30" s="224">
        <v>6</v>
      </c>
      <c r="CQ30" s="224">
        <v>7</v>
      </c>
      <c r="CR30" s="224">
        <v>8</v>
      </c>
      <c r="CS30" s="224">
        <v>9</v>
      </c>
      <c r="CT30" s="224">
        <v>10</v>
      </c>
      <c r="CU30" s="224">
        <v>11</v>
      </c>
      <c r="CV30" s="224">
        <v>12</v>
      </c>
    </row>
    <row r="31" spans="1:117" ht="15.75" x14ac:dyDescent="0.25">
      <c r="A31" s="228">
        <v>16</v>
      </c>
      <c r="B31" s="243" t="str">
        <f t="shared" ref="B31:M31" si="29">DA36</f>
        <v>NA</v>
      </c>
      <c r="C31" s="244" t="str">
        <f t="shared" si="29"/>
        <v>NA</v>
      </c>
      <c r="D31" s="244" t="str">
        <f t="shared" si="29"/>
        <v>NA</v>
      </c>
      <c r="E31" s="244" t="str">
        <f t="shared" si="29"/>
        <v>NA</v>
      </c>
      <c r="F31" s="244" t="str">
        <f t="shared" si="29"/>
        <v>NA</v>
      </c>
      <c r="G31" s="244" t="str">
        <f t="shared" si="29"/>
        <v>NA</v>
      </c>
      <c r="H31" s="244" t="str">
        <f t="shared" si="29"/>
        <v>NA</v>
      </c>
      <c r="I31" s="244" t="str">
        <f t="shared" si="29"/>
        <v>NA</v>
      </c>
      <c r="J31" s="244" t="str">
        <f t="shared" si="29"/>
        <v>NA</v>
      </c>
      <c r="K31" s="244" t="str">
        <f t="shared" si="29"/>
        <v>NA</v>
      </c>
      <c r="L31" s="244" t="str">
        <f t="shared" si="29"/>
        <v>NA</v>
      </c>
      <c r="M31" s="244" t="str">
        <f t="shared" si="29"/>
        <v>NA</v>
      </c>
      <c r="N31" s="224"/>
      <c r="Q31" s="221" t="s">
        <v>79</v>
      </c>
      <c r="R31" s="222" t="s">
        <v>84</v>
      </c>
      <c r="S31" s="222" t="s">
        <v>85</v>
      </c>
      <c r="T31" s="222" t="s">
        <v>84</v>
      </c>
      <c r="U31" s="222" t="s">
        <v>85</v>
      </c>
      <c r="V31" s="222" t="s">
        <v>84</v>
      </c>
      <c r="W31" s="222" t="s">
        <v>85</v>
      </c>
      <c r="X31" s="222" t="s">
        <v>84</v>
      </c>
      <c r="Y31" s="222" t="s">
        <v>85</v>
      </c>
      <c r="Z31" s="222" t="s">
        <v>84</v>
      </c>
      <c r="AA31" s="222" t="s">
        <v>85</v>
      </c>
      <c r="AB31" s="222" t="s">
        <v>84</v>
      </c>
      <c r="AC31" s="222" t="s">
        <v>85</v>
      </c>
      <c r="AD31" s="222" t="s">
        <v>84</v>
      </c>
      <c r="AE31" s="222" t="s">
        <v>85</v>
      </c>
      <c r="AF31" s="222" t="s">
        <v>84</v>
      </c>
      <c r="AG31" s="222" t="s">
        <v>85</v>
      </c>
      <c r="AH31" s="222" t="s">
        <v>84</v>
      </c>
      <c r="AI31" s="222" t="s">
        <v>85</v>
      </c>
      <c r="AJ31" s="222" t="s">
        <v>84</v>
      </c>
      <c r="AK31" s="222" t="s">
        <v>85</v>
      </c>
      <c r="AL31" s="222" t="s">
        <v>84</v>
      </c>
      <c r="AM31" s="222" t="s">
        <v>85</v>
      </c>
      <c r="AN31" s="222" t="s">
        <v>84</v>
      </c>
      <c r="AO31" s="222" t="s">
        <v>85</v>
      </c>
      <c r="AP31" s="222" t="s">
        <v>84</v>
      </c>
      <c r="AQ31" s="222" t="s">
        <v>85</v>
      </c>
      <c r="AR31" s="222"/>
      <c r="AS31" s="226" t="s">
        <v>92</v>
      </c>
      <c r="AT31" s="224" t="s">
        <v>79</v>
      </c>
      <c r="AU31" s="324"/>
      <c r="AV31" s="224">
        <f>($R$52+$R$81)</f>
        <v>110</v>
      </c>
      <c r="AX31" s="224">
        <f>($T$52+$T$81)</f>
        <v>68</v>
      </c>
      <c r="AZ31" s="224">
        <f>($V$52+$V$81)</f>
        <v>99</v>
      </c>
      <c r="BB31" s="224">
        <f>($X$52+$X$81)</f>
        <v>148</v>
      </c>
      <c r="BD31" s="224">
        <f>($Z$52+$Z$81)</f>
        <v>18</v>
      </c>
      <c r="BF31" s="224">
        <f>($AB$52+$AB$81)</f>
        <v>44</v>
      </c>
      <c r="BH31" s="224">
        <f>($AD$52+$AD$81)</f>
        <v>23</v>
      </c>
      <c r="BJ31" s="224">
        <f>($AF$52+$AF$81)</f>
        <v>192</v>
      </c>
      <c r="BL31" s="224">
        <f>($AH$52+$AH$81)</f>
        <v>74</v>
      </c>
      <c r="BN31" s="224">
        <f>($AJ$52+$AJ$81)</f>
        <v>45</v>
      </c>
      <c r="BP31" s="224">
        <f>($AL$52+$AL$81)</f>
        <v>0</v>
      </c>
      <c r="BR31" s="224">
        <f>($AN$52+$AN$81)</f>
        <v>0</v>
      </c>
      <c r="BS31" s="221" t="s">
        <v>93</v>
      </c>
      <c r="BT31" s="221" t="s">
        <v>37</v>
      </c>
      <c r="BV31" s="324" t="s">
        <v>79</v>
      </c>
      <c r="BW31" s="324"/>
      <c r="BX31" s="324"/>
      <c r="BY31" s="324"/>
      <c r="BZ31" s="324"/>
      <c r="CA31" s="324"/>
      <c r="CB31" s="324"/>
      <c r="CC31" s="324"/>
      <c r="CD31" s="324"/>
      <c r="CE31" s="324"/>
      <c r="CF31" s="324"/>
      <c r="CG31" s="324"/>
      <c r="CH31" s="324"/>
      <c r="CJ31" s="224" t="s">
        <v>79</v>
      </c>
      <c r="CK31" s="224"/>
      <c r="CL31" s="224"/>
      <c r="CM31" s="224"/>
      <c r="CN31" s="224"/>
      <c r="CO31" s="224"/>
      <c r="CP31" s="224"/>
      <c r="CQ31" s="224"/>
      <c r="CR31" s="224"/>
      <c r="CS31" s="224"/>
      <c r="CT31" s="224"/>
      <c r="CU31" s="224"/>
      <c r="CV31" s="224"/>
      <c r="CZ31" s="324" t="s">
        <v>79</v>
      </c>
      <c r="DA31" s="324">
        <v>1</v>
      </c>
      <c r="DB31" s="324">
        <v>2</v>
      </c>
      <c r="DC31" s="324">
        <v>3</v>
      </c>
      <c r="DD31" s="324">
        <v>4</v>
      </c>
      <c r="DE31" s="324">
        <v>5</v>
      </c>
      <c r="DF31" s="324">
        <v>6</v>
      </c>
      <c r="DG31" s="324">
        <v>7</v>
      </c>
      <c r="DH31" s="324">
        <v>8</v>
      </c>
      <c r="DI31" s="324">
        <v>9</v>
      </c>
      <c r="DJ31" s="324">
        <v>10</v>
      </c>
      <c r="DK31" s="324">
        <v>11</v>
      </c>
      <c r="DL31" s="324">
        <v>12</v>
      </c>
    </row>
    <row r="32" spans="1:117" ht="15.75" x14ac:dyDescent="0.25">
      <c r="A32" s="228">
        <v>15</v>
      </c>
      <c r="B32" s="243" t="str">
        <f t="shared" ref="B32:M32" si="30">DA37</f>
        <v>NA</v>
      </c>
      <c r="C32" s="244" t="str">
        <f t="shared" si="30"/>
        <v>NA</v>
      </c>
      <c r="D32" s="244" t="str">
        <f t="shared" si="30"/>
        <v>NA</v>
      </c>
      <c r="E32" s="244" t="str">
        <f t="shared" si="30"/>
        <v>NA</v>
      </c>
      <c r="F32" s="244" t="str">
        <f t="shared" si="30"/>
        <v>NA</v>
      </c>
      <c r="G32" s="244" t="str">
        <f t="shared" si="30"/>
        <v>NA</v>
      </c>
      <c r="H32" s="244" t="str">
        <f t="shared" si="30"/>
        <v>NA</v>
      </c>
      <c r="I32" s="244" t="str">
        <f t="shared" si="30"/>
        <v>NA</v>
      </c>
      <c r="J32" s="244" t="str">
        <f t="shared" si="30"/>
        <v>NA</v>
      </c>
      <c r="K32" s="244" t="str">
        <f t="shared" si="30"/>
        <v>NA</v>
      </c>
      <c r="L32" s="244" t="str">
        <f t="shared" si="30"/>
        <v>NA</v>
      </c>
      <c r="M32" s="244" t="str">
        <f t="shared" si="30"/>
        <v>NA</v>
      </c>
      <c r="N32" s="224"/>
      <c r="P32" s="222" t="s">
        <v>87</v>
      </c>
      <c r="Q32" s="222">
        <v>20</v>
      </c>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T32" s="224">
        <v>20</v>
      </c>
      <c r="AU32" s="324"/>
      <c r="AV32" s="324"/>
      <c r="AW32" s="326"/>
      <c r="AX32" s="326"/>
      <c r="AZ32" s="324"/>
      <c r="BB32" s="324"/>
      <c r="BD32" s="324"/>
      <c r="BF32" s="324"/>
      <c r="BH32" s="324"/>
      <c r="BJ32" s="324"/>
      <c r="BL32" s="324"/>
      <c r="BN32" s="324"/>
      <c r="BP32" s="324"/>
      <c r="BR32" s="324">
        <f>(AN32+AN82)</f>
        <v>0</v>
      </c>
      <c r="BS32">
        <f>$AP$32+$AP$82</f>
        <v>0</v>
      </c>
      <c r="BT32" t="e">
        <f t="shared" ref="BT32:BT51" si="31">((AP32+AP82)/($AP$52+$AP$81))*100</f>
        <v>#DIV/0!</v>
      </c>
      <c r="BV32" s="324">
        <v>20</v>
      </c>
      <c r="BW32" s="324"/>
      <c r="BX32" s="324"/>
      <c r="BY32" s="324"/>
      <c r="BZ32" s="324"/>
      <c r="CA32" s="324"/>
      <c r="CB32" s="324"/>
      <c r="CC32" s="324"/>
      <c r="CD32" s="324"/>
      <c r="CE32" s="324"/>
      <c r="CF32" s="324"/>
      <c r="CG32" s="324"/>
      <c r="CH32" s="324"/>
      <c r="CJ32" s="224">
        <v>20</v>
      </c>
      <c r="CK32" s="224">
        <f>BW32/100</f>
        <v>0</v>
      </c>
      <c r="CL32" s="224">
        <f t="shared" ref="CL32:CL51" si="32">BX32/100</f>
        <v>0</v>
      </c>
      <c r="CM32" s="224">
        <f t="shared" ref="CM32:CM51" si="33">BY32/100</f>
        <v>0</v>
      </c>
      <c r="CN32" s="224">
        <f t="shared" ref="CN32:CN51" si="34">BZ32/100</f>
        <v>0</v>
      </c>
      <c r="CO32" s="224">
        <f t="shared" ref="CO32:CO51" si="35">CA32/100</f>
        <v>0</v>
      </c>
      <c r="CP32" s="224">
        <f t="shared" ref="CP32:CP51" si="36">CB32/100</f>
        <v>0</v>
      </c>
      <c r="CQ32" s="224">
        <f t="shared" ref="CQ32:CQ51" si="37">CC32/100</f>
        <v>0</v>
      </c>
      <c r="CR32" s="224">
        <f t="shared" ref="CR32:CR51" si="38">CD32/100</f>
        <v>0</v>
      </c>
      <c r="CS32" s="224">
        <f t="shared" ref="CS32:CS51" si="39">CE32/100</f>
        <v>0</v>
      </c>
      <c r="CT32" s="224">
        <f t="shared" ref="CT32:CT51" si="40">CF32/100</f>
        <v>0</v>
      </c>
      <c r="CU32" s="224">
        <f t="shared" ref="CU32:CU51" si="41">CG32/100</f>
        <v>0</v>
      </c>
      <c r="CV32" s="224">
        <f t="shared" ref="CV32:CV51" si="42">CH32/100</f>
        <v>0</v>
      </c>
      <c r="CZ32" s="324">
        <v>20</v>
      </c>
      <c r="DA32" s="24" t="s">
        <v>130</v>
      </c>
      <c r="DB32" s="24" t="s">
        <v>130</v>
      </c>
      <c r="DC32" s="24" t="s">
        <v>130</v>
      </c>
      <c r="DD32" s="24" t="s">
        <v>130</v>
      </c>
      <c r="DE32" s="24" t="s">
        <v>130</v>
      </c>
      <c r="DF32" s="24" t="s">
        <v>130</v>
      </c>
      <c r="DG32" s="24" t="s">
        <v>130</v>
      </c>
      <c r="DH32" s="24" t="s">
        <v>130</v>
      </c>
      <c r="DI32" s="24" t="s">
        <v>130</v>
      </c>
      <c r="DJ32" s="24" t="s">
        <v>130</v>
      </c>
      <c r="DK32" s="24" t="s">
        <v>130</v>
      </c>
      <c r="DL32" s="24" t="s">
        <v>130</v>
      </c>
    </row>
    <row r="33" spans="1:116" ht="15.75" x14ac:dyDescent="0.25">
      <c r="A33" s="228">
        <v>14</v>
      </c>
      <c r="B33" s="243" t="str">
        <f t="shared" ref="B33:M33" si="43">DA38</f>
        <v>NA</v>
      </c>
      <c r="C33" s="244" t="str">
        <f t="shared" si="43"/>
        <v>NA</v>
      </c>
      <c r="D33" s="244" t="str">
        <f t="shared" si="43"/>
        <v>NA</v>
      </c>
      <c r="E33" s="244" t="str">
        <f t="shared" si="43"/>
        <v>NA</v>
      </c>
      <c r="F33" s="244" t="str">
        <f t="shared" si="43"/>
        <v>NA</v>
      </c>
      <c r="G33" s="244" t="str">
        <f t="shared" si="43"/>
        <v>NA</v>
      </c>
      <c r="H33" s="244" t="str">
        <f t="shared" si="43"/>
        <v>NA</v>
      </c>
      <c r="I33" s="244" t="str">
        <f t="shared" si="43"/>
        <v>NA</v>
      </c>
      <c r="J33" s="244" t="str">
        <f t="shared" si="43"/>
        <v>NA</v>
      </c>
      <c r="K33" s="244" t="str">
        <f t="shared" si="43"/>
        <v>NA</v>
      </c>
      <c r="L33" s="244" t="str">
        <f t="shared" si="43"/>
        <v>NA</v>
      </c>
      <c r="M33" s="244" t="str">
        <f t="shared" si="43"/>
        <v>NA</v>
      </c>
      <c r="N33" s="224"/>
      <c r="P33" s="221" t="s">
        <v>21</v>
      </c>
      <c r="Q33" s="222">
        <v>19</v>
      </c>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3"/>
      <c r="AT33" s="224">
        <v>19</v>
      </c>
      <c r="AU33" s="324"/>
      <c r="AV33" s="324"/>
      <c r="AW33" s="326"/>
      <c r="AX33" s="326"/>
      <c r="AY33" s="224"/>
      <c r="AZ33" s="324"/>
      <c r="BA33" s="224"/>
      <c r="BB33" s="324"/>
      <c r="BC33" s="224"/>
      <c r="BD33" s="324"/>
      <c r="BE33" s="224"/>
      <c r="BF33" s="324"/>
      <c r="BG33" s="224"/>
      <c r="BH33" s="324"/>
      <c r="BI33" s="224"/>
      <c r="BJ33" s="324"/>
      <c r="BK33" s="224"/>
      <c r="BL33" s="324"/>
      <c r="BM33" s="224"/>
      <c r="BN33" s="324"/>
      <c r="BO33" s="224"/>
      <c r="BP33" s="324"/>
      <c r="BQ33" s="224"/>
      <c r="BR33" s="324">
        <f t="shared" ref="BR33:BR51" si="44">(AN33+AN83)</f>
        <v>0</v>
      </c>
      <c r="BS33" s="224">
        <f>$AP$33+$AP$83</f>
        <v>0</v>
      </c>
      <c r="BT33" s="224" t="e">
        <f t="shared" si="31"/>
        <v>#DIV/0!</v>
      </c>
      <c r="BV33" s="324">
        <v>19</v>
      </c>
      <c r="BW33" s="324"/>
      <c r="BX33" s="324"/>
      <c r="BY33" s="324"/>
      <c r="BZ33" s="324"/>
      <c r="CA33" s="324"/>
      <c r="CB33" s="324"/>
      <c r="CC33" s="324"/>
      <c r="CD33" s="324"/>
      <c r="CE33" s="324"/>
      <c r="CF33" s="324"/>
      <c r="CG33" s="324"/>
      <c r="CH33" s="324"/>
      <c r="CJ33" s="224">
        <v>19</v>
      </c>
      <c r="CK33" s="224">
        <f t="shared" ref="CK33:CK51" si="45">BW33/100</f>
        <v>0</v>
      </c>
      <c r="CL33" s="224">
        <f t="shared" si="32"/>
        <v>0</v>
      </c>
      <c r="CM33" s="224">
        <f t="shared" si="33"/>
        <v>0</v>
      </c>
      <c r="CN33" s="224">
        <f t="shared" si="34"/>
        <v>0</v>
      </c>
      <c r="CO33" s="224">
        <f t="shared" si="35"/>
        <v>0</v>
      </c>
      <c r="CP33" s="224">
        <f t="shared" si="36"/>
        <v>0</v>
      </c>
      <c r="CQ33" s="224">
        <f t="shared" si="37"/>
        <v>0</v>
      </c>
      <c r="CR33" s="224">
        <f t="shared" si="38"/>
        <v>0</v>
      </c>
      <c r="CS33" s="224">
        <f t="shared" si="39"/>
        <v>0</v>
      </c>
      <c r="CT33" s="224">
        <f t="shared" si="40"/>
        <v>0</v>
      </c>
      <c r="CU33" s="224">
        <f t="shared" si="41"/>
        <v>0</v>
      </c>
      <c r="CV33" s="224">
        <f t="shared" si="42"/>
        <v>0</v>
      </c>
      <c r="CZ33" s="324">
        <v>19</v>
      </c>
      <c r="DA33" s="24" t="s">
        <v>130</v>
      </c>
      <c r="DB33" s="24" t="s">
        <v>130</v>
      </c>
      <c r="DC33" s="24" t="s">
        <v>130</v>
      </c>
      <c r="DD33" s="24" t="s">
        <v>130</v>
      </c>
      <c r="DE33" s="24" t="s">
        <v>130</v>
      </c>
      <c r="DF33" s="24" t="s">
        <v>130</v>
      </c>
      <c r="DG33" s="24" t="s">
        <v>130</v>
      </c>
      <c r="DH33" s="24" t="s">
        <v>130</v>
      </c>
      <c r="DI33" s="24" t="s">
        <v>130</v>
      </c>
      <c r="DJ33" s="24" t="s">
        <v>130</v>
      </c>
      <c r="DK33" s="24" t="s">
        <v>130</v>
      </c>
      <c r="DL33" s="24" t="s">
        <v>130</v>
      </c>
    </row>
    <row r="34" spans="1:116" ht="15.75" x14ac:dyDescent="0.25">
      <c r="A34" s="228">
        <v>13</v>
      </c>
      <c r="B34" s="243" t="str">
        <f t="shared" ref="B34:M34" si="46">DA39</f>
        <v>NA</v>
      </c>
      <c r="C34" s="244" t="str">
        <f t="shared" si="46"/>
        <v>NA</v>
      </c>
      <c r="D34" s="244" t="str">
        <f t="shared" si="46"/>
        <v>NA</v>
      </c>
      <c r="E34" s="244" t="str">
        <f t="shared" si="46"/>
        <v>NA</v>
      </c>
      <c r="F34" s="244" t="str">
        <f t="shared" si="46"/>
        <v>NA</v>
      </c>
      <c r="G34" s="244" t="str">
        <f t="shared" si="46"/>
        <v>NA</v>
      </c>
      <c r="H34" s="244" t="str">
        <f t="shared" si="46"/>
        <v>NA</v>
      </c>
      <c r="I34" s="244" t="str">
        <f t="shared" si="46"/>
        <v>NA</v>
      </c>
      <c r="J34" s="244" t="str">
        <f t="shared" si="46"/>
        <v>NA</v>
      </c>
      <c r="K34" s="244" t="str">
        <f t="shared" si="46"/>
        <v>NA</v>
      </c>
      <c r="L34" s="244" t="str">
        <f t="shared" si="46"/>
        <v>NA</v>
      </c>
      <c r="M34" s="244" t="str">
        <f t="shared" si="46"/>
        <v>NA</v>
      </c>
      <c r="N34" s="224"/>
      <c r="Q34" s="222">
        <v>18</v>
      </c>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3"/>
      <c r="AT34" s="224">
        <v>18</v>
      </c>
      <c r="AU34" s="324"/>
      <c r="AV34" s="324"/>
      <c r="AW34" s="326"/>
      <c r="AX34" s="326"/>
      <c r="AY34" s="224"/>
      <c r="AZ34" s="324"/>
      <c r="BA34" s="224"/>
      <c r="BB34" s="324"/>
      <c r="BC34" s="224"/>
      <c r="BD34" s="324"/>
      <c r="BE34" s="224"/>
      <c r="BF34" s="324"/>
      <c r="BG34" s="224"/>
      <c r="BH34" s="324"/>
      <c r="BI34" s="224"/>
      <c r="BJ34" s="324"/>
      <c r="BK34" s="224"/>
      <c r="BL34" s="324"/>
      <c r="BM34" s="224"/>
      <c r="BN34" s="324"/>
      <c r="BO34" s="224"/>
      <c r="BP34" s="324"/>
      <c r="BQ34" s="224"/>
      <c r="BR34" s="324">
        <f t="shared" si="44"/>
        <v>0</v>
      </c>
      <c r="BS34" s="224">
        <f t="shared" ref="BS34:BS51" si="47">AP34+AP84</f>
        <v>0</v>
      </c>
      <c r="BT34" s="224" t="e">
        <f t="shared" si="31"/>
        <v>#DIV/0!</v>
      </c>
      <c r="BV34" s="324">
        <v>18</v>
      </c>
      <c r="BW34" s="324"/>
      <c r="BX34" s="324"/>
      <c r="BY34" s="324"/>
      <c r="BZ34" s="324"/>
      <c r="CA34" s="324"/>
      <c r="CB34" s="324"/>
      <c r="CC34" s="324"/>
      <c r="CD34" s="324"/>
      <c r="CE34" s="324"/>
      <c r="CF34" s="324"/>
      <c r="CG34" s="324"/>
      <c r="CH34" s="324"/>
      <c r="CJ34" s="224">
        <v>18</v>
      </c>
      <c r="CK34" s="224">
        <f t="shared" si="45"/>
        <v>0</v>
      </c>
      <c r="CL34" s="224">
        <f t="shared" si="32"/>
        <v>0</v>
      </c>
      <c r="CM34" s="224">
        <f t="shared" si="33"/>
        <v>0</v>
      </c>
      <c r="CN34" s="224">
        <f t="shared" si="34"/>
        <v>0</v>
      </c>
      <c r="CO34" s="224">
        <f t="shared" si="35"/>
        <v>0</v>
      </c>
      <c r="CP34" s="224">
        <f t="shared" si="36"/>
        <v>0</v>
      </c>
      <c r="CQ34" s="224">
        <f t="shared" si="37"/>
        <v>0</v>
      </c>
      <c r="CR34" s="224">
        <f t="shared" si="38"/>
        <v>0</v>
      </c>
      <c r="CS34" s="224">
        <f t="shared" si="39"/>
        <v>0</v>
      </c>
      <c r="CT34" s="224">
        <f t="shared" si="40"/>
        <v>0</v>
      </c>
      <c r="CU34" s="224">
        <f t="shared" si="41"/>
        <v>0</v>
      </c>
      <c r="CV34" s="224">
        <f t="shared" si="42"/>
        <v>0</v>
      </c>
      <c r="CZ34" s="324">
        <v>18</v>
      </c>
      <c r="DA34" s="24" t="s">
        <v>130</v>
      </c>
      <c r="DB34" s="24" t="s">
        <v>130</v>
      </c>
      <c r="DC34" s="24" t="s">
        <v>130</v>
      </c>
      <c r="DD34" s="24" t="s">
        <v>130</v>
      </c>
      <c r="DE34" s="24" t="s">
        <v>130</v>
      </c>
      <c r="DF34" s="24" t="s">
        <v>130</v>
      </c>
      <c r="DG34" s="24" t="s">
        <v>130</v>
      </c>
      <c r="DH34" s="24" t="s">
        <v>130</v>
      </c>
      <c r="DI34" s="24" t="s">
        <v>130</v>
      </c>
      <c r="DJ34" s="24" t="s">
        <v>130</v>
      </c>
      <c r="DK34" s="24" t="s">
        <v>130</v>
      </c>
      <c r="DL34" s="24" t="s">
        <v>130</v>
      </c>
    </row>
    <row r="35" spans="1:116" ht="15.75" x14ac:dyDescent="0.25">
      <c r="A35" s="228">
        <v>12</v>
      </c>
      <c r="B35" s="243" t="str">
        <f t="shared" ref="B35:M35" si="48">DA40</f>
        <v>NA</v>
      </c>
      <c r="C35" s="244" t="str">
        <f t="shared" si="48"/>
        <v>NA</v>
      </c>
      <c r="D35" s="244" t="str">
        <f t="shared" si="48"/>
        <v>NA</v>
      </c>
      <c r="E35" s="244" t="str">
        <f t="shared" si="48"/>
        <v>NA</v>
      </c>
      <c r="F35" s="244" t="str">
        <f t="shared" si="48"/>
        <v>NA</v>
      </c>
      <c r="G35" s="244" t="str">
        <f t="shared" si="48"/>
        <v>NA</v>
      </c>
      <c r="H35" s="244" t="str">
        <f t="shared" si="48"/>
        <v>NA</v>
      </c>
      <c r="I35" s="244" t="str">
        <f t="shared" si="48"/>
        <v>NA</v>
      </c>
      <c r="J35" s="244" t="str">
        <f t="shared" si="48"/>
        <v>NA</v>
      </c>
      <c r="K35" s="244" t="str">
        <f t="shared" si="48"/>
        <v>NA</v>
      </c>
      <c r="L35" s="244" t="str">
        <f t="shared" si="48"/>
        <v>NA</v>
      </c>
      <c r="M35" s="244" t="str">
        <f t="shared" si="48"/>
        <v>NA</v>
      </c>
      <c r="N35" s="224"/>
      <c r="Q35" s="222">
        <v>17</v>
      </c>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3"/>
      <c r="AT35" s="224">
        <v>17</v>
      </c>
      <c r="AU35" s="324"/>
      <c r="AV35" s="324"/>
      <c r="AW35" s="326"/>
      <c r="AX35" s="326"/>
      <c r="AY35" s="224"/>
      <c r="AZ35" s="324"/>
      <c r="BA35" s="224"/>
      <c r="BB35" s="324"/>
      <c r="BC35" s="224"/>
      <c r="BD35" s="324"/>
      <c r="BE35" s="224"/>
      <c r="BF35" s="324"/>
      <c r="BG35" s="224"/>
      <c r="BH35" s="324"/>
      <c r="BI35" s="224"/>
      <c r="BJ35" s="324"/>
      <c r="BK35" s="224"/>
      <c r="BL35" s="324"/>
      <c r="BM35" s="224"/>
      <c r="BN35" s="324"/>
      <c r="BO35" s="224"/>
      <c r="BP35" s="324"/>
      <c r="BQ35" s="224"/>
      <c r="BR35" s="324">
        <f t="shared" si="44"/>
        <v>0</v>
      </c>
      <c r="BS35" s="224">
        <f t="shared" si="47"/>
        <v>0</v>
      </c>
      <c r="BT35" s="224" t="e">
        <f t="shared" si="31"/>
        <v>#DIV/0!</v>
      </c>
      <c r="BV35" s="324">
        <v>17</v>
      </c>
      <c r="BW35" s="324"/>
      <c r="BX35" s="324"/>
      <c r="BY35" s="324"/>
      <c r="BZ35" s="324"/>
      <c r="CA35" s="324"/>
      <c r="CB35" s="324"/>
      <c r="CC35" s="324"/>
      <c r="CD35" s="324"/>
      <c r="CE35" s="324"/>
      <c r="CF35" s="324"/>
      <c r="CG35" s="324"/>
      <c r="CH35" s="324"/>
      <c r="CJ35" s="224">
        <v>17</v>
      </c>
      <c r="CK35" s="224">
        <f t="shared" si="45"/>
        <v>0</v>
      </c>
      <c r="CL35" s="224">
        <f t="shared" si="32"/>
        <v>0</v>
      </c>
      <c r="CM35" s="224">
        <f t="shared" si="33"/>
        <v>0</v>
      </c>
      <c r="CN35" s="224">
        <f t="shared" si="34"/>
        <v>0</v>
      </c>
      <c r="CO35" s="224">
        <f t="shared" si="35"/>
        <v>0</v>
      </c>
      <c r="CP35" s="224">
        <f t="shared" si="36"/>
        <v>0</v>
      </c>
      <c r="CQ35" s="224">
        <f t="shared" si="37"/>
        <v>0</v>
      </c>
      <c r="CR35" s="224">
        <f t="shared" si="38"/>
        <v>0</v>
      </c>
      <c r="CS35" s="224">
        <f t="shared" si="39"/>
        <v>0</v>
      </c>
      <c r="CT35" s="224">
        <f t="shared" si="40"/>
        <v>0</v>
      </c>
      <c r="CU35" s="224">
        <f t="shared" si="41"/>
        <v>0</v>
      </c>
      <c r="CV35" s="224">
        <f t="shared" si="42"/>
        <v>0</v>
      </c>
      <c r="CZ35" s="324">
        <v>17</v>
      </c>
      <c r="DA35" s="24" t="s">
        <v>130</v>
      </c>
      <c r="DB35" s="24" t="s">
        <v>130</v>
      </c>
      <c r="DC35" s="24" t="s">
        <v>130</v>
      </c>
      <c r="DD35" s="24" t="s">
        <v>130</v>
      </c>
      <c r="DE35" s="24" t="s">
        <v>130</v>
      </c>
      <c r="DF35" s="24" t="s">
        <v>130</v>
      </c>
      <c r="DG35" s="24" t="s">
        <v>130</v>
      </c>
      <c r="DH35" s="24" t="s">
        <v>130</v>
      </c>
      <c r="DI35" s="24" t="s">
        <v>130</v>
      </c>
      <c r="DJ35" s="24" t="s">
        <v>130</v>
      </c>
      <c r="DK35" s="24" t="s">
        <v>130</v>
      </c>
      <c r="DL35" s="24" t="s">
        <v>130</v>
      </c>
    </row>
    <row r="36" spans="1:116" ht="15.75" x14ac:dyDescent="0.25">
      <c r="A36" s="228">
        <v>11</v>
      </c>
      <c r="B36" s="243" t="str">
        <f t="shared" ref="B36:M36" si="49">DA41</f>
        <v>NA</v>
      </c>
      <c r="C36" s="244" t="str">
        <f t="shared" si="49"/>
        <v>NA</v>
      </c>
      <c r="D36" s="244" t="str">
        <f t="shared" si="49"/>
        <v>NA</v>
      </c>
      <c r="E36" s="244" t="str">
        <f t="shared" si="49"/>
        <v>NA</v>
      </c>
      <c r="F36" s="244" t="str">
        <f t="shared" si="49"/>
        <v>NA</v>
      </c>
      <c r="G36" s="244" t="str">
        <f t="shared" si="49"/>
        <v>NA</v>
      </c>
      <c r="H36" s="244" t="str">
        <f t="shared" si="49"/>
        <v>NA</v>
      </c>
      <c r="I36" s="244" t="str">
        <f t="shared" si="49"/>
        <v>NA</v>
      </c>
      <c r="J36" s="244" t="str">
        <f t="shared" si="49"/>
        <v>NA</v>
      </c>
      <c r="K36" s="244" t="str">
        <f t="shared" si="49"/>
        <v>NA</v>
      </c>
      <c r="L36" s="244" t="str">
        <f t="shared" si="49"/>
        <v>NA</v>
      </c>
      <c r="M36" s="244" t="str">
        <f t="shared" si="49"/>
        <v>NA</v>
      </c>
      <c r="N36" s="224"/>
      <c r="Q36" s="222">
        <v>16</v>
      </c>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3"/>
      <c r="AT36" s="224">
        <v>16</v>
      </c>
      <c r="AU36" s="324"/>
      <c r="AV36" s="324"/>
      <c r="AW36" s="326"/>
      <c r="AX36" s="326"/>
      <c r="AY36" s="224"/>
      <c r="AZ36" s="324"/>
      <c r="BA36" s="224"/>
      <c r="BB36" s="324"/>
      <c r="BC36" s="224"/>
      <c r="BD36" s="324"/>
      <c r="BE36" s="224"/>
      <c r="BF36" s="324"/>
      <c r="BG36" s="224"/>
      <c r="BH36" s="324"/>
      <c r="BI36" s="224"/>
      <c r="BJ36" s="324"/>
      <c r="BK36" s="224"/>
      <c r="BL36" s="324"/>
      <c r="BM36" s="224"/>
      <c r="BN36" s="324"/>
      <c r="BO36" s="224"/>
      <c r="BP36" s="324"/>
      <c r="BQ36" s="224"/>
      <c r="BR36" s="324">
        <f t="shared" si="44"/>
        <v>0</v>
      </c>
      <c r="BS36" s="224">
        <f t="shared" si="47"/>
        <v>0</v>
      </c>
      <c r="BT36" s="224" t="e">
        <f t="shared" si="31"/>
        <v>#DIV/0!</v>
      </c>
      <c r="BV36" s="324">
        <v>16</v>
      </c>
      <c r="BW36" s="324"/>
      <c r="BX36" s="324"/>
      <c r="BY36" s="324"/>
      <c r="BZ36" s="324"/>
      <c r="CA36" s="324"/>
      <c r="CB36" s="324"/>
      <c r="CC36" s="324"/>
      <c r="CD36" s="324"/>
      <c r="CE36" s="324"/>
      <c r="CF36" s="324"/>
      <c r="CG36" s="324"/>
      <c r="CH36" s="324"/>
      <c r="CJ36" s="224">
        <v>16</v>
      </c>
      <c r="CK36" s="224">
        <f t="shared" si="45"/>
        <v>0</v>
      </c>
      <c r="CL36" s="224">
        <f t="shared" si="32"/>
        <v>0</v>
      </c>
      <c r="CM36" s="224">
        <f t="shared" si="33"/>
        <v>0</v>
      </c>
      <c r="CN36" s="224">
        <f t="shared" si="34"/>
        <v>0</v>
      </c>
      <c r="CO36" s="224">
        <f t="shared" si="35"/>
        <v>0</v>
      </c>
      <c r="CP36" s="224">
        <f t="shared" si="36"/>
        <v>0</v>
      </c>
      <c r="CQ36" s="224">
        <f t="shared" si="37"/>
        <v>0</v>
      </c>
      <c r="CR36" s="224">
        <f t="shared" si="38"/>
        <v>0</v>
      </c>
      <c r="CS36" s="224">
        <f t="shared" si="39"/>
        <v>0</v>
      </c>
      <c r="CT36" s="224">
        <f t="shared" si="40"/>
        <v>0</v>
      </c>
      <c r="CU36" s="224">
        <f t="shared" si="41"/>
        <v>0</v>
      </c>
      <c r="CV36" s="224">
        <f t="shared" si="42"/>
        <v>0</v>
      </c>
      <c r="CZ36" s="324">
        <v>16</v>
      </c>
      <c r="DA36" s="24" t="s">
        <v>130</v>
      </c>
      <c r="DB36" s="24" t="s">
        <v>130</v>
      </c>
      <c r="DC36" s="24" t="s">
        <v>130</v>
      </c>
      <c r="DD36" s="24" t="s">
        <v>130</v>
      </c>
      <c r="DE36" s="24" t="s">
        <v>130</v>
      </c>
      <c r="DF36" s="24" t="s">
        <v>130</v>
      </c>
      <c r="DG36" s="24" t="s">
        <v>130</v>
      </c>
      <c r="DH36" s="24" t="s">
        <v>130</v>
      </c>
      <c r="DI36" s="24" t="s">
        <v>130</v>
      </c>
      <c r="DJ36" s="24" t="s">
        <v>130</v>
      </c>
      <c r="DK36" s="24" t="s">
        <v>130</v>
      </c>
      <c r="DL36" s="24" t="s">
        <v>130</v>
      </c>
    </row>
    <row r="37" spans="1:116" ht="15.75" x14ac:dyDescent="0.25">
      <c r="A37" s="228">
        <v>10</v>
      </c>
      <c r="B37" s="243" t="str">
        <f t="shared" ref="B37:M37" si="50">DA42</f>
        <v>NA</v>
      </c>
      <c r="C37" s="244" t="str">
        <f t="shared" si="50"/>
        <v>NA</v>
      </c>
      <c r="D37" s="244" t="str">
        <f t="shared" si="50"/>
        <v>NA</v>
      </c>
      <c r="E37" s="244" t="str">
        <f t="shared" si="50"/>
        <v>NA</v>
      </c>
      <c r="F37" s="244" t="str">
        <f t="shared" si="50"/>
        <v>NA</v>
      </c>
      <c r="G37" s="244" t="str">
        <f t="shared" si="50"/>
        <v>NA</v>
      </c>
      <c r="H37" s="244" t="str">
        <f t="shared" si="50"/>
        <v>NA</v>
      </c>
      <c r="I37" s="244" t="str">
        <f t="shared" si="50"/>
        <v>NA</v>
      </c>
      <c r="J37" s="244" t="str">
        <f t="shared" si="50"/>
        <v>NA</v>
      </c>
      <c r="K37" s="244" t="str">
        <f t="shared" si="50"/>
        <v>NA</v>
      </c>
      <c r="L37" s="244" t="str">
        <f t="shared" si="50"/>
        <v>NA</v>
      </c>
      <c r="M37" s="244" t="str">
        <f t="shared" si="50"/>
        <v>NA</v>
      </c>
      <c r="N37" s="224"/>
      <c r="Q37" s="222">
        <v>15</v>
      </c>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3"/>
      <c r="AT37" s="224">
        <v>15</v>
      </c>
      <c r="AU37" s="324"/>
      <c r="AV37" s="324"/>
      <c r="AW37" s="326"/>
      <c r="AX37" s="326"/>
      <c r="AY37" s="224"/>
      <c r="AZ37" s="324"/>
      <c r="BA37" s="224"/>
      <c r="BB37" s="324"/>
      <c r="BC37" s="224"/>
      <c r="BD37" s="324"/>
      <c r="BE37" s="224"/>
      <c r="BF37" s="324"/>
      <c r="BG37" s="224"/>
      <c r="BH37" s="324"/>
      <c r="BI37" s="224"/>
      <c r="BJ37" s="324"/>
      <c r="BK37" s="224"/>
      <c r="BL37" s="324"/>
      <c r="BM37" s="224"/>
      <c r="BN37" s="324"/>
      <c r="BO37" s="224"/>
      <c r="BP37" s="324"/>
      <c r="BQ37" s="224"/>
      <c r="BR37" s="324">
        <f t="shared" si="44"/>
        <v>0</v>
      </c>
      <c r="BS37" s="224">
        <f t="shared" si="47"/>
        <v>0</v>
      </c>
      <c r="BT37" s="224" t="e">
        <f t="shared" si="31"/>
        <v>#DIV/0!</v>
      </c>
      <c r="BV37" s="324">
        <v>15</v>
      </c>
      <c r="BW37" s="324"/>
      <c r="BX37" s="324"/>
      <c r="BY37" s="324"/>
      <c r="BZ37" s="324"/>
      <c r="CA37" s="324"/>
      <c r="CB37" s="324"/>
      <c r="CC37" s="324"/>
      <c r="CD37" s="324"/>
      <c r="CE37" s="324"/>
      <c r="CF37" s="324"/>
      <c r="CG37" s="324"/>
      <c r="CH37" s="324"/>
      <c r="CJ37" s="224">
        <v>15</v>
      </c>
      <c r="CK37" s="224">
        <f>BW37/100</f>
        <v>0</v>
      </c>
      <c r="CL37" s="224">
        <f t="shared" si="32"/>
        <v>0</v>
      </c>
      <c r="CM37" s="224">
        <f t="shared" si="33"/>
        <v>0</v>
      </c>
      <c r="CN37" s="224">
        <f t="shared" si="34"/>
        <v>0</v>
      </c>
      <c r="CO37" s="224">
        <f t="shared" si="35"/>
        <v>0</v>
      </c>
      <c r="CP37" s="224">
        <f t="shared" si="36"/>
        <v>0</v>
      </c>
      <c r="CQ37" s="224">
        <f t="shared" si="37"/>
        <v>0</v>
      </c>
      <c r="CR37" s="224">
        <f t="shared" si="38"/>
        <v>0</v>
      </c>
      <c r="CS37" s="224">
        <f t="shared" si="39"/>
        <v>0</v>
      </c>
      <c r="CT37" s="224">
        <f t="shared" si="40"/>
        <v>0</v>
      </c>
      <c r="CU37" s="224">
        <f t="shared" si="41"/>
        <v>0</v>
      </c>
      <c r="CV37" s="224">
        <f t="shared" si="42"/>
        <v>0</v>
      </c>
      <c r="CZ37" s="324">
        <v>15</v>
      </c>
      <c r="DA37" s="24" t="s">
        <v>130</v>
      </c>
      <c r="DB37" s="24" t="s">
        <v>130</v>
      </c>
      <c r="DC37" s="24" t="s">
        <v>130</v>
      </c>
      <c r="DD37" s="24" t="s">
        <v>130</v>
      </c>
      <c r="DE37" s="24" t="s">
        <v>130</v>
      </c>
      <c r="DF37" s="24" t="s">
        <v>130</v>
      </c>
      <c r="DG37" s="24" t="s">
        <v>130</v>
      </c>
      <c r="DH37" s="24" t="s">
        <v>130</v>
      </c>
      <c r="DI37" s="24" t="s">
        <v>130</v>
      </c>
      <c r="DJ37" s="24" t="s">
        <v>130</v>
      </c>
      <c r="DK37" s="24" t="s">
        <v>130</v>
      </c>
      <c r="DL37" s="24" t="s">
        <v>130</v>
      </c>
    </row>
    <row r="38" spans="1:116" ht="15.75" x14ac:dyDescent="0.25">
      <c r="A38" s="228">
        <v>9</v>
      </c>
      <c r="B38" s="243" t="str">
        <f t="shared" ref="B38:M38" si="51">DA43</f>
        <v>NA</v>
      </c>
      <c r="C38" s="244" t="str">
        <f t="shared" si="51"/>
        <v>NA</v>
      </c>
      <c r="D38" s="244" t="str">
        <f t="shared" si="51"/>
        <v>NA</v>
      </c>
      <c r="E38" s="244" t="str">
        <f t="shared" si="51"/>
        <v>NA</v>
      </c>
      <c r="F38" s="244" t="str">
        <f t="shared" si="51"/>
        <v>NA</v>
      </c>
      <c r="G38" s="244" t="str">
        <f t="shared" si="51"/>
        <v>NA</v>
      </c>
      <c r="H38" s="244" t="str">
        <f t="shared" si="51"/>
        <v>NA</v>
      </c>
      <c r="I38" s="244" t="str">
        <f t="shared" si="51"/>
        <v>NA</v>
      </c>
      <c r="J38" s="244" t="str">
        <f t="shared" si="51"/>
        <v>NA</v>
      </c>
      <c r="K38" s="244" t="str">
        <f t="shared" si="51"/>
        <v>NA</v>
      </c>
      <c r="L38" s="244" t="str">
        <f t="shared" si="51"/>
        <v>NA</v>
      </c>
      <c r="M38" s="244" t="str">
        <f t="shared" si="51"/>
        <v>NA</v>
      </c>
      <c r="N38" s="224"/>
      <c r="Q38" s="222">
        <v>14</v>
      </c>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3"/>
      <c r="AT38" s="224">
        <v>14</v>
      </c>
      <c r="AU38" s="324"/>
      <c r="AV38" s="324"/>
      <c r="AW38" s="326"/>
      <c r="AX38" s="326"/>
      <c r="AY38" s="224"/>
      <c r="AZ38" s="324"/>
      <c r="BA38" s="224"/>
      <c r="BB38" s="324"/>
      <c r="BC38" s="224"/>
      <c r="BD38" s="324"/>
      <c r="BE38" s="224"/>
      <c r="BF38" s="324"/>
      <c r="BG38" s="224"/>
      <c r="BH38" s="324"/>
      <c r="BI38" s="224"/>
      <c r="BJ38" s="324"/>
      <c r="BK38" s="224"/>
      <c r="BL38" s="324"/>
      <c r="BM38" s="224"/>
      <c r="BN38" s="324"/>
      <c r="BO38" s="224"/>
      <c r="BP38" s="324"/>
      <c r="BQ38" s="224"/>
      <c r="BR38" s="324">
        <f t="shared" si="44"/>
        <v>0</v>
      </c>
      <c r="BS38" s="224">
        <f t="shared" si="47"/>
        <v>0</v>
      </c>
      <c r="BT38" s="224" t="e">
        <f t="shared" si="31"/>
        <v>#DIV/0!</v>
      </c>
      <c r="BV38" s="324">
        <v>14</v>
      </c>
      <c r="BW38" s="324"/>
      <c r="BX38" s="324"/>
      <c r="BY38" s="324"/>
      <c r="BZ38" s="324"/>
      <c r="CA38" s="324"/>
      <c r="CB38" s="324"/>
      <c r="CC38" s="324"/>
      <c r="CD38" s="324"/>
      <c r="CE38" s="324"/>
      <c r="CF38" s="324"/>
      <c r="CG38" s="324"/>
      <c r="CH38" s="324"/>
      <c r="CJ38" s="224">
        <v>14</v>
      </c>
      <c r="CK38" s="224">
        <f t="shared" si="45"/>
        <v>0</v>
      </c>
      <c r="CL38" s="224">
        <f t="shared" si="32"/>
        <v>0</v>
      </c>
      <c r="CM38" s="224">
        <f t="shared" si="33"/>
        <v>0</v>
      </c>
      <c r="CN38" s="224">
        <f t="shared" si="34"/>
        <v>0</v>
      </c>
      <c r="CO38" s="224">
        <f t="shared" si="35"/>
        <v>0</v>
      </c>
      <c r="CP38" s="224">
        <f t="shared" si="36"/>
        <v>0</v>
      </c>
      <c r="CQ38" s="224">
        <f t="shared" si="37"/>
        <v>0</v>
      </c>
      <c r="CR38" s="224">
        <f t="shared" si="38"/>
        <v>0</v>
      </c>
      <c r="CS38" s="224">
        <f t="shared" si="39"/>
        <v>0</v>
      </c>
      <c r="CT38" s="224">
        <f t="shared" si="40"/>
        <v>0</v>
      </c>
      <c r="CU38" s="224">
        <f t="shared" si="41"/>
        <v>0</v>
      </c>
      <c r="CV38" s="224">
        <f t="shared" si="42"/>
        <v>0</v>
      </c>
      <c r="CZ38" s="324">
        <v>14</v>
      </c>
      <c r="DA38" s="24" t="s">
        <v>130</v>
      </c>
      <c r="DB38" s="24" t="s">
        <v>130</v>
      </c>
      <c r="DC38" s="24" t="s">
        <v>130</v>
      </c>
      <c r="DD38" s="24" t="s">
        <v>130</v>
      </c>
      <c r="DE38" s="24" t="s">
        <v>130</v>
      </c>
      <c r="DF38" s="24" t="s">
        <v>130</v>
      </c>
      <c r="DG38" s="24" t="s">
        <v>130</v>
      </c>
      <c r="DH38" s="24" t="s">
        <v>130</v>
      </c>
      <c r="DI38" s="24" t="s">
        <v>130</v>
      </c>
      <c r="DJ38" s="24" t="s">
        <v>130</v>
      </c>
      <c r="DK38" s="24" t="s">
        <v>130</v>
      </c>
      <c r="DL38" s="24" t="s">
        <v>130</v>
      </c>
    </row>
    <row r="39" spans="1:116" ht="15.75" x14ac:dyDescent="0.25">
      <c r="A39" s="228">
        <v>8</v>
      </c>
      <c r="B39" s="243" t="str">
        <f t="shared" ref="B39:M39" si="52">DA44</f>
        <v>NA</v>
      </c>
      <c r="C39" s="244" t="str">
        <f t="shared" si="52"/>
        <v>NA</v>
      </c>
      <c r="D39" s="244" t="str">
        <f t="shared" si="52"/>
        <v>NA</v>
      </c>
      <c r="E39" s="244" t="str">
        <f t="shared" si="52"/>
        <v>NA</v>
      </c>
      <c r="F39" s="244" t="str">
        <f t="shared" si="52"/>
        <v>NA</v>
      </c>
      <c r="G39" s="244" t="str">
        <f t="shared" si="52"/>
        <v>NA</v>
      </c>
      <c r="H39" s="244" t="str">
        <f t="shared" si="52"/>
        <v>NA</v>
      </c>
      <c r="I39" s="244" t="str">
        <f t="shared" si="52"/>
        <v>NA</v>
      </c>
      <c r="J39" s="244" t="str">
        <f t="shared" si="52"/>
        <v>NA</v>
      </c>
      <c r="K39" s="244" t="str">
        <f t="shared" si="52"/>
        <v>NA</v>
      </c>
      <c r="L39" s="244" t="str">
        <f t="shared" si="52"/>
        <v>NA</v>
      </c>
      <c r="M39" s="244" t="str">
        <f t="shared" si="52"/>
        <v>NA</v>
      </c>
      <c r="N39" s="224"/>
      <c r="Q39" s="222">
        <v>13</v>
      </c>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3"/>
      <c r="AT39" s="224">
        <v>13</v>
      </c>
      <c r="AU39" s="324"/>
      <c r="AV39" s="324"/>
      <c r="AW39" s="326"/>
      <c r="AX39" s="326"/>
      <c r="AY39" s="224"/>
      <c r="AZ39" s="324"/>
      <c r="BA39" s="224"/>
      <c r="BB39" s="324"/>
      <c r="BC39" s="224"/>
      <c r="BD39" s="324"/>
      <c r="BE39" s="224"/>
      <c r="BF39" s="324"/>
      <c r="BG39" s="224"/>
      <c r="BH39" s="324"/>
      <c r="BI39" s="224"/>
      <c r="BJ39" s="324"/>
      <c r="BK39" s="224"/>
      <c r="BL39" s="324"/>
      <c r="BM39" s="224"/>
      <c r="BN39" s="324"/>
      <c r="BO39" s="224"/>
      <c r="BP39" s="324"/>
      <c r="BQ39" s="224"/>
      <c r="BR39" s="324">
        <f t="shared" si="44"/>
        <v>0</v>
      </c>
      <c r="BS39" s="224">
        <f t="shared" si="47"/>
        <v>0</v>
      </c>
      <c r="BT39" s="224" t="e">
        <f t="shared" si="31"/>
        <v>#DIV/0!</v>
      </c>
      <c r="BV39" s="324">
        <v>13</v>
      </c>
      <c r="BW39" s="324"/>
      <c r="BX39" s="324"/>
      <c r="BY39" s="324"/>
      <c r="BZ39" s="324"/>
      <c r="CA39" s="324"/>
      <c r="CB39" s="324"/>
      <c r="CC39" s="324"/>
      <c r="CD39" s="324"/>
      <c r="CE39" s="324"/>
      <c r="CF39" s="324"/>
      <c r="CG39" s="324"/>
      <c r="CH39" s="324"/>
      <c r="CJ39" s="224">
        <v>13</v>
      </c>
      <c r="CK39" s="224">
        <f t="shared" si="45"/>
        <v>0</v>
      </c>
      <c r="CL39" s="224">
        <f t="shared" si="32"/>
        <v>0</v>
      </c>
      <c r="CM39" s="224">
        <f t="shared" si="33"/>
        <v>0</v>
      </c>
      <c r="CN39" s="224">
        <f t="shared" si="34"/>
        <v>0</v>
      </c>
      <c r="CO39" s="224">
        <f t="shared" si="35"/>
        <v>0</v>
      </c>
      <c r="CP39" s="224">
        <f t="shared" si="36"/>
        <v>0</v>
      </c>
      <c r="CQ39" s="224">
        <f t="shared" si="37"/>
        <v>0</v>
      </c>
      <c r="CR39" s="224">
        <f t="shared" si="38"/>
        <v>0</v>
      </c>
      <c r="CS39" s="224">
        <f t="shared" si="39"/>
        <v>0</v>
      </c>
      <c r="CT39" s="224">
        <f t="shared" si="40"/>
        <v>0</v>
      </c>
      <c r="CU39" s="224">
        <f t="shared" si="41"/>
        <v>0</v>
      </c>
      <c r="CV39" s="224">
        <f t="shared" si="42"/>
        <v>0</v>
      </c>
      <c r="CZ39" s="324">
        <v>13</v>
      </c>
      <c r="DA39" s="24" t="s">
        <v>130</v>
      </c>
      <c r="DB39" s="24" t="s">
        <v>130</v>
      </c>
      <c r="DC39" s="24" t="s">
        <v>130</v>
      </c>
      <c r="DD39" s="24" t="s">
        <v>130</v>
      </c>
      <c r="DE39" s="24" t="s">
        <v>130</v>
      </c>
      <c r="DF39" s="24" t="s">
        <v>130</v>
      </c>
      <c r="DG39" s="24" t="s">
        <v>130</v>
      </c>
      <c r="DH39" s="24" t="s">
        <v>130</v>
      </c>
      <c r="DI39" s="24" t="s">
        <v>130</v>
      </c>
      <c r="DJ39" s="24" t="s">
        <v>130</v>
      </c>
      <c r="DK39" s="24" t="s">
        <v>130</v>
      </c>
      <c r="DL39" s="24" t="s">
        <v>130</v>
      </c>
    </row>
    <row r="40" spans="1:116" ht="15.75" x14ac:dyDescent="0.25">
      <c r="A40" s="228">
        <v>7</v>
      </c>
      <c r="B40" s="243" t="str">
        <f t="shared" ref="B40:M40" si="53">DA45</f>
        <v>NA</v>
      </c>
      <c r="C40" s="244" t="str">
        <f t="shared" si="53"/>
        <v>NA</v>
      </c>
      <c r="D40" s="244" t="str">
        <f t="shared" si="53"/>
        <v>NA</v>
      </c>
      <c r="E40" s="244" t="str">
        <f t="shared" si="53"/>
        <v>NA</v>
      </c>
      <c r="F40" s="244" t="str">
        <f t="shared" si="53"/>
        <v>NA</v>
      </c>
      <c r="G40" s="244" t="str">
        <f t="shared" si="53"/>
        <v>NA</v>
      </c>
      <c r="H40" s="244" t="str">
        <f t="shared" si="53"/>
        <v>NA</v>
      </c>
      <c r="I40" s="244" t="str">
        <f t="shared" si="53"/>
        <v>NA</v>
      </c>
      <c r="J40" s="244" t="str">
        <f t="shared" si="53"/>
        <v>NA</v>
      </c>
      <c r="K40" s="244" t="str">
        <f t="shared" si="53"/>
        <v>NA</v>
      </c>
      <c r="L40" s="244" t="str">
        <f t="shared" si="53"/>
        <v>NA</v>
      </c>
      <c r="M40" s="244" t="str">
        <f t="shared" si="53"/>
        <v>NA</v>
      </c>
      <c r="N40" s="224"/>
      <c r="Q40" s="222">
        <v>12</v>
      </c>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3"/>
      <c r="AT40" s="224">
        <v>12</v>
      </c>
      <c r="AU40" s="324"/>
      <c r="AV40" s="324"/>
      <c r="AW40" s="326"/>
      <c r="AX40" s="326"/>
      <c r="AY40" s="224"/>
      <c r="AZ40" s="324"/>
      <c r="BA40" s="224"/>
      <c r="BB40" s="324"/>
      <c r="BC40" s="224"/>
      <c r="BD40" s="324"/>
      <c r="BE40" s="224"/>
      <c r="BF40" s="324"/>
      <c r="BG40" s="224"/>
      <c r="BH40" s="324"/>
      <c r="BI40" s="224"/>
      <c r="BJ40" s="324"/>
      <c r="BK40" s="224"/>
      <c r="BL40" s="324"/>
      <c r="BM40" s="224"/>
      <c r="BN40" s="324"/>
      <c r="BO40" s="224"/>
      <c r="BP40" s="324"/>
      <c r="BQ40" s="224"/>
      <c r="BR40" s="324">
        <f t="shared" si="44"/>
        <v>0</v>
      </c>
      <c r="BS40" s="224">
        <f t="shared" si="47"/>
        <v>0</v>
      </c>
      <c r="BT40" s="224" t="e">
        <f t="shared" si="31"/>
        <v>#DIV/0!</v>
      </c>
      <c r="BV40" s="324">
        <v>12</v>
      </c>
      <c r="BW40" s="324"/>
      <c r="BX40" s="324"/>
      <c r="BY40" s="324"/>
      <c r="BZ40" s="324"/>
      <c r="CA40" s="324"/>
      <c r="CB40" s="324"/>
      <c r="CC40" s="324"/>
      <c r="CD40" s="324"/>
      <c r="CE40" s="324"/>
      <c r="CF40" s="324"/>
      <c r="CG40" s="324"/>
      <c r="CH40" s="324"/>
      <c r="CJ40" s="224">
        <v>12</v>
      </c>
      <c r="CK40" s="224">
        <f t="shared" si="45"/>
        <v>0</v>
      </c>
      <c r="CL40" s="224">
        <f t="shared" si="32"/>
        <v>0</v>
      </c>
      <c r="CM40" s="224">
        <f t="shared" si="33"/>
        <v>0</v>
      </c>
      <c r="CN40" s="224">
        <f t="shared" si="34"/>
        <v>0</v>
      </c>
      <c r="CO40" s="224">
        <f t="shared" si="35"/>
        <v>0</v>
      </c>
      <c r="CP40" s="224">
        <f t="shared" si="36"/>
        <v>0</v>
      </c>
      <c r="CQ40" s="224">
        <f t="shared" si="37"/>
        <v>0</v>
      </c>
      <c r="CR40" s="224">
        <f t="shared" si="38"/>
        <v>0</v>
      </c>
      <c r="CS40" s="224">
        <f t="shared" si="39"/>
        <v>0</v>
      </c>
      <c r="CT40" s="224">
        <f t="shared" si="40"/>
        <v>0</v>
      </c>
      <c r="CU40" s="224">
        <f t="shared" si="41"/>
        <v>0</v>
      </c>
      <c r="CV40" s="224">
        <f t="shared" si="42"/>
        <v>0</v>
      </c>
      <c r="CZ40" s="324">
        <v>12</v>
      </c>
      <c r="DA40" s="24" t="s">
        <v>130</v>
      </c>
      <c r="DB40" s="24" t="s">
        <v>130</v>
      </c>
      <c r="DC40" s="24" t="s">
        <v>130</v>
      </c>
      <c r="DD40" s="24" t="s">
        <v>130</v>
      </c>
      <c r="DE40" s="24" t="s">
        <v>130</v>
      </c>
      <c r="DF40" s="24" t="s">
        <v>130</v>
      </c>
      <c r="DG40" s="24" t="s">
        <v>130</v>
      </c>
      <c r="DH40" s="24" t="s">
        <v>130</v>
      </c>
      <c r="DI40" s="24" t="s">
        <v>130</v>
      </c>
      <c r="DJ40" s="24" t="s">
        <v>130</v>
      </c>
      <c r="DK40" s="24" t="s">
        <v>130</v>
      </c>
      <c r="DL40" s="24" t="s">
        <v>130</v>
      </c>
    </row>
    <row r="41" spans="1:116" ht="15.75" x14ac:dyDescent="0.25">
      <c r="A41" s="228">
        <v>6</v>
      </c>
      <c r="B41" s="243" t="str">
        <f t="shared" ref="B41:M41" si="54">DA46</f>
        <v>NA</v>
      </c>
      <c r="C41" s="244" t="str">
        <f t="shared" si="54"/>
        <v>NA</v>
      </c>
      <c r="D41" s="244" t="str">
        <f t="shared" si="54"/>
        <v>NA</v>
      </c>
      <c r="E41" s="244" t="str">
        <f t="shared" si="54"/>
        <v>NA</v>
      </c>
      <c r="F41" s="244" t="str">
        <f t="shared" si="54"/>
        <v>NA</v>
      </c>
      <c r="G41" s="244" t="str">
        <f t="shared" si="54"/>
        <v>NA</v>
      </c>
      <c r="H41" s="244" t="str">
        <f t="shared" si="54"/>
        <v>NA</v>
      </c>
      <c r="I41" s="244" t="str">
        <f t="shared" si="54"/>
        <v>NA</v>
      </c>
      <c r="J41" s="244" t="str">
        <f t="shared" si="54"/>
        <v>NA</v>
      </c>
      <c r="K41" s="244" t="str">
        <f t="shared" si="54"/>
        <v>NA</v>
      </c>
      <c r="L41" s="244" t="str">
        <f t="shared" si="54"/>
        <v>NA</v>
      </c>
      <c r="M41" s="244" t="str">
        <f t="shared" si="54"/>
        <v>NA</v>
      </c>
      <c r="N41" s="224"/>
      <c r="Q41" s="222">
        <v>11</v>
      </c>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3"/>
      <c r="AT41" s="224">
        <v>11</v>
      </c>
      <c r="AU41" s="324"/>
      <c r="AV41" s="324"/>
      <c r="AW41" s="326"/>
      <c r="AX41" s="326"/>
      <c r="AY41" s="224"/>
      <c r="AZ41" s="324"/>
      <c r="BA41" s="224"/>
      <c r="BB41" s="324"/>
      <c r="BC41" s="224"/>
      <c r="BD41" s="324"/>
      <c r="BE41" s="224"/>
      <c r="BF41" s="324"/>
      <c r="BG41" s="224"/>
      <c r="BH41" s="324"/>
      <c r="BI41" s="224"/>
      <c r="BJ41" s="324"/>
      <c r="BK41" s="224"/>
      <c r="BL41" s="324"/>
      <c r="BM41" s="224"/>
      <c r="BN41" s="324"/>
      <c r="BO41" s="224"/>
      <c r="BP41" s="324"/>
      <c r="BQ41" s="224"/>
      <c r="BR41" s="324">
        <f t="shared" si="44"/>
        <v>0</v>
      </c>
      <c r="BS41" s="224">
        <f t="shared" si="47"/>
        <v>0</v>
      </c>
      <c r="BT41" s="224" t="e">
        <f t="shared" si="31"/>
        <v>#DIV/0!</v>
      </c>
      <c r="BV41" s="324">
        <v>11</v>
      </c>
      <c r="BW41" s="324"/>
      <c r="BX41" s="324"/>
      <c r="BY41" s="324"/>
      <c r="BZ41" s="324"/>
      <c r="CA41" s="324"/>
      <c r="CB41" s="324"/>
      <c r="CC41" s="324"/>
      <c r="CD41" s="324"/>
      <c r="CE41" s="324"/>
      <c r="CF41" s="324"/>
      <c r="CG41" s="324"/>
      <c r="CH41" s="324"/>
      <c r="CJ41" s="224">
        <v>11</v>
      </c>
      <c r="CK41" s="224">
        <f t="shared" si="45"/>
        <v>0</v>
      </c>
      <c r="CL41" s="224">
        <f t="shared" si="32"/>
        <v>0</v>
      </c>
      <c r="CM41" s="224">
        <f t="shared" si="33"/>
        <v>0</v>
      </c>
      <c r="CN41" s="224">
        <f t="shared" si="34"/>
        <v>0</v>
      </c>
      <c r="CO41" s="224">
        <f t="shared" si="35"/>
        <v>0</v>
      </c>
      <c r="CP41" s="224">
        <f t="shared" si="36"/>
        <v>0</v>
      </c>
      <c r="CQ41" s="224">
        <f t="shared" si="37"/>
        <v>0</v>
      </c>
      <c r="CR41" s="224">
        <f t="shared" si="38"/>
        <v>0</v>
      </c>
      <c r="CS41" s="224">
        <f t="shared" si="39"/>
        <v>0</v>
      </c>
      <c r="CT41" s="224">
        <f t="shared" si="40"/>
        <v>0</v>
      </c>
      <c r="CU41" s="224">
        <f t="shared" si="41"/>
        <v>0</v>
      </c>
      <c r="CV41" s="224">
        <f t="shared" si="42"/>
        <v>0</v>
      </c>
      <c r="CZ41" s="324">
        <v>11</v>
      </c>
      <c r="DA41" s="24" t="s">
        <v>130</v>
      </c>
      <c r="DB41" s="24" t="s">
        <v>130</v>
      </c>
      <c r="DC41" s="24" t="s">
        <v>130</v>
      </c>
      <c r="DD41" s="24" t="s">
        <v>130</v>
      </c>
      <c r="DE41" s="24" t="s">
        <v>130</v>
      </c>
      <c r="DF41" s="24" t="s">
        <v>130</v>
      </c>
      <c r="DG41" s="24" t="s">
        <v>130</v>
      </c>
      <c r="DH41" s="24" t="s">
        <v>130</v>
      </c>
      <c r="DI41" s="24" t="s">
        <v>130</v>
      </c>
      <c r="DJ41" s="24" t="s">
        <v>130</v>
      </c>
      <c r="DK41" s="24" t="s">
        <v>130</v>
      </c>
      <c r="DL41" s="24" t="s">
        <v>130</v>
      </c>
    </row>
    <row r="42" spans="1:116" ht="15.75" x14ac:dyDescent="0.25">
      <c r="A42" s="228">
        <v>5</v>
      </c>
      <c r="B42" s="243" t="str">
        <f t="shared" ref="B42:M42" si="55">DA47</f>
        <v>NA</v>
      </c>
      <c r="C42" s="244" t="str">
        <f t="shared" si="55"/>
        <v>NA</v>
      </c>
      <c r="D42" s="244" t="str">
        <f t="shared" si="55"/>
        <v>NA</v>
      </c>
      <c r="E42" s="244" t="str">
        <f t="shared" si="55"/>
        <v>NA</v>
      </c>
      <c r="F42" s="244" t="str">
        <f t="shared" si="55"/>
        <v>NA</v>
      </c>
      <c r="G42" s="244" t="str">
        <f t="shared" si="55"/>
        <v>NA</v>
      </c>
      <c r="H42" s="244" t="str">
        <f t="shared" si="55"/>
        <v>NA</v>
      </c>
      <c r="I42" s="244" t="str">
        <f t="shared" si="55"/>
        <v>NA</v>
      </c>
      <c r="J42" s="244" t="str">
        <f t="shared" si="55"/>
        <v>NA</v>
      </c>
      <c r="K42" s="244" t="str">
        <f t="shared" si="55"/>
        <v>NA</v>
      </c>
      <c r="L42" s="244" t="str">
        <f t="shared" si="55"/>
        <v>NA</v>
      </c>
      <c r="M42" s="244" t="str">
        <f t="shared" si="55"/>
        <v>NA</v>
      </c>
      <c r="N42" s="224"/>
      <c r="Q42" s="222">
        <v>10</v>
      </c>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3"/>
      <c r="AT42" s="224">
        <v>10</v>
      </c>
      <c r="AU42" s="324"/>
      <c r="AV42" s="324"/>
      <c r="AW42" s="326"/>
      <c r="AX42" s="326"/>
      <c r="AY42" s="224"/>
      <c r="AZ42" s="324"/>
      <c r="BA42" s="224"/>
      <c r="BB42" s="324"/>
      <c r="BC42" s="224"/>
      <c r="BD42" s="324"/>
      <c r="BE42" s="224"/>
      <c r="BF42" s="324"/>
      <c r="BG42" s="224"/>
      <c r="BH42" s="324"/>
      <c r="BI42" s="224"/>
      <c r="BJ42" s="324"/>
      <c r="BK42" s="224"/>
      <c r="BL42" s="324"/>
      <c r="BM42" s="224"/>
      <c r="BN42" s="324"/>
      <c r="BO42" s="224"/>
      <c r="BP42" s="324"/>
      <c r="BQ42" s="224"/>
      <c r="BR42" s="324">
        <f t="shared" si="44"/>
        <v>0</v>
      </c>
      <c r="BS42" s="224">
        <f t="shared" si="47"/>
        <v>0</v>
      </c>
      <c r="BT42" s="227" t="e">
        <f t="shared" si="31"/>
        <v>#DIV/0!</v>
      </c>
      <c r="BV42" s="324">
        <v>10</v>
      </c>
      <c r="BW42" s="324"/>
      <c r="BX42" s="324"/>
      <c r="BY42" s="324"/>
      <c r="BZ42" s="324"/>
      <c r="CA42" s="324"/>
      <c r="CB42" s="324"/>
      <c r="CC42" s="324"/>
      <c r="CD42" s="324"/>
      <c r="CE42" s="324"/>
      <c r="CF42" s="324"/>
      <c r="CG42" s="324"/>
      <c r="CH42" s="324"/>
      <c r="CJ42" s="224">
        <v>10</v>
      </c>
      <c r="CK42" s="224">
        <f t="shared" si="45"/>
        <v>0</v>
      </c>
      <c r="CL42" s="224">
        <f t="shared" si="32"/>
        <v>0</v>
      </c>
      <c r="CM42" s="224">
        <f t="shared" si="33"/>
        <v>0</v>
      </c>
      <c r="CN42" s="224">
        <f t="shared" si="34"/>
        <v>0</v>
      </c>
      <c r="CO42" s="224">
        <f t="shared" si="35"/>
        <v>0</v>
      </c>
      <c r="CP42" s="224">
        <f t="shared" si="36"/>
        <v>0</v>
      </c>
      <c r="CQ42" s="224">
        <f t="shared" si="37"/>
        <v>0</v>
      </c>
      <c r="CR42" s="224">
        <f t="shared" si="38"/>
        <v>0</v>
      </c>
      <c r="CS42" s="224">
        <f t="shared" si="39"/>
        <v>0</v>
      </c>
      <c r="CT42" s="224">
        <f t="shared" si="40"/>
        <v>0</v>
      </c>
      <c r="CU42" s="224">
        <f t="shared" si="41"/>
        <v>0</v>
      </c>
      <c r="CV42" s="224">
        <f t="shared" si="42"/>
        <v>0</v>
      </c>
      <c r="CZ42" s="324">
        <v>10</v>
      </c>
      <c r="DA42" s="24" t="s">
        <v>130</v>
      </c>
      <c r="DB42" s="24" t="s">
        <v>130</v>
      </c>
      <c r="DC42" s="24" t="s">
        <v>130</v>
      </c>
      <c r="DD42" s="24" t="s">
        <v>130</v>
      </c>
      <c r="DE42" s="24" t="s">
        <v>130</v>
      </c>
      <c r="DF42" s="24" t="s">
        <v>130</v>
      </c>
      <c r="DG42" s="24" t="s">
        <v>130</v>
      </c>
      <c r="DH42" s="24" t="s">
        <v>130</v>
      </c>
      <c r="DI42" s="24" t="s">
        <v>130</v>
      </c>
      <c r="DJ42" s="24" t="s">
        <v>130</v>
      </c>
      <c r="DK42" s="24" t="s">
        <v>130</v>
      </c>
      <c r="DL42" s="24" t="s">
        <v>130</v>
      </c>
    </row>
    <row r="43" spans="1:116" ht="15.75" x14ac:dyDescent="0.25">
      <c r="A43" s="228">
        <v>4</v>
      </c>
      <c r="B43" s="243" t="str">
        <f t="shared" ref="B43:M43" si="56">DA48</f>
        <v>NA</v>
      </c>
      <c r="C43" s="244" t="str">
        <f t="shared" si="56"/>
        <v>NA</v>
      </c>
      <c r="D43" s="244" t="str">
        <f t="shared" si="56"/>
        <v>NA</v>
      </c>
      <c r="E43" s="244" t="str">
        <f t="shared" si="56"/>
        <v>NA</v>
      </c>
      <c r="F43" s="244" t="str">
        <f t="shared" si="56"/>
        <v>NA</v>
      </c>
      <c r="G43" s="244" t="str">
        <f t="shared" si="56"/>
        <v>NA</v>
      </c>
      <c r="H43" s="244" t="str">
        <f t="shared" si="56"/>
        <v>NA</v>
      </c>
      <c r="I43" s="244" t="str">
        <f t="shared" si="56"/>
        <v>NA</v>
      </c>
      <c r="J43" s="244" t="str">
        <f t="shared" si="56"/>
        <v>NA</v>
      </c>
      <c r="K43" s="244" t="str">
        <f t="shared" si="56"/>
        <v>NA</v>
      </c>
      <c r="L43" s="244" t="str">
        <f t="shared" si="56"/>
        <v>NA</v>
      </c>
      <c r="M43" s="244" t="str">
        <f t="shared" si="56"/>
        <v>NA</v>
      </c>
      <c r="N43" s="224"/>
      <c r="Q43" s="222">
        <v>9</v>
      </c>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3"/>
      <c r="AT43" s="224">
        <v>9</v>
      </c>
      <c r="AU43" s="324"/>
      <c r="AV43" s="324"/>
      <c r="AW43" s="326"/>
      <c r="AX43" s="326"/>
      <c r="AY43" s="224"/>
      <c r="AZ43" s="324"/>
      <c r="BA43" s="224"/>
      <c r="BB43" s="324"/>
      <c r="BC43" s="224"/>
      <c r="BD43" s="324"/>
      <c r="BE43" s="224"/>
      <c r="BF43" s="324"/>
      <c r="BG43" s="224"/>
      <c r="BH43" s="324"/>
      <c r="BI43" s="224"/>
      <c r="BJ43" s="324"/>
      <c r="BK43" s="224"/>
      <c r="BL43" s="324"/>
      <c r="BM43" s="224"/>
      <c r="BN43" s="324"/>
      <c r="BO43" s="224"/>
      <c r="BP43" s="324"/>
      <c r="BQ43" s="224"/>
      <c r="BR43" s="324">
        <f t="shared" si="44"/>
        <v>0</v>
      </c>
      <c r="BS43" s="224">
        <f t="shared" si="47"/>
        <v>0</v>
      </c>
      <c r="BT43" s="227" t="e">
        <f t="shared" si="31"/>
        <v>#DIV/0!</v>
      </c>
      <c r="BV43" s="324">
        <v>9</v>
      </c>
      <c r="BW43" s="324"/>
      <c r="BX43" s="324"/>
      <c r="BY43" s="324"/>
      <c r="BZ43" s="324"/>
      <c r="CA43" s="324"/>
      <c r="CB43" s="324"/>
      <c r="CC43" s="324"/>
      <c r="CD43" s="324"/>
      <c r="CE43" s="324"/>
      <c r="CF43" s="324"/>
      <c r="CG43" s="324"/>
      <c r="CH43" s="324"/>
      <c r="CJ43" s="224">
        <v>9</v>
      </c>
      <c r="CK43" s="224">
        <f t="shared" si="45"/>
        <v>0</v>
      </c>
      <c r="CL43" s="224">
        <f t="shared" si="32"/>
        <v>0</v>
      </c>
      <c r="CM43" s="224">
        <f t="shared" si="33"/>
        <v>0</v>
      </c>
      <c r="CN43" s="224">
        <f t="shared" si="34"/>
        <v>0</v>
      </c>
      <c r="CO43" s="224">
        <f t="shared" si="35"/>
        <v>0</v>
      </c>
      <c r="CP43" s="224">
        <f t="shared" si="36"/>
        <v>0</v>
      </c>
      <c r="CQ43" s="224">
        <f t="shared" si="37"/>
        <v>0</v>
      </c>
      <c r="CR43" s="224">
        <f t="shared" si="38"/>
        <v>0</v>
      </c>
      <c r="CS43" s="224">
        <f t="shared" si="39"/>
        <v>0</v>
      </c>
      <c r="CT43" s="224">
        <f t="shared" si="40"/>
        <v>0</v>
      </c>
      <c r="CU43" s="224">
        <f t="shared" si="41"/>
        <v>0</v>
      </c>
      <c r="CV43" s="224">
        <f t="shared" si="42"/>
        <v>0</v>
      </c>
      <c r="CZ43" s="324">
        <v>9</v>
      </c>
      <c r="DA43" s="24" t="s">
        <v>130</v>
      </c>
      <c r="DB43" s="24" t="s">
        <v>130</v>
      </c>
      <c r="DC43" s="24" t="s">
        <v>130</v>
      </c>
      <c r="DD43" s="24" t="s">
        <v>130</v>
      </c>
      <c r="DE43" s="24" t="s">
        <v>130</v>
      </c>
      <c r="DF43" s="24" t="s">
        <v>130</v>
      </c>
      <c r="DG43" s="24" t="s">
        <v>130</v>
      </c>
      <c r="DH43" s="24" t="s">
        <v>130</v>
      </c>
      <c r="DI43" s="24" t="s">
        <v>130</v>
      </c>
      <c r="DJ43" s="24" t="s">
        <v>130</v>
      </c>
      <c r="DK43" s="24" t="s">
        <v>130</v>
      </c>
      <c r="DL43" s="24" t="s">
        <v>130</v>
      </c>
    </row>
    <row r="44" spans="1:116" ht="15.75" x14ac:dyDescent="0.25">
      <c r="A44" s="228">
        <v>3</v>
      </c>
      <c r="B44" s="243" t="str">
        <f t="shared" ref="B44:M44" si="57">DA49</f>
        <v>NA</v>
      </c>
      <c r="C44" s="244" t="str">
        <f t="shared" si="57"/>
        <v>NA</v>
      </c>
      <c r="D44" s="244" t="str">
        <f t="shared" si="57"/>
        <v>NA</v>
      </c>
      <c r="E44" s="244" t="str">
        <f t="shared" si="57"/>
        <v>NA</v>
      </c>
      <c r="F44" s="244" t="str">
        <f t="shared" si="57"/>
        <v>NA</v>
      </c>
      <c r="G44" s="244" t="str">
        <f t="shared" si="57"/>
        <v>NA</v>
      </c>
      <c r="H44" s="244" t="str">
        <f t="shared" si="57"/>
        <v>NA</v>
      </c>
      <c r="I44" s="244" t="str">
        <f t="shared" si="57"/>
        <v>NA</v>
      </c>
      <c r="J44" s="244" t="str">
        <f t="shared" si="57"/>
        <v>NA</v>
      </c>
      <c r="K44" s="244" t="str">
        <f t="shared" si="57"/>
        <v>NA</v>
      </c>
      <c r="L44" s="244" t="str">
        <f t="shared" si="57"/>
        <v>NA</v>
      </c>
      <c r="M44" s="244" t="str">
        <f t="shared" si="57"/>
        <v>NA</v>
      </c>
      <c r="Q44" s="222">
        <v>8</v>
      </c>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3"/>
      <c r="AT44" s="224">
        <v>8</v>
      </c>
      <c r="AU44" s="324"/>
      <c r="AV44" s="324"/>
      <c r="AW44" s="326"/>
      <c r="AX44" s="326"/>
      <c r="AY44" s="224"/>
      <c r="AZ44" s="324"/>
      <c r="BA44" s="224"/>
      <c r="BB44" s="324"/>
      <c r="BC44" s="224"/>
      <c r="BD44" s="324"/>
      <c r="BE44" s="224"/>
      <c r="BF44" s="324"/>
      <c r="BG44" s="224"/>
      <c r="BH44" s="324"/>
      <c r="BI44" s="224"/>
      <c r="BJ44" s="324"/>
      <c r="BK44" s="224"/>
      <c r="BL44" s="324"/>
      <c r="BM44" s="224"/>
      <c r="BN44" s="324"/>
      <c r="BO44" s="224"/>
      <c r="BP44" s="324"/>
      <c r="BQ44" s="224"/>
      <c r="BR44" s="324">
        <f t="shared" si="44"/>
        <v>0</v>
      </c>
      <c r="BS44" s="224">
        <f t="shared" si="47"/>
        <v>0</v>
      </c>
      <c r="BT44" s="227" t="e">
        <f t="shared" si="31"/>
        <v>#DIV/0!</v>
      </c>
      <c r="BV44" s="324">
        <v>8</v>
      </c>
      <c r="BW44" s="324"/>
      <c r="BX44" s="324"/>
      <c r="BY44" s="324"/>
      <c r="BZ44" s="324"/>
      <c r="CA44" s="324"/>
      <c r="CB44" s="324"/>
      <c r="CC44" s="324"/>
      <c r="CD44" s="324"/>
      <c r="CE44" s="324"/>
      <c r="CF44" s="324"/>
      <c r="CG44" s="324"/>
      <c r="CH44" s="324"/>
      <c r="CJ44" s="224">
        <v>8</v>
      </c>
      <c r="CK44" s="224">
        <f t="shared" si="45"/>
        <v>0</v>
      </c>
      <c r="CL44" s="224">
        <f t="shared" si="32"/>
        <v>0</v>
      </c>
      <c r="CM44" s="224">
        <f t="shared" si="33"/>
        <v>0</v>
      </c>
      <c r="CN44" s="224">
        <f t="shared" si="34"/>
        <v>0</v>
      </c>
      <c r="CO44" s="224">
        <f t="shared" si="35"/>
        <v>0</v>
      </c>
      <c r="CP44" s="224">
        <f t="shared" si="36"/>
        <v>0</v>
      </c>
      <c r="CQ44" s="224">
        <f t="shared" si="37"/>
        <v>0</v>
      </c>
      <c r="CR44" s="224">
        <f t="shared" si="38"/>
        <v>0</v>
      </c>
      <c r="CS44" s="224">
        <f t="shared" si="39"/>
        <v>0</v>
      </c>
      <c r="CT44" s="224">
        <f t="shared" si="40"/>
        <v>0</v>
      </c>
      <c r="CU44" s="224">
        <f t="shared" si="41"/>
        <v>0</v>
      </c>
      <c r="CV44" s="224">
        <f t="shared" si="42"/>
        <v>0</v>
      </c>
      <c r="CZ44" s="324">
        <v>8</v>
      </c>
      <c r="DA44" s="24" t="s">
        <v>130</v>
      </c>
      <c r="DB44" s="24" t="s">
        <v>130</v>
      </c>
      <c r="DC44" s="24" t="s">
        <v>130</v>
      </c>
      <c r="DD44" s="24" t="s">
        <v>130</v>
      </c>
      <c r="DE44" s="24" t="s">
        <v>130</v>
      </c>
      <c r="DF44" s="24" t="s">
        <v>130</v>
      </c>
      <c r="DG44" s="24" t="s">
        <v>130</v>
      </c>
      <c r="DH44" s="24" t="s">
        <v>130</v>
      </c>
      <c r="DI44" s="24" t="s">
        <v>130</v>
      </c>
      <c r="DJ44" s="24" t="s">
        <v>130</v>
      </c>
      <c r="DK44" s="24" t="s">
        <v>130</v>
      </c>
      <c r="DL44" s="24" t="s">
        <v>130</v>
      </c>
    </row>
    <row r="45" spans="1:116" ht="15.75" x14ac:dyDescent="0.25">
      <c r="A45" s="228">
        <v>2</v>
      </c>
      <c r="B45" s="243">
        <f>DA50</f>
        <v>0</v>
      </c>
      <c r="C45" s="244">
        <f t="shared" ref="C45:L45" si="58">DB50</f>
        <v>0</v>
      </c>
      <c r="D45" s="244">
        <f t="shared" si="58"/>
        <v>0</v>
      </c>
      <c r="E45" s="244">
        <f t="shared" si="58"/>
        <v>0</v>
      </c>
      <c r="F45" s="244">
        <f t="shared" si="58"/>
        <v>0</v>
      </c>
      <c r="G45" s="244">
        <f t="shared" si="58"/>
        <v>0</v>
      </c>
      <c r="H45" s="244">
        <f t="shared" si="58"/>
        <v>0</v>
      </c>
      <c r="I45" s="244">
        <f t="shared" si="58"/>
        <v>0</v>
      </c>
      <c r="J45" s="244">
        <f t="shared" si="58"/>
        <v>0</v>
      </c>
      <c r="K45" s="244">
        <f t="shared" si="58"/>
        <v>0</v>
      </c>
      <c r="L45" s="244">
        <f t="shared" si="58"/>
        <v>0</v>
      </c>
      <c r="M45" s="244">
        <f>DL50</f>
        <v>0</v>
      </c>
      <c r="Q45" s="222">
        <v>7</v>
      </c>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3"/>
      <c r="AT45" s="224">
        <v>7</v>
      </c>
      <c r="AU45" s="324"/>
      <c r="AV45" s="324"/>
      <c r="AW45" s="326"/>
      <c r="AX45" s="326"/>
      <c r="AY45" s="224"/>
      <c r="AZ45" s="324"/>
      <c r="BA45" s="224"/>
      <c r="BB45" s="324"/>
      <c r="BC45" s="224"/>
      <c r="BD45" s="324"/>
      <c r="BE45" s="224"/>
      <c r="BF45" s="324"/>
      <c r="BG45" s="224"/>
      <c r="BH45" s="324"/>
      <c r="BI45" s="224"/>
      <c r="BJ45" s="324"/>
      <c r="BK45" s="224"/>
      <c r="BL45" s="324"/>
      <c r="BM45" s="224"/>
      <c r="BN45" s="324"/>
      <c r="BO45" s="224"/>
      <c r="BP45" s="324"/>
      <c r="BQ45" s="224"/>
      <c r="BR45" s="324">
        <f t="shared" si="44"/>
        <v>0</v>
      </c>
      <c r="BS45" s="224">
        <f t="shared" si="47"/>
        <v>0</v>
      </c>
      <c r="BT45" s="227" t="e">
        <f t="shared" si="31"/>
        <v>#DIV/0!</v>
      </c>
      <c r="BV45" s="324">
        <v>7</v>
      </c>
      <c r="BW45" s="324"/>
      <c r="BX45" s="324"/>
      <c r="BY45" s="324"/>
      <c r="BZ45" s="324"/>
      <c r="CA45" s="324"/>
      <c r="CB45" s="324"/>
      <c r="CC45" s="324"/>
      <c r="CD45" s="324"/>
      <c r="CE45" s="324"/>
      <c r="CF45" s="324"/>
      <c r="CG45" s="324"/>
      <c r="CH45" s="324"/>
      <c r="CJ45" s="224">
        <v>7</v>
      </c>
      <c r="CK45" s="224">
        <f t="shared" si="45"/>
        <v>0</v>
      </c>
      <c r="CL45" s="224">
        <f t="shared" si="32"/>
        <v>0</v>
      </c>
      <c r="CM45" s="224">
        <f t="shared" si="33"/>
        <v>0</v>
      </c>
      <c r="CN45" s="224">
        <f t="shared" si="34"/>
        <v>0</v>
      </c>
      <c r="CO45" s="224">
        <f t="shared" si="35"/>
        <v>0</v>
      </c>
      <c r="CP45" s="224">
        <f t="shared" si="36"/>
        <v>0</v>
      </c>
      <c r="CQ45" s="224">
        <f t="shared" si="37"/>
        <v>0</v>
      </c>
      <c r="CR45" s="224">
        <f t="shared" si="38"/>
        <v>0</v>
      </c>
      <c r="CS45" s="224">
        <f t="shared" si="39"/>
        <v>0</v>
      </c>
      <c r="CT45" s="224">
        <f t="shared" si="40"/>
        <v>0</v>
      </c>
      <c r="CU45" s="224">
        <f t="shared" si="41"/>
        <v>0</v>
      </c>
      <c r="CV45" s="224">
        <f t="shared" si="42"/>
        <v>0</v>
      </c>
      <c r="CZ45" s="324">
        <v>7</v>
      </c>
      <c r="DA45" s="24" t="s">
        <v>130</v>
      </c>
      <c r="DB45" s="24" t="s">
        <v>130</v>
      </c>
      <c r="DC45" s="24" t="s">
        <v>130</v>
      </c>
      <c r="DD45" s="24" t="s">
        <v>130</v>
      </c>
      <c r="DE45" s="24" t="s">
        <v>130</v>
      </c>
      <c r="DF45" s="24" t="s">
        <v>130</v>
      </c>
      <c r="DG45" s="24" t="s">
        <v>130</v>
      </c>
      <c r="DH45" s="24" t="s">
        <v>130</v>
      </c>
      <c r="DI45" s="24" t="s">
        <v>130</v>
      </c>
      <c r="DJ45" s="24" t="s">
        <v>130</v>
      </c>
      <c r="DK45" s="24" t="s">
        <v>130</v>
      </c>
      <c r="DL45" s="24" t="s">
        <v>130</v>
      </c>
    </row>
    <row r="46" spans="1:116" ht="15.75" x14ac:dyDescent="0.25">
      <c r="A46" s="228">
        <v>1</v>
      </c>
      <c r="B46" s="243">
        <f t="shared" ref="B46:M46" si="59">DA51</f>
        <v>0.24545454545454548</v>
      </c>
      <c r="C46" s="244">
        <f t="shared" si="59"/>
        <v>0.16176470588235292</v>
      </c>
      <c r="D46" s="244">
        <f t="shared" si="59"/>
        <v>0.26262626262626265</v>
      </c>
      <c r="E46" s="244">
        <f t="shared" si="59"/>
        <v>0.11486486486486487</v>
      </c>
      <c r="F46" s="244">
        <f t="shared" si="59"/>
        <v>8.2926829268292687E-2</v>
      </c>
      <c r="G46" s="244">
        <f t="shared" si="59"/>
        <v>0</v>
      </c>
      <c r="H46" s="244">
        <f t="shared" si="59"/>
        <v>0.15625</v>
      </c>
      <c r="I46" s="244">
        <f t="shared" si="59"/>
        <v>0.15625</v>
      </c>
      <c r="J46" s="244">
        <f t="shared" si="59"/>
        <v>2.7027027027027027E-4</v>
      </c>
      <c r="K46" s="244">
        <f t="shared" si="59"/>
        <v>4.4444444444444446E-2</v>
      </c>
      <c r="L46" s="244">
        <f t="shared" si="59"/>
        <v>0.16717171717171717</v>
      </c>
      <c r="M46" s="244">
        <f t="shared" si="59"/>
        <v>0.16717171717171717</v>
      </c>
      <c r="Q46" s="222">
        <v>6</v>
      </c>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3"/>
      <c r="AT46" s="224">
        <v>6</v>
      </c>
      <c r="AU46" s="324"/>
      <c r="AV46" s="324"/>
      <c r="AW46" s="326"/>
      <c r="AX46" s="326"/>
      <c r="AY46" s="224"/>
      <c r="AZ46" s="324"/>
      <c r="BA46" s="224"/>
      <c r="BB46" s="324"/>
      <c r="BC46" s="224"/>
      <c r="BD46" s="324"/>
      <c r="BE46" s="224"/>
      <c r="BF46" s="324"/>
      <c r="BG46" s="224"/>
      <c r="BH46" s="324"/>
      <c r="BI46" s="224"/>
      <c r="BJ46" s="324"/>
      <c r="BK46" s="224"/>
      <c r="BL46" s="324"/>
      <c r="BM46" s="224"/>
      <c r="BN46" s="324"/>
      <c r="BO46" s="224"/>
      <c r="BP46" s="324"/>
      <c r="BQ46" s="224"/>
      <c r="BR46" s="324">
        <f t="shared" si="44"/>
        <v>0</v>
      </c>
      <c r="BS46" s="224">
        <f t="shared" si="47"/>
        <v>0</v>
      </c>
      <c r="BT46" s="227" t="e">
        <f t="shared" si="31"/>
        <v>#DIV/0!</v>
      </c>
      <c r="BV46" s="324">
        <v>6</v>
      </c>
      <c r="BW46" s="324"/>
      <c r="BX46" s="324"/>
      <c r="BY46" s="324"/>
      <c r="BZ46" s="324"/>
      <c r="CA46" s="324"/>
      <c r="CB46" s="324"/>
      <c r="CC46" s="324"/>
      <c r="CD46" s="324"/>
      <c r="CE46" s="324"/>
      <c r="CF46" s="324"/>
      <c r="CG46" s="324"/>
      <c r="CH46" s="324"/>
      <c r="CJ46" s="224">
        <v>6</v>
      </c>
      <c r="CK46" s="224">
        <f t="shared" si="45"/>
        <v>0</v>
      </c>
      <c r="CL46" s="224">
        <f t="shared" si="32"/>
        <v>0</v>
      </c>
      <c r="CM46" s="224">
        <f t="shared" si="33"/>
        <v>0</v>
      </c>
      <c r="CN46" s="224">
        <f t="shared" si="34"/>
        <v>0</v>
      </c>
      <c r="CO46" s="224">
        <f t="shared" si="35"/>
        <v>0</v>
      </c>
      <c r="CP46" s="224">
        <f t="shared" si="36"/>
        <v>0</v>
      </c>
      <c r="CQ46" s="224">
        <f t="shared" si="37"/>
        <v>0</v>
      </c>
      <c r="CR46" s="224">
        <f t="shared" si="38"/>
        <v>0</v>
      </c>
      <c r="CS46" s="224">
        <f t="shared" si="39"/>
        <v>0</v>
      </c>
      <c r="CT46" s="224">
        <f t="shared" si="40"/>
        <v>0</v>
      </c>
      <c r="CU46" s="224">
        <f t="shared" si="41"/>
        <v>0</v>
      </c>
      <c r="CV46" s="224">
        <f t="shared" si="42"/>
        <v>0</v>
      </c>
      <c r="CZ46" s="324">
        <v>6</v>
      </c>
      <c r="DA46" s="24" t="s">
        <v>130</v>
      </c>
      <c r="DB46" s="24" t="s">
        <v>130</v>
      </c>
      <c r="DC46" s="24" t="s">
        <v>130</v>
      </c>
      <c r="DD46" s="24" t="s">
        <v>130</v>
      </c>
      <c r="DE46" s="24" t="s">
        <v>130</v>
      </c>
      <c r="DF46" s="24" t="s">
        <v>130</v>
      </c>
      <c r="DG46" s="24" t="s">
        <v>130</v>
      </c>
      <c r="DH46" s="24" t="s">
        <v>130</v>
      </c>
      <c r="DI46" s="24" t="s">
        <v>130</v>
      </c>
      <c r="DJ46" s="24" t="s">
        <v>130</v>
      </c>
      <c r="DK46" s="24" t="s">
        <v>130</v>
      </c>
      <c r="DL46" s="24" t="s">
        <v>130</v>
      </c>
    </row>
    <row r="47" spans="1:116" ht="15.75" x14ac:dyDescent="0.25">
      <c r="A47" s="228"/>
      <c r="B47" s="228"/>
      <c r="C47" s="228"/>
      <c r="D47" s="228"/>
      <c r="E47" s="228"/>
      <c r="F47" s="228"/>
      <c r="G47" s="228"/>
      <c r="H47" s="228"/>
      <c r="I47" s="228"/>
      <c r="J47" s="228"/>
      <c r="K47" s="228"/>
      <c r="L47" s="228"/>
      <c r="M47" s="228"/>
      <c r="Q47" s="222">
        <v>5</v>
      </c>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3"/>
      <c r="AT47" s="224">
        <v>5</v>
      </c>
      <c r="AU47" s="324"/>
      <c r="AV47" s="324"/>
      <c r="AW47" s="326"/>
      <c r="AX47" s="326"/>
      <c r="AY47" s="224"/>
      <c r="AZ47" s="324"/>
      <c r="BA47" s="224"/>
      <c r="BB47" s="324"/>
      <c r="BC47" s="224"/>
      <c r="BD47" s="324"/>
      <c r="BE47" s="224"/>
      <c r="BF47" s="324"/>
      <c r="BG47" s="224"/>
      <c r="BH47" s="324"/>
      <c r="BI47" s="224"/>
      <c r="BJ47" s="324"/>
      <c r="BK47" s="224"/>
      <c r="BL47" s="324"/>
      <c r="BM47" s="224"/>
      <c r="BN47" s="324"/>
      <c r="BO47" s="224"/>
      <c r="BP47" s="324"/>
      <c r="BQ47" s="224"/>
      <c r="BR47" s="324">
        <f t="shared" si="44"/>
        <v>0</v>
      </c>
      <c r="BS47" s="224">
        <f t="shared" si="47"/>
        <v>0</v>
      </c>
      <c r="BT47" s="227" t="e">
        <f t="shared" si="31"/>
        <v>#DIV/0!</v>
      </c>
      <c r="BV47" s="324">
        <v>5</v>
      </c>
      <c r="BW47" s="325"/>
      <c r="BX47" s="325"/>
      <c r="BY47" s="325"/>
      <c r="BZ47" s="325"/>
      <c r="CA47" s="325"/>
      <c r="CB47" s="325"/>
      <c r="CC47" s="325"/>
      <c r="CD47" s="325"/>
      <c r="CE47" s="324"/>
      <c r="CF47" s="324"/>
      <c r="CG47" s="324"/>
      <c r="CH47" s="324"/>
      <c r="CJ47" s="224">
        <v>5</v>
      </c>
      <c r="CK47" s="224">
        <f t="shared" si="45"/>
        <v>0</v>
      </c>
      <c r="CL47" s="224">
        <f t="shared" si="32"/>
        <v>0</v>
      </c>
      <c r="CM47" s="224">
        <f t="shared" si="33"/>
        <v>0</v>
      </c>
      <c r="CN47" s="224">
        <f t="shared" si="34"/>
        <v>0</v>
      </c>
      <c r="CO47" s="224">
        <f t="shared" si="35"/>
        <v>0</v>
      </c>
      <c r="CP47" s="224">
        <f t="shared" si="36"/>
        <v>0</v>
      </c>
      <c r="CQ47" s="224">
        <f t="shared" si="37"/>
        <v>0</v>
      </c>
      <c r="CR47" s="224">
        <f t="shared" si="38"/>
        <v>0</v>
      </c>
      <c r="CS47" s="224">
        <f t="shared" si="39"/>
        <v>0</v>
      </c>
      <c r="CT47" s="224">
        <f t="shared" si="40"/>
        <v>0</v>
      </c>
      <c r="CU47" s="224">
        <f t="shared" si="41"/>
        <v>0</v>
      </c>
      <c r="CV47" s="224">
        <f t="shared" si="42"/>
        <v>0</v>
      </c>
      <c r="CZ47" s="324">
        <v>5</v>
      </c>
      <c r="DA47" s="24" t="s">
        <v>130</v>
      </c>
      <c r="DB47" s="24" t="s">
        <v>130</v>
      </c>
      <c r="DC47" s="24" t="s">
        <v>130</v>
      </c>
      <c r="DD47" s="24" t="s">
        <v>130</v>
      </c>
      <c r="DE47" s="24" t="s">
        <v>130</v>
      </c>
      <c r="DF47" s="24" t="s">
        <v>130</v>
      </c>
      <c r="DG47" s="24" t="s">
        <v>130</v>
      </c>
      <c r="DH47" s="24" t="s">
        <v>130</v>
      </c>
      <c r="DI47" s="24" t="s">
        <v>130</v>
      </c>
      <c r="DJ47" s="24" t="s">
        <v>130</v>
      </c>
      <c r="DK47" s="24" t="s">
        <v>130</v>
      </c>
      <c r="DL47" s="24" t="s">
        <v>130</v>
      </c>
    </row>
    <row r="48" spans="1:116" ht="15.75" x14ac:dyDescent="0.25">
      <c r="A48" s="229" t="s">
        <v>247</v>
      </c>
      <c r="B48" s="228"/>
      <c r="C48" s="228"/>
      <c r="D48" s="228"/>
      <c r="E48" s="228"/>
      <c r="F48" s="228"/>
      <c r="G48" s="228"/>
      <c r="H48" s="228"/>
      <c r="I48" s="228"/>
      <c r="J48" s="228"/>
      <c r="K48" s="228"/>
      <c r="L48" s="228"/>
      <c r="M48" s="228"/>
      <c r="Q48" s="222">
        <v>4</v>
      </c>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3"/>
      <c r="AT48" s="224">
        <v>4</v>
      </c>
      <c r="AU48" s="324"/>
      <c r="AV48" s="324"/>
      <c r="AW48" s="326"/>
      <c r="AX48" s="326"/>
      <c r="AY48" s="224"/>
      <c r="AZ48" s="324"/>
      <c r="BA48" s="224"/>
      <c r="BB48" s="324"/>
      <c r="BC48" s="224"/>
      <c r="BD48" s="324"/>
      <c r="BE48" s="224"/>
      <c r="BF48" s="324"/>
      <c r="BG48" s="224"/>
      <c r="BH48" s="324"/>
      <c r="BI48" s="224"/>
      <c r="BJ48" s="324"/>
      <c r="BK48" s="224"/>
      <c r="BL48" s="324"/>
      <c r="BM48" s="224"/>
      <c r="BN48" s="324"/>
      <c r="BO48" s="224"/>
      <c r="BP48" s="324"/>
      <c r="BQ48" s="224"/>
      <c r="BR48" s="324">
        <f t="shared" si="44"/>
        <v>0</v>
      </c>
      <c r="BS48" s="224">
        <f>AP48+AP98</f>
        <v>0</v>
      </c>
      <c r="BT48" s="227" t="e">
        <f t="shared" si="31"/>
        <v>#DIV/0!</v>
      </c>
      <c r="BV48" s="324">
        <v>4</v>
      </c>
      <c r="BW48" s="325"/>
      <c r="BX48" s="325"/>
      <c r="BY48" s="325"/>
      <c r="BZ48" s="325"/>
      <c r="CA48" s="325"/>
      <c r="CB48" s="325"/>
      <c r="CC48" s="325"/>
      <c r="CD48" s="325"/>
      <c r="CE48" s="324"/>
      <c r="CF48" s="324"/>
      <c r="CG48" s="324"/>
      <c r="CH48" s="324"/>
      <c r="CJ48" s="224">
        <v>4</v>
      </c>
      <c r="CK48" s="224">
        <f t="shared" si="45"/>
        <v>0</v>
      </c>
      <c r="CL48" s="224">
        <f t="shared" si="32"/>
        <v>0</v>
      </c>
      <c r="CM48" s="224">
        <f t="shared" si="33"/>
        <v>0</v>
      </c>
      <c r="CN48" s="224">
        <f t="shared" si="34"/>
        <v>0</v>
      </c>
      <c r="CO48" s="224">
        <f t="shared" si="35"/>
        <v>0</v>
      </c>
      <c r="CP48" s="224">
        <f t="shared" si="36"/>
        <v>0</v>
      </c>
      <c r="CQ48" s="224">
        <f t="shared" si="37"/>
        <v>0</v>
      </c>
      <c r="CR48" s="224">
        <f t="shared" si="38"/>
        <v>0</v>
      </c>
      <c r="CS48" s="224">
        <f t="shared" si="39"/>
        <v>0</v>
      </c>
      <c r="CT48" s="224">
        <f t="shared" si="40"/>
        <v>0</v>
      </c>
      <c r="CU48" s="224">
        <f t="shared" si="41"/>
        <v>0</v>
      </c>
      <c r="CV48" s="224">
        <f t="shared" si="42"/>
        <v>0</v>
      </c>
      <c r="CZ48" s="324">
        <v>4</v>
      </c>
      <c r="DA48" s="24" t="s">
        <v>130</v>
      </c>
      <c r="DB48" s="24" t="s">
        <v>130</v>
      </c>
      <c r="DC48" s="24" t="s">
        <v>130</v>
      </c>
      <c r="DD48" s="24" t="s">
        <v>130</v>
      </c>
      <c r="DE48" s="24" t="s">
        <v>130</v>
      </c>
      <c r="DF48" s="24" t="s">
        <v>130</v>
      </c>
      <c r="DG48" s="24" t="s">
        <v>130</v>
      </c>
      <c r="DH48" s="24" t="s">
        <v>130</v>
      </c>
      <c r="DI48" s="24" t="s">
        <v>130</v>
      </c>
      <c r="DJ48" s="24" t="s">
        <v>130</v>
      </c>
      <c r="DK48" s="24" t="s">
        <v>130</v>
      </c>
      <c r="DL48" s="24" t="s">
        <v>130</v>
      </c>
    </row>
    <row r="49" spans="1:117" ht="16.5" thickBot="1" x14ac:dyDescent="0.3">
      <c r="A49" s="228" t="s">
        <v>60</v>
      </c>
      <c r="B49" s="228">
        <v>1</v>
      </c>
      <c r="C49" s="228">
        <v>2</v>
      </c>
      <c r="D49" s="228">
        <v>3</v>
      </c>
      <c r="E49" s="228">
        <v>4</v>
      </c>
      <c r="F49" s="228">
        <v>5</v>
      </c>
      <c r="G49" s="228">
        <v>6</v>
      </c>
      <c r="H49" s="228">
        <v>7</v>
      </c>
      <c r="I49" s="228">
        <v>8</v>
      </c>
      <c r="J49" s="228">
        <v>9</v>
      </c>
      <c r="K49" s="228">
        <v>10</v>
      </c>
      <c r="L49" s="228">
        <v>11</v>
      </c>
      <c r="M49" s="228">
        <v>12</v>
      </c>
      <c r="Q49" s="222">
        <v>3</v>
      </c>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3"/>
      <c r="AT49" s="224">
        <v>3</v>
      </c>
      <c r="AU49" s="324"/>
      <c r="AV49" s="324"/>
      <c r="AW49" s="326"/>
      <c r="AX49" s="326"/>
      <c r="AY49" s="224"/>
      <c r="AZ49" s="324"/>
      <c r="BA49" s="224"/>
      <c r="BB49" s="324"/>
      <c r="BC49" s="224"/>
      <c r="BD49" s="324"/>
      <c r="BE49" s="224"/>
      <c r="BF49" s="324"/>
      <c r="BG49" s="224"/>
      <c r="BH49" s="324"/>
      <c r="BI49" s="224"/>
      <c r="BJ49" s="324"/>
      <c r="BK49" s="224"/>
      <c r="BL49" s="324"/>
      <c r="BM49" s="224"/>
      <c r="BN49" s="324"/>
      <c r="BO49" s="224"/>
      <c r="BP49" s="324"/>
      <c r="BQ49" s="224"/>
      <c r="BR49" s="324">
        <f t="shared" si="44"/>
        <v>0</v>
      </c>
      <c r="BS49" s="224">
        <f t="shared" si="47"/>
        <v>0</v>
      </c>
      <c r="BT49" s="227" t="e">
        <f t="shared" si="31"/>
        <v>#DIV/0!</v>
      </c>
      <c r="BV49" s="324">
        <v>3</v>
      </c>
      <c r="BW49" s="325"/>
      <c r="BX49" s="325"/>
      <c r="BY49" s="325"/>
      <c r="BZ49" s="325"/>
      <c r="CA49" s="325"/>
      <c r="CB49" s="325"/>
      <c r="CC49" s="325"/>
      <c r="CD49" s="325"/>
      <c r="CE49" s="324"/>
      <c r="CF49" s="324"/>
      <c r="CG49" s="324"/>
      <c r="CH49" s="324"/>
      <c r="CJ49" s="224">
        <v>3</v>
      </c>
      <c r="CK49" s="224">
        <f t="shared" si="45"/>
        <v>0</v>
      </c>
      <c r="CL49" s="224">
        <f t="shared" si="32"/>
        <v>0</v>
      </c>
      <c r="CM49" s="224">
        <f t="shared" si="33"/>
        <v>0</v>
      </c>
      <c r="CN49" s="224">
        <f t="shared" si="34"/>
        <v>0</v>
      </c>
      <c r="CO49" s="224">
        <f t="shared" si="35"/>
        <v>0</v>
      </c>
      <c r="CP49" s="224">
        <f t="shared" si="36"/>
        <v>0</v>
      </c>
      <c r="CQ49" s="224">
        <f t="shared" si="37"/>
        <v>0</v>
      </c>
      <c r="CR49" s="224">
        <f t="shared" si="38"/>
        <v>0</v>
      </c>
      <c r="CS49" s="224">
        <f t="shared" si="39"/>
        <v>0</v>
      </c>
      <c r="CT49" s="224">
        <f t="shared" si="40"/>
        <v>0</v>
      </c>
      <c r="CU49" s="224">
        <f t="shared" si="41"/>
        <v>0</v>
      </c>
      <c r="CV49" s="224">
        <f t="shared" si="42"/>
        <v>0</v>
      </c>
      <c r="CZ49" s="324">
        <v>3</v>
      </c>
      <c r="DA49" s="24" t="s">
        <v>130</v>
      </c>
      <c r="DB49" s="24" t="s">
        <v>130</v>
      </c>
      <c r="DC49" s="24" t="s">
        <v>130</v>
      </c>
      <c r="DD49" s="24" t="s">
        <v>130</v>
      </c>
      <c r="DE49" s="24" t="s">
        <v>130</v>
      </c>
      <c r="DF49" s="24" t="s">
        <v>130</v>
      </c>
      <c r="DG49" s="24" t="s">
        <v>130</v>
      </c>
      <c r="DH49" s="24" t="s">
        <v>130</v>
      </c>
      <c r="DI49" s="24" t="s">
        <v>130</v>
      </c>
      <c r="DJ49" s="24" t="s">
        <v>130</v>
      </c>
      <c r="DK49" s="24" t="s">
        <v>130</v>
      </c>
      <c r="DL49" s="24" t="s">
        <v>130</v>
      </c>
    </row>
    <row r="50" spans="1:117" ht="15.75" x14ac:dyDescent="0.25">
      <c r="A50" s="228">
        <v>20</v>
      </c>
      <c r="B50" s="241" t="str">
        <f>DA58</f>
        <v>NA</v>
      </c>
      <c r="C50" s="242" t="str">
        <f t="shared" ref="C50:M50" si="60">DB58</f>
        <v>NA</v>
      </c>
      <c r="D50" s="242" t="str">
        <f t="shared" si="60"/>
        <v>NA</v>
      </c>
      <c r="E50" s="242" t="str">
        <f t="shared" si="60"/>
        <v>NA</v>
      </c>
      <c r="F50" s="242" t="str">
        <f t="shared" si="60"/>
        <v>NA</v>
      </c>
      <c r="G50" s="242" t="str">
        <f t="shared" si="60"/>
        <v>NA</v>
      </c>
      <c r="H50" s="242" t="str">
        <f t="shared" si="60"/>
        <v>NA</v>
      </c>
      <c r="I50" s="242" t="str">
        <f t="shared" si="60"/>
        <v>NA</v>
      </c>
      <c r="J50" s="242" t="str">
        <f t="shared" si="60"/>
        <v>NA</v>
      </c>
      <c r="K50" s="242" t="str">
        <f t="shared" si="60"/>
        <v>NA</v>
      </c>
      <c r="L50" s="242" t="str">
        <f t="shared" si="60"/>
        <v>NA</v>
      </c>
      <c r="M50" s="242" t="str">
        <f t="shared" si="60"/>
        <v>NA</v>
      </c>
      <c r="Q50" s="222">
        <v>2</v>
      </c>
      <c r="R50" s="222"/>
      <c r="S50" s="222"/>
      <c r="T50" s="222"/>
      <c r="U50" s="222"/>
      <c r="V50" s="222"/>
      <c r="W50" s="222"/>
      <c r="X50" s="222"/>
      <c r="Y50" s="222"/>
      <c r="Z50" s="222">
        <v>0</v>
      </c>
      <c r="AA50" s="222">
        <v>0</v>
      </c>
      <c r="AB50" s="222">
        <v>0</v>
      </c>
      <c r="AC50" s="222">
        <v>0</v>
      </c>
      <c r="AD50" s="222">
        <v>0</v>
      </c>
      <c r="AE50" s="222">
        <v>0</v>
      </c>
      <c r="AF50" s="222">
        <v>0</v>
      </c>
      <c r="AG50" s="222">
        <v>0</v>
      </c>
      <c r="AH50" s="222">
        <v>0</v>
      </c>
      <c r="AI50" s="222">
        <v>0</v>
      </c>
      <c r="AJ50" s="222"/>
      <c r="AK50" s="222"/>
      <c r="AL50" s="222"/>
      <c r="AM50" s="222"/>
      <c r="AN50" s="222"/>
      <c r="AO50" s="222"/>
      <c r="AP50" s="222"/>
      <c r="AQ50" s="222"/>
      <c r="AR50" s="222"/>
      <c r="AS50" s="223"/>
      <c r="AT50" s="224">
        <v>2</v>
      </c>
      <c r="AU50" s="224">
        <f>((R50+R100)/($R$52+$R$81))*100</f>
        <v>0</v>
      </c>
      <c r="AV50" s="324">
        <f t="shared" ref="AV50:AV51" si="61">(R50+R100)</f>
        <v>0</v>
      </c>
      <c r="AW50" s="326">
        <f t="shared" ref="AW50:AW51" si="62">((T50+T100)/($T$52+$T$81))*100</f>
        <v>0</v>
      </c>
      <c r="AX50" s="326">
        <f t="shared" ref="AX50:AX51" si="63">(T50+T100)</f>
        <v>0</v>
      </c>
      <c r="AY50" s="224">
        <f t="shared" ref="AY50:AY51" si="64">((V50+V100)/($V$52+$V$81))*100</f>
        <v>0</v>
      </c>
      <c r="AZ50" s="324">
        <f t="shared" ref="AZ50:AZ51" si="65">(V50+V100)</f>
        <v>0</v>
      </c>
      <c r="BA50" s="224">
        <f t="shared" ref="BA50:BA51" si="66">((X50+X100)/($X$52+$X$81))*100</f>
        <v>0</v>
      </c>
      <c r="BB50" s="324">
        <f t="shared" ref="BB50:BB51" si="67">(X50+X100)</f>
        <v>0</v>
      </c>
      <c r="BC50" s="224">
        <f t="shared" ref="BC50" si="68">((Z50+Z100)/($Z$52+$Z$81))*100</f>
        <v>0</v>
      </c>
      <c r="BD50" s="324">
        <f t="shared" ref="BD50:BD51" si="69">(Z50+Z100)</f>
        <v>0</v>
      </c>
      <c r="BE50" s="224">
        <f t="shared" ref="BE50:BE51" si="70">((AB50+AB100)/($AB$52+$AB$81))*100</f>
        <v>0</v>
      </c>
      <c r="BF50" s="324">
        <f t="shared" ref="BF50:BF51" si="71">(AB50+AB100)</f>
        <v>0</v>
      </c>
      <c r="BG50" s="224">
        <f t="shared" ref="BG50" si="72">((AD50+AD100)/($AD$52+$AD$81))*100</f>
        <v>0</v>
      </c>
      <c r="BH50" s="324">
        <f t="shared" ref="BH50:BH51" si="73">(AD50+AD100)</f>
        <v>0</v>
      </c>
      <c r="BI50" s="224">
        <f t="shared" ref="BI50:BI51" si="74">((AF50+AF100)/($AF$52+$AF$81))*100</f>
        <v>0</v>
      </c>
      <c r="BJ50" s="324">
        <f t="shared" ref="BJ50:BJ51" si="75">(AF50+AF100)</f>
        <v>0</v>
      </c>
      <c r="BK50" s="224">
        <f t="shared" ref="BK50:BK51" si="76">((AH50+AH100)/($AH$52+$AH$81))</f>
        <v>0</v>
      </c>
      <c r="BL50" s="324">
        <f t="shared" ref="BL50:BL51" si="77">(AH50+AH100)</f>
        <v>0</v>
      </c>
      <c r="BM50" s="224">
        <f t="shared" ref="BM50:BM51" si="78">((AJ50+AJ100)/($AJ$52+$AJ$81))*100</f>
        <v>0</v>
      </c>
      <c r="BN50" s="324">
        <f t="shared" ref="BN50:BN51" si="79">(AJ50+AJ100)</f>
        <v>0</v>
      </c>
      <c r="BO50" s="224" t="e">
        <f>((AL50+AL100)/($AL$52+$AL$81))*100</f>
        <v>#DIV/0!</v>
      </c>
      <c r="BP50" s="324">
        <f t="shared" ref="BP50:BP51" si="80">(AL50+AL100)</f>
        <v>0</v>
      </c>
      <c r="BQ50" s="224" t="e">
        <f t="shared" ref="BQ50" si="81">((AN50+AN100)/($AN$52+$AN$81))*100</f>
        <v>#DIV/0!</v>
      </c>
      <c r="BR50" s="324">
        <f t="shared" si="44"/>
        <v>0</v>
      </c>
      <c r="BS50" s="224">
        <f t="shared" si="47"/>
        <v>0</v>
      </c>
      <c r="BT50" s="227" t="e">
        <f t="shared" si="31"/>
        <v>#DIV/0!</v>
      </c>
      <c r="BV50" s="324">
        <v>2</v>
      </c>
      <c r="BW50" s="325">
        <v>0</v>
      </c>
      <c r="BX50" s="325">
        <v>0</v>
      </c>
      <c r="BY50" s="325">
        <v>0</v>
      </c>
      <c r="BZ50" s="325">
        <v>0</v>
      </c>
      <c r="CA50" s="325">
        <v>0</v>
      </c>
      <c r="CB50" s="325">
        <v>0</v>
      </c>
      <c r="CC50" s="325">
        <v>0</v>
      </c>
      <c r="CD50" s="325">
        <v>0</v>
      </c>
      <c r="CE50" s="324">
        <v>0</v>
      </c>
      <c r="CF50" s="324">
        <v>0</v>
      </c>
      <c r="CG50" s="324">
        <v>0</v>
      </c>
      <c r="CH50" s="324">
        <v>0</v>
      </c>
      <c r="CJ50" s="224">
        <v>2</v>
      </c>
      <c r="CK50" s="224">
        <f t="shared" si="45"/>
        <v>0</v>
      </c>
      <c r="CL50" s="224">
        <f t="shared" si="32"/>
        <v>0</v>
      </c>
      <c r="CM50" s="224">
        <f t="shared" si="33"/>
        <v>0</v>
      </c>
      <c r="CN50" s="224">
        <f t="shared" si="34"/>
        <v>0</v>
      </c>
      <c r="CO50" s="224">
        <f t="shared" si="35"/>
        <v>0</v>
      </c>
      <c r="CP50" s="224">
        <f t="shared" si="36"/>
        <v>0</v>
      </c>
      <c r="CQ50" s="224">
        <f t="shared" si="37"/>
        <v>0</v>
      </c>
      <c r="CR50" s="224">
        <f t="shared" si="38"/>
        <v>0</v>
      </c>
      <c r="CS50" s="224">
        <f t="shared" si="39"/>
        <v>0</v>
      </c>
      <c r="CT50" s="224">
        <f t="shared" si="40"/>
        <v>0</v>
      </c>
      <c r="CU50" s="224">
        <f t="shared" si="41"/>
        <v>0</v>
      </c>
      <c r="CV50" s="224">
        <f t="shared" si="42"/>
        <v>0</v>
      </c>
      <c r="CZ50" s="324">
        <v>2</v>
      </c>
      <c r="DA50" s="24">
        <v>0</v>
      </c>
      <c r="DB50" s="24">
        <v>0</v>
      </c>
      <c r="DC50" s="24">
        <v>0</v>
      </c>
      <c r="DD50" s="24">
        <v>0</v>
      </c>
      <c r="DE50" s="24">
        <v>0</v>
      </c>
      <c r="DF50" s="24">
        <v>0</v>
      </c>
      <c r="DG50" s="24">
        <v>0</v>
      </c>
      <c r="DH50" s="24">
        <v>0</v>
      </c>
      <c r="DI50" s="24">
        <v>0</v>
      </c>
      <c r="DJ50" s="24">
        <v>0</v>
      </c>
      <c r="DK50" s="24">
        <v>0</v>
      </c>
      <c r="DL50" s="24">
        <v>0</v>
      </c>
    </row>
    <row r="51" spans="1:117" ht="15.75" x14ac:dyDescent="0.25">
      <c r="A51" s="228">
        <v>19</v>
      </c>
      <c r="B51" s="243" t="str">
        <f t="shared" ref="B51:M51" si="82">DA59</f>
        <v>NA</v>
      </c>
      <c r="C51" s="244" t="str">
        <f t="shared" si="82"/>
        <v>NA</v>
      </c>
      <c r="D51" s="244" t="str">
        <f t="shared" si="82"/>
        <v>NA</v>
      </c>
      <c r="E51" s="244" t="str">
        <f t="shared" si="82"/>
        <v>NA</v>
      </c>
      <c r="F51" s="244" t="str">
        <f t="shared" si="82"/>
        <v>NA</v>
      </c>
      <c r="G51" s="244" t="str">
        <f t="shared" si="82"/>
        <v>NA</v>
      </c>
      <c r="H51" s="244" t="str">
        <f t="shared" si="82"/>
        <v>NA</v>
      </c>
      <c r="I51" s="244" t="str">
        <f t="shared" si="82"/>
        <v>NA</v>
      </c>
      <c r="J51" s="244" t="str">
        <f t="shared" si="82"/>
        <v>NA</v>
      </c>
      <c r="K51" s="244" t="str">
        <f t="shared" si="82"/>
        <v>NA</v>
      </c>
      <c r="L51" s="244" t="str">
        <f t="shared" si="82"/>
        <v>NA</v>
      </c>
      <c r="M51" s="244" t="str">
        <f t="shared" si="82"/>
        <v>NA</v>
      </c>
      <c r="Q51" s="222">
        <v>1</v>
      </c>
      <c r="R51" s="222"/>
      <c r="S51" s="222"/>
      <c r="T51" s="222"/>
      <c r="U51" s="222"/>
      <c r="V51" s="222"/>
      <c r="W51" s="222"/>
      <c r="X51" s="222"/>
      <c r="Y51" s="222"/>
      <c r="Z51" s="222">
        <v>0</v>
      </c>
      <c r="AA51" s="222">
        <v>0</v>
      </c>
      <c r="AB51" s="222">
        <v>0</v>
      </c>
      <c r="AC51" s="222">
        <v>0</v>
      </c>
      <c r="AD51" s="222">
        <v>0</v>
      </c>
      <c r="AE51" s="222">
        <v>0</v>
      </c>
      <c r="AF51" s="222">
        <v>0</v>
      </c>
      <c r="AG51" s="222">
        <v>0</v>
      </c>
      <c r="AH51" s="222">
        <v>0</v>
      </c>
      <c r="AI51" s="222">
        <v>0</v>
      </c>
      <c r="AJ51" s="222"/>
      <c r="AK51" s="222"/>
      <c r="AL51" s="222"/>
      <c r="AM51" s="222"/>
      <c r="AN51" s="222"/>
      <c r="AO51" s="222"/>
      <c r="AP51" s="222"/>
      <c r="AQ51" s="222"/>
      <c r="AR51" s="222"/>
      <c r="AS51" s="223"/>
      <c r="AT51" s="224">
        <v>1</v>
      </c>
      <c r="AU51" s="224">
        <f t="shared" ref="AU51" si="83">((R51+R101)/($R$52+$R$81))*100</f>
        <v>24.545454545454547</v>
      </c>
      <c r="AV51" s="324">
        <f t="shared" si="61"/>
        <v>27</v>
      </c>
      <c r="AW51" s="326">
        <f t="shared" si="62"/>
        <v>16.176470588235293</v>
      </c>
      <c r="AX51" s="326">
        <f t="shared" si="63"/>
        <v>11</v>
      </c>
      <c r="AY51" s="224">
        <f t="shared" si="64"/>
        <v>26.262626262626267</v>
      </c>
      <c r="AZ51" s="324">
        <f t="shared" si="65"/>
        <v>26</v>
      </c>
      <c r="BA51" s="224">
        <f t="shared" si="66"/>
        <v>11.486486486486488</v>
      </c>
      <c r="BB51" s="324">
        <f t="shared" si="67"/>
        <v>17</v>
      </c>
      <c r="BC51" s="224">
        <f>((Z51+Z101+X101+AB101)/($Z$52+$Z$81+X81+AB81))*100</f>
        <v>8.2926829268292686</v>
      </c>
      <c r="BD51" s="324">
        <f t="shared" si="69"/>
        <v>0</v>
      </c>
      <c r="BE51" s="224">
        <f t="shared" si="70"/>
        <v>0</v>
      </c>
      <c r="BF51" s="324">
        <f t="shared" si="71"/>
        <v>0</v>
      </c>
      <c r="BG51" s="224">
        <v>15.625</v>
      </c>
      <c r="BH51" s="324">
        <f t="shared" si="73"/>
        <v>0</v>
      </c>
      <c r="BI51" s="224">
        <f t="shared" si="74"/>
        <v>15.625</v>
      </c>
      <c r="BJ51" s="324">
        <f t="shared" si="75"/>
        <v>30</v>
      </c>
      <c r="BK51" s="224">
        <f t="shared" si="76"/>
        <v>2.7027027027027029E-2</v>
      </c>
      <c r="BL51" s="324">
        <f t="shared" si="77"/>
        <v>2</v>
      </c>
      <c r="BM51" s="224">
        <f t="shared" si="78"/>
        <v>4.4444444444444446</v>
      </c>
      <c r="BN51" s="324">
        <f t="shared" si="79"/>
        <v>2</v>
      </c>
      <c r="BO51" s="224">
        <f>BM51+AU51/2</f>
        <v>16.717171717171716</v>
      </c>
      <c r="BP51" s="324">
        <f t="shared" si="80"/>
        <v>0</v>
      </c>
      <c r="BQ51" s="224">
        <v>16.717171717171716</v>
      </c>
      <c r="BR51" s="324">
        <f t="shared" si="44"/>
        <v>0</v>
      </c>
      <c r="BS51" s="224">
        <f t="shared" si="47"/>
        <v>0</v>
      </c>
      <c r="BT51" s="227" t="e">
        <f t="shared" si="31"/>
        <v>#DIV/0!</v>
      </c>
      <c r="BV51" s="324">
        <v>1</v>
      </c>
      <c r="BW51" s="325">
        <f>AU51</f>
        <v>24.545454545454547</v>
      </c>
      <c r="BX51" s="325">
        <f>AW51</f>
        <v>16.176470588235293</v>
      </c>
      <c r="BY51" s="325">
        <f>AY51</f>
        <v>26.262626262626267</v>
      </c>
      <c r="BZ51" s="325">
        <f>BA51</f>
        <v>11.486486486486488</v>
      </c>
      <c r="CA51" s="325">
        <f>BC51</f>
        <v>8.2926829268292686</v>
      </c>
      <c r="CB51" s="325">
        <f>BE51</f>
        <v>0</v>
      </c>
      <c r="CC51" s="325">
        <f>BG51</f>
        <v>15.625</v>
      </c>
      <c r="CD51" s="325">
        <f>BI51</f>
        <v>15.625</v>
      </c>
      <c r="CE51" s="324">
        <f>BK51</f>
        <v>2.7027027027027029E-2</v>
      </c>
      <c r="CF51" s="324">
        <f>BM51</f>
        <v>4.4444444444444446</v>
      </c>
      <c r="CG51" s="324">
        <f>BO51</f>
        <v>16.717171717171716</v>
      </c>
      <c r="CH51" s="324">
        <f>BQ51</f>
        <v>16.717171717171716</v>
      </c>
      <c r="CJ51" s="224">
        <v>1</v>
      </c>
      <c r="CK51" s="224">
        <f t="shared" si="45"/>
        <v>0.24545454545454548</v>
      </c>
      <c r="CL51" s="224">
        <f t="shared" si="32"/>
        <v>0.16176470588235292</v>
      </c>
      <c r="CM51" s="224">
        <f t="shared" si="33"/>
        <v>0.26262626262626265</v>
      </c>
      <c r="CN51" s="224">
        <f t="shared" si="34"/>
        <v>0.11486486486486487</v>
      </c>
      <c r="CO51" s="224">
        <f t="shared" si="35"/>
        <v>8.2926829268292687E-2</v>
      </c>
      <c r="CP51" s="224">
        <f t="shared" si="36"/>
        <v>0</v>
      </c>
      <c r="CQ51" s="224">
        <f t="shared" si="37"/>
        <v>0.15625</v>
      </c>
      <c r="CR51" s="224">
        <f t="shared" si="38"/>
        <v>0.15625</v>
      </c>
      <c r="CS51" s="224">
        <f t="shared" si="39"/>
        <v>2.7027027027027027E-4</v>
      </c>
      <c r="CT51" s="224">
        <f t="shared" si="40"/>
        <v>4.4444444444444446E-2</v>
      </c>
      <c r="CU51" s="224">
        <f t="shared" si="41"/>
        <v>0.16717171717171717</v>
      </c>
      <c r="CV51" s="224">
        <f t="shared" si="42"/>
        <v>0.16717171717171717</v>
      </c>
      <c r="CZ51" s="324">
        <v>1</v>
      </c>
      <c r="DA51" s="24">
        <v>0.24545454545454548</v>
      </c>
      <c r="DB51" s="24">
        <v>0.16176470588235292</v>
      </c>
      <c r="DC51" s="24">
        <v>0.26262626262626265</v>
      </c>
      <c r="DD51" s="24">
        <v>0.11486486486486487</v>
      </c>
      <c r="DE51" s="24">
        <v>8.2926829268292687E-2</v>
      </c>
      <c r="DF51" s="24">
        <v>0</v>
      </c>
      <c r="DG51" s="24">
        <v>0.15625</v>
      </c>
      <c r="DH51" s="24">
        <v>0.15625</v>
      </c>
      <c r="DI51" s="24">
        <v>2.7027027027027027E-4</v>
      </c>
      <c r="DJ51" s="24">
        <v>4.4444444444444446E-2</v>
      </c>
      <c r="DK51" s="24">
        <v>0.16717171717171717</v>
      </c>
      <c r="DL51" s="24">
        <v>0.16717171717171717</v>
      </c>
    </row>
    <row r="52" spans="1:117" ht="15.75" x14ac:dyDescent="0.25">
      <c r="A52" s="228">
        <v>18</v>
      </c>
      <c r="B52" s="243" t="str">
        <f t="shared" ref="B52:M52" si="84">DA60</f>
        <v>NA</v>
      </c>
      <c r="C52" s="244" t="str">
        <f t="shared" si="84"/>
        <v>NA</v>
      </c>
      <c r="D52" s="244" t="str">
        <f t="shared" si="84"/>
        <v>NA</v>
      </c>
      <c r="E52" s="244" t="str">
        <f t="shared" si="84"/>
        <v>NA</v>
      </c>
      <c r="F52" s="244" t="str">
        <f t="shared" si="84"/>
        <v>NA</v>
      </c>
      <c r="G52" s="244" t="str">
        <f t="shared" si="84"/>
        <v>NA</v>
      </c>
      <c r="H52" s="244" t="str">
        <f t="shared" si="84"/>
        <v>NA</v>
      </c>
      <c r="I52" s="244" t="str">
        <f t="shared" si="84"/>
        <v>NA</v>
      </c>
      <c r="J52" s="244" t="str">
        <f t="shared" si="84"/>
        <v>NA</v>
      </c>
      <c r="K52" s="244" t="str">
        <f t="shared" si="84"/>
        <v>NA</v>
      </c>
      <c r="L52" s="244" t="str">
        <f t="shared" si="84"/>
        <v>NA</v>
      </c>
      <c r="M52" s="244" t="str">
        <f t="shared" si="84"/>
        <v>NA</v>
      </c>
      <c r="Q52" s="222" t="s">
        <v>36</v>
      </c>
      <c r="R52" s="222"/>
      <c r="S52" s="222"/>
      <c r="T52" s="222"/>
      <c r="U52" s="222"/>
      <c r="V52" s="222"/>
      <c r="W52" s="222"/>
      <c r="X52" s="222"/>
      <c r="Y52" s="222"/>
      <c r="Z52" s="222">
        <v>1</v>
      </c>
      <c r="AA52" s="222">
        <v>100</v>
      </c>
      <c r="AB52" s="222">
        <v>5</v>
      </c>
      <c r="AC52" s="222">
        <v>100</v>
      </c>
      <c r="AD52" s="222">
        <v>1</v>
      </c>
      <c r="AE52" s="222">
        <v>100</v>
      </c>
      <c r="AF52" s="222">
        <v>5</v>
      </c>
      <c r="AG52" s="222">
        <v>100</v>
      </c>
      <c r="AH52" s="222">
        <v>5</v>
      </c>
      <c r="AI52" s="222">
        <v>100</v>
      </c>
      <c r="AJ52" s="222"/>
      <c r="AK52" s="222"/>
      <c r="AL52" s="222"/>
      <c r="AM52" s="222"/>
      <c r="AN52" s="222"/>
      <c r="AO52" s="222"/>
      <c r="AP52" s="222"/>
      <c r="AQ52" s="222"/>
      <c r="AR52" s="222"/>
      <c r="AS52" s="223"/>
      <c r="AT52" s="224" t="s">
        <v>36</v>
      </c>
      <c r="AU52" s="324">
        <f>($R$52+$R$81)</f>
        <v>110</v>
      </c>
      <c r="AW52" s="326">
        <f>($T$52+$T$81)</f>
        <v>68</v>
      </c>
      <c r="AY52" s="324">
        <f>($V$52+$V$81)</f>
        <v>99</v>
      </c>
      <c r="BA52" s="324">
        <f>($X$52+$X$81)</f>
        <v>148</v>
      </c>
      <c r="BC52" s="324">
        <f>($Z$52+$Z$81+X81+AB81)</f>
        <v>205</v>
      </c>
      <c r="BE52" s="324">
        <f>($AB$52+$AB$81)</f>
        <v>44</v>
      </c>
      <c r="BG52" s="324">
        <f>($AD$52+$AD$81)</f>
        <v>23</v>
      </c>
      <c r="BI52" s="324">
        <f>($AF$52+$AF$81)</f>
        <v>192</v>
      </c>
      <c r="BK52" s="324">
        <f>($AH$52+$AH$81)</f>
        <v>74</v>
      </c>
      <c r="BM52" s="324">
        <f>($AJ$52+$AJ$81)</f>
        <v>45</v>
      </c>
      <c r="BO52" s="324">
        <f>($AL$52+$AL$81)</f>
        <v>0</v>
      </c>
      <c r="BQ52" s="324">
        <f>($AN$52+$AN$81)</f>
        <v>0</v>
      </c>
      <c r="BV52" t="s">
        <v>36</v>
      </c>
    </row>
    <row r="53" spans="1:117" ht="15.75" x14ac:dyDescent="0.25">
      <c r="A53" s="228">
        <v>17</v>
      </c>
      <c r="B53" s="243" t="str">
        <f t="shared" ref="B53:M53" si="85">DA61</f>
        <v>NA</v>
      </c>
      <c r="C53" s="244" t="str">
        <f t="shared" si="85"/>
        <v>NA</v>
      </c>
      <c r="D53" s="244" t="str">
        <f t="shared" si="85"/>
        <v>NA</v>
      </c>
      <c r="E53" s="244" t="str">
        <f t="shared" si="85"/>
        <v>NA</v>
      </c>
      <c r="F53" s="244" t="str">
        <f t="shared" si="85"/>
        <v>NA</v>
      </c>
      <c r="G53" s="244" t="str">
        <f t="shared" si="85"/>
        <v>NA</v>
      </c>
      <c r="H53" s="244" t="str">
        <f t="shared" si="85"/>
        <v>NA</v>
      </c>
      <c r="I53" s="244" t="str">
        <f t="shared" si="85"/>
        <v>NA</v>
      </c>
      <c r="J53" s="244" t="str">
        <f t="shared" si="85"/>
        <v>NA</v>
      </c>
      <c r="K53" s="244" t="str">
        <f t="shared" si="85"/>
        <v>NA</v>
      </c>
      <c r="L53" s="244" t="str">
        <f t="shared" si="85"/>
        <v>NA</v>
      </c>
      <c r="M53" s="244" t="str">
        <f t="shared" si="85"/>
        <v>NA</v>
      </c>
    </row>
    <row r="54" spans="1:117" ht="15.75" x14ac:dyDescent="0.25">
      <c r="A54" s="228">
        <v>16</v>
      </c>
      <c r="B54" s="243" t="str">
        <f t="shared" ref="B54:M54" si="86">DA62</f>
        <v>NA</v>
      </c>
      <c r="C54" s="244" t="str">
        <f t="shared" si="86"/>
        <v>NA</v>
      </c>
      <c r="D54" s="244" t="str">
        <f t="shared" si="86"/>
        <v>NA</v>
      </c>
      <c r="E54" s="244" t="str">
        <f t="shared" si="86"/>
        <v>NA</v>
      </c>
      <c r="F54" s="244" t="str">
        <f t="shared" si="86"/>
        <v>NA</v>
      </c>
      <c r="G54" s="244" t="str">
        <f t="shared" si="86"/>
        <v>NA</v>
      </c>
      <c r="H54" s="244" t="str">
        <f t="shared" si="86"/>
        <v>NA</v>
      </c>
      <c r="I54" s="244" t="str">
        <f t="shared" si="86"/>
        <v>NA</v>
      </c>
      <c r="J54" s="244" t="str">
        <f t="shared" si="86"/>
        <v>NA</v>
      </c>
      <c r="K54" s="244" t="str">
        <f t="shared" si="86"/>
        <v>NA</v>
      </c>
      <c r="L54" s="244" t="str">
        <f t="shared" si="86"/>
        <v>NA</v>
      </c>
      <c r="M54" s="244" t="str">
        <f t="shared" si="86"/>
        <v>NA</v>
      </c>
      <c r="P54" s="223" t="s">
        <v>61</v>
      </c>
      <c r="Q54" s="223"/>
      <c r="R54">
        <v>1</v>
      </c>
      <c r="T54" s="223">
        <v>2</v>
      </c>
      <c r="U54" s="223"/>
      <c r="V54" s="223">
        <v>3</v>
      </c>
      <c r="X54">
        <v>4</v>
      </c>
      <c r="Y54" s="223"/>
      <c r="Z54" s="223">
        <v>5</v>
      </c>
      <c r="AA54" s="223"/>
      <c r="AB54" s="223">
        <v>6</v>
      </c>
      <c r="AC54" s="223"/>
      <c r="AD54" s="223">
        <v>7</v>
      </c>
      <c r="AE54" s="223"/>
      <c r="AF54" s="223">
        <v>8</v>
      </c>
      <c r="AG54" s="223"/>
      <c r="AH54" s="223">
        <v>9</v>
      </c>
      <c r="AI54" s="223"/>
      <c r="AJ54" s="223">
        <v>10</v>
      </c>
      <c r="AK54" s="223"/>
      <c r="AL54" s="223">
        <v>11</v>
      </c>
      <c r="AM54" s="223"/>
      <c r="AN54" s="223">
        <v>12</v>
      </c>
      <c r="AO54" s="223"/>
      <c r="AP54" s="223" t="s">
        <v>83</v>
      </c>
      <c r="AQ54" s="223"/>
      <c r="AS54" s="324"/>
      <c r="AT54" s="324"/>
      <c r="AU54" s="324"/>
      <c r="AV54" s="226" t="s">
        <v>99</v>
      </c>
      <c r="AW54" s="324"/>
      <c r="AX54" s="324"/>
      <c r="AY54" s="324"/>
      <c r="AZ54" s="324"/>
      <c r="BA54" s="324"/>
      <c r="BB54" s="324"/>
      <c r="BC54" s="324"/>
      <c r="BD54" s="324"/>
      <c r="BE54" s="324"/>
      <c r="BF54" s="324"/>
      <c r="BG54" s="324"/>
      <c r="BH54" s="324"/>
      <c r="BI54" s="324"/>
      <c r="BJ54" s="324"/>
      <c r="BK54" s="324"/>
      <c r="BL54" s="324"/>
      <c r="BM54" s="324"/>
      <c r="BN54" s="324"/>
      <c r="BO54" s="324"/>
      <c r="BP54" s="324"/>
      <c r="BQ54" s="324"/>
      <c r="BR54" s="324"/>
      <c r="BS54" s="324"/>
      <c r="BT54" s="324"/>
    </row>
    <row r="55" spans="1:117" ht="15.75" x14ac:dyDescent="0.25">
      <c r="A55" s="228">
        <v>15</v>
      </c>
      <c r="B55" s="243" t="str">
        <f t="shared" ref="B55:M55" si="87">DA63</f>
        <v>NA</v>
      </c>
      <c r="C55" s="244" t="str">
        <f t="shared" si="87"/>
        <v>NA</v>
      </c>
      <c r="D55" s="244" t="str">
        <f t="shared" si="87"/>
        <v>NA</v>
      </c>
      <c r="E55" s="244" t="str">
        <f t="shared" si="87"/>
        <v>NA</v>
      </c>
      <c r="F55" s="244" t="str">
        <f t="shared" si="87"/>
        <v>NA</v>
      </c>
      <c r="G55" s="244" t="str">
        <f t="shared" si="87"/>
        <v>NA</v>
      </c>
      <c r="H55" s="244" t="str">
        <f t="shared" si="87"/>
        <v>NA</v>
      </c>
      <c r="I55" s="244" t="str">
        <f t="shared" si="87"/>
        <v>NA</v>
      </c>
      <c r="J55" s="244" t="str">
        <f t="shared" si="87"/>
        <v>NA</v>
      </c>
      <c r="K55" s="244" t="str">
        <f t="shared" si="87"/>
        <v>NA</v>
      </c>
      <c r="L55" s="244" t="str">
        <f t="shared" si="87"/>
        <v>NA</v>
      </c>
      <c r="M55" s="244" t="str">
        <f t="shared" si="87"/>
        <v>NA</v>
      </c>
      <c r="P55" s="223"/>
      <c r="Q55" s="223"/>
      <c r="R55" s="223" t="s">
        <v>84</v>
      </c>
      <c r="S55" s="223" t="s">
        <v>85</v>
      </c>
      <c r="T55" s="223" t="s">
        <v>84</v>
      </c>
      <c r="U55" s="223" t="s">
        <v>85</v>
      </c>
      <c r="V55" s="223" t="s">
        <v>84</v>
      </c>
      <c r="W55" s="223" t="s">
        <v>85</v>
      </c>
      <c r="X55" s="223" t="s">
        <v>84</v>
      </c>
      <c r="Y55" s="223" t="s">
        <v>85</v>
      </c>
      <c r="Z55" s="223" t="s">
        <v>84</v>
      </c>
      <c r="AA55" s="223" t="s">
        <v>85</v>
      </c>
      <c r="AB55" s="223" t="s">
        <v>84</v>
      </c>
      <c r="AC55" s="223" t="s">
        <v>85</v>
      </c>
      <c r="AD55" s="223" t="s">
        <v>84</v>
      </c>
      <c r="AE55" s="223" t="s">
        <v>85</v>
      </c>
      <c r="AF55" s="223" t="s">
        <v>84</v>
      </c>
      <c r="AG55" s="223" t="s">
        <v>85</v>
      </c>
      <c r="AH55" s="223" t="s">
        <v>84</v>
      </c>
      <c r="AI55" s="223" t="s">
        <v>85</v>
      </c>
      <c r="AJ55" s="223" t="s">
        <v>84</v>
      </c>
      <c r="AK55" s="223" t="s">
        <v>85</v>
      </c>
      <c r="AL55" s="223" t="s">
        <v>84</v>
      </c>
      <c r="AM55" s="223" t="s">
        <v>85</v>
      </c>
      <c r="AN55" s="223" t="s">
        <v>84</v>
      </c>
      <c r="AO55" s="223" t="s">
        <v>85</v>
      </c>
      <c r="AP55" s="223" t="s">
        <v>84</v>
      </c>
      <c r="AQ55" s="223" t="s">
        <v>85</v>
      </c>
      <c r="AS55" s="324"/>
      <c r="AT55" s="324"/>
      <c r="AU55" s="324">
        <v>1</v>
      </c>
      <c r="AV55" s="324"/>
      <c r="AW55" s="324">
        <v>2</v>
      </c>
      <c r="AX55" s="324"/>
      <c r="AY55" s="324">
        <v>3</v>
      </c>
      <c r="AZ55" s="324"/>
      <c r="BA55" s="324">
        <v>4</v>
      </c>
      <c r="BB55" s="324"/>
      <c r="BC55" s="324">
        <v>5</v>
      </c>
      <c r="BD55" s="324"/>
      <c r="BE55" s="324">
        <v>6</v>
      </c>
      <c r="BF55" s="324"/>
      <c r="BG55" s="324">
        <v>7</v>
      </c>
      <c r="BH55" s="324"/>
      <c r="BI55" s="324">
        <v>8</v>
      </c>
      <c r="BJ55" s="324"/>
      <c r="BK55" s="324">
        <v>9</v>
      </c>
      <c r="BL55" s="324"/>
      <c r="BM55" s="324">
        <v>10</v>
      </c>
      <c r="BN55" s="324"/>
      <c r="BO55" s="324">
        <v>11</v>
      </c>
      <c r="BP55" s="324"/>
      <c r="BQ55" s="324">
        <v>12</v>
      </c>
      <c r="BR55" s="324"/>
      <c r="BS55" s="324" t="s">
        <v>83</v>
      </c>
      <c r="BT55" s="324"/>
      <c r="BZ55" s="324"/>
      <c r="DA55" s="346" t="s">
        <v>25</v>
      </c>
      <c r="DB55" s="342"/>
      <c r="DC55" s="342"/>
      <c r="DD55" s="342"/>
      <c r="DE55" s="342"/>
      <c r="DF55" s="342"/>
      <c r="DG55" s="342"/>
      <c r="DH55" s="342"/>
      <c r="DI55" s="342"/>
      <c r="DJ55" s="342"/>
      <c r="DK55" s="342"/>
      <c r="DL55" s="342"/>
      <c r="DM55" s="342"/>
    </row>
    <row r="56" spans="1:117" ht="15.75" x14ac:dyDescent="0.25">
      <c r="A56" s="228">
        <v>14</v>
      </c>
      <c r="B56" s="243" t="str">
        <f t="shared" ref="B56:M56" si="88">DA64</f>
        <v>NA</v>
      </c>
      <c r="C56" s="244" t="str">
        <f t="shared" si="88"/>
        <v>NA</v>
      </c>
      <c r="D56" s="244" t="str">
        <f t="shared" si="88"/>
        <v>NA</v>
      </c>
      <c r="E56" s="244" t="str">
        <f t="shared" si="88"/>
        <v>NA</v>
      </c>
      <c r="F56" s="244" t="str">
        <f t="shared" si="88"/>
        <v>NA</v>
      </c>
      <c r="G56" s="244" t="str">
        <f t="shared" si="88"/>
        <v>NA</v>
      </c>
      <c r="H56" s="244" t="str">
        <f t="shared" si="88"/>
        <v>NA</v>
      </c>
      <c r="I56" s="244" t="str">
        <f t="shared" si="88"/>
        <v>NA</v>
      </c>
      <c r="J56" s="244" t="str">
        <f t="shared" si="88"/>
        <v>NA</v>
      </c>
      <c r="K56" s="244" t="str">
        <f t="shared" si="88"/>
        <v>NA</v>
      </c>
      <c r="L56" s="244" t="str">
        <f t="shared" si="88"/>
        <v>NA</v>
      </c>
      <c r="M56" s="244" t="str">
        <f t="shared" si="88"/>
        <v>NA</v>
      </c>
      <c r="P56" s="221" t="s">
        <v>89</v>
      </c>
      <c r="Q56" s="222">
        <v>20</v>
      </c>
      <c r="R56" s="223"/>
      <c r="S56" s="223"/>
      <c r="T56" s="222"/>
      <c r="U56" s="222"/>
      <c r="V56" s="222"/>
      <c r="W56" s="222"/>
      <c r="X56" s="223"/>
      <c r="Y56" s="223"/>
      <c r="Z56" s="222"/>
      <c r="AA56" s="222"/>
      <c r="AB56" s="222"/>
      <c r="AC56" s="222"/>
      <c r="AD56" s="222"/>
      <c r="AE56" s="222"/>
      <c r="AF56" s="222"/>
      <c r="AG56" s="222"/>
      <c r="AH56" s="222"/>
      <c r="AI56" s="222"/>
      <c r="AJ56" s="222"/>
      <c r="AK56" s="222"/>
      <c r="AL56" s="222"/>
      <c r="AM56" s="222"/>
      <c r="AN56" s="222"/>
      <c r="AO56" s="222"/>
      <c r="AP56" s="222"/>
      <c r="AQ56" s="222"/>
      <c r="AS56" s="226" t="s">
        <v>89</v>
      </c>
      <c r="AT56" s="324" t="s">
        <v>79</v>
      </c>
      <c r="AU56" s="324" t="s">
        <v>37</v>
      </c>
      <c r="AV56" s="324" t="s">
        <v>100</v>
      </c>
      <c r="AW56" s="324" t="s">
        <v>37</v>
      </c>
      <c r="AX56" s="324" t="s">
        <v>100</v>
      </c>
      <c r="AY56" s="324" t="s">
        <v>37</v>
      </c>
      <c r="AZ56" s="324" t="s">
        <v>100</v>
      </c>
      <c r="BA56" s="324" t="s">
        <v>37</v>
      </c>
      <c r="BB56" s="324" t="s">
        <v>100</v>
      </c>
      <c r="BC56" s="324" t="s">
        <v>37</v>
      </c>
      <c r="BD56" s="324" t="s">
        <v>100</v>
      </c>
      <c r="BE56" s="324" t="s">
        <v>37</v>
      </c>
      <c r="BF56" s="324" t="s">
        <v>100</v>
      </c>
      <c r="BG56" s="324" t="s">
        <v>37</v>
      </c>
      <c r="BH56" s="324" t="s">
        <v>100</v>
      </c>
      <c r="BI56" s="324" t="s">
        <v>37</v>
      </c>
      <c r="BJ56" s="324" t="s">
        <v>100</v>
      </c>
      <c r="BK56" s="324" t="s">
        <v>37</v>
      </c>
      <c r="BL56" s="324" t="s">
        <v>100</v>
      </c>
      <c r="BM56" s="324" t="s">
        <v>37</v>
      </c>
      <c r="BN56" s="324" t="s">
        <v>100</v>
      </c>
      <c r="BO56" s="324" t="s">
        <v>37</v>
      </c>
      <c r="BP56" s="324" t="s">
        <v>100</v>
      </c>
      <c r="BQ56" s="324" t="s">
        <v>37</v>
      </c>
      <c r="BR56" s="324" t="s">
        <v>100</v>
      </c>
      <c r="BS56" s="324" t="s">
        <v>37</v>
      </c>
      <c r="BT56" s="324" t="s">
        <v>95</v>
      </c>
      <c r="BZ56" t="s">
        <v>94</v>
      </c>
      <c r="CL56" s="224"/>
      <c r="CM56" s="224"/>
      <c r="CN56" s="224" t="s">
        <v>94</v>
      </c>
      <c r="CO56" s="224"/>
      <c r="CP56" s="224"/>
      <c r="CQ56" s="224"/>
      <c r="CR56" s="224"/>
      <c r="CS56" s="224"/>
      <c r="CT56" s="224"/>
      <c r="CU56" s="224"/>
      <c r="CV56" s="224"/>
      <c r="CW56" s="224"/>
      <c r="CX56" s="224"/>
    </row>
    <row r="57" spans="1:117" ht="15.75" x14ac:dyDescent="0.25">
      <c r="A57" s="228">
        <v>13</v>
      </c>
      <c r="B57" s="243" t="str">
        <f t="shared" ref="B57:M57" si="89">DA65</f>
        <v>NA</v>
      </c>
      <c r="C57" s="244" t="str">
        <f t="shared" si="89"/>
        <v>NA</v>
      </c>
      <c r="D57" s="244" t="str">
        <f t="shared" si="89"/>
        <v>NA</v>
      </c>
      <c r="E57" s="244" t="str">
        <f t="shared" si="89"/>
        <v>NA</v>
      </c>
      <c r="F57" s="244" t="str">
        <f t="shared" si="89"/>
        <v>NA</v>
      </c>
      <c r="G57" s="244" t="str">
        <f t="shared" si="89"/>
        <v>NA</v>
      </c>
      <c r="H57" s="244" t="str">
        <f t="shared" si="89"/>
        <v>NA</v>
      </c>
      <c r="I57" s="244" t="str">
        <f t="shared" si="89"/>
        <v>NA</v>
      </c>
      <c r="J57" s="244" t="str">
        <f t="shared" si="89"/>
        <v>NA</v>
      </c>
      <c r="K57" s="244" t="str">
        <f t="shared" si="89"/>
        <v>NA</v>
      </c>
      <c r="L57" s="244" t="str">
        <f t="shared" si="89"/>
        <v>NA</v>
      </c>
      <c r="M57" s="244" t="str">
        <f t="shared" si="89"/>
        <v>NA</v>
      </c>
      <c r="P57" s="223" t="s">
        <v>21</v>
      </c>
      <c r="Q57" s="222">
        <v>19</v>
      </c>
      <c r="R57" s="223"/>
      <c r="S57" s="223"/>
      <c r="T57" s="222"/>
      <c r="U57" s="222"/>
      <c r="V57" s="222"/>
      <c r="W57" s="222"/>
      <c r="X57" s="223"/>
      <c r="Y57" s="223"/>
      <c r="Z57" s="222"/>
      <c r="AA57" s="222"/>
      <c r="AB57" s="222"/>
      <c r="AC57" s="222"/>
      <c r="AD57" s="222"/>
      <c r="AE57" s="222"/>
      <c r="AF57" s="222"/>
      <c r="AG57" s="222"/>
      <c r="AH57" s="222"/>
      <c r="AI57" s="222"/>
      <c r="AJ57" s="222"/>
      <c r="AK57" s="222"/>
      <c r="AL57" s="222"/>
      <c r="AM57" s="222"/>
      <c r="AN57" s="222"/>
      <c r="AO57" s="222"/>
      <c r="AP57" s="222"/>
      <c r="AQ57" s="222"/>
      <c r="AS57" s="226"/>
      <c r="AT57" s="324" t="s">
        <v>77</v>
      </c>
      <c r="AU57" s="326"/>
      <c r="AV57" s="326" t="e">
        <f>($R$76+#REF!)</f>
        <v>#REF!</v>
      </c>
      <c r="AW57" s="327"/>
      <c r="AX57" s="327" t="e">
        <f>($T$76+#REF!)</f>
        <v>#REF!</v>
      </c>
      <c r="AY57" s="327"/>
      <c r="AZ57" s="327" t="e">
        <f>($V$76+#REF!)</f>
        <v>#REF!</v>
      </c>
      <c r="BA57" s="327"/>
      <c r="BB57" s="327" t="e">
        <f>($X$76+#REF!)</f>
        <v>#REF!</v>
      </c>
      <c r="BC57" s="327"/>
      <c r="BD57" s="327" t="e">
        <f>($Z$76+#REF!)</f>
        <v>#REF!</v>
      </c>
      <c r="BE57" s="327"/>
      <c r="BF57" s="327" t="e">
        <f>($AB$76+#REF!)</f>
        <v>#REF!</v>
      </c>
      <c r="BG57" s="327"/>
      <c r="BH57" s="327" t="e">
        <f>($AD$76+#REF!)</f>
        <v>#REF!</v>
      </c>
      <c r="BI57" s="327"/>
      <c r="BJ57" s="327" t="e">
        <f>($AF$76+#REF!)</f>
        <v>#REF!</v>
      </c>
      <c r="BK57" s="327"/>
      <c r="BL57" s="327" t="e">
        <f>($AH$76+#REF!)</f>
        <v>#REF!</v>
      </c>
      <c r="BM57" s="327"/>
      <c r="BN57" s="327" t="e">
        <f>($AJ$76+#REF!)</f>
        <v>#REF!</v>
      </c>
      <c r="BO57" s="327"/>
      <c r="BP57" s="327" t="e">
        <f>($AL$76+#REF!)</f>
        <v>#REF!</v>
      </c>
      <c r="BQ57" s="327"/>
      <c r="BR57" s="326" t="e">
        <f>(AN76+#REF!)</f>
        <v>#REF!</v>
      </c>
      <c r="BS57" s="327"/>
      <c r="BT57" s="327"/>
      <c r="BU57" s="327"/>
      <c r="BX57" s="224" t="s">
        <v>60</v>
      </c>
      <c r="BY57">
        <v>1</v>
      </c>
      <c r="BZ57">
        <v>2</v>
      </c>
      <c r="CA57">
        <v>3</v>
      </c>
      <c r="CB57">
        <v>4</v>
      </c>
      <c r="CC57">
        <v>5</v>
      </c>
      <c r="CD57">
        <v>6</v>
      </c>
      <c r="CE57">
        <v>7</v>
      </c>
      <c r="CF57">
        <v>8</v>
      </c>
      <c r="CG57">
        <v>9</v>
      </c>
      <c r="CH57">
        <v>10</v>
      </c>
      <c r="CI57">
        <v>11</v>
      </c>
      <c r="CJ57">
        <v>12</v>
      </c>
      <c r="CL57" s="224" t="s">
        <v>60</v>
      </c>
      <c r="CM57" s="224">
        <v>1</v>
      </c>
      <c r="CN57" s="224">
        <v>2</v>
      </c>
      <c r="CO57" s="224">
        <v>3</v>
      </c>
      <c r="CP57" s="224">
        <v>4</v>
      </c>
      <c r="CQ57" s="224">
        <v>5</v>
      </c>
      <c r="CR57" s="224">
        <v>6</v>
      </c>
      <c r="CS57" s="224">
        <v>7</v>
      </c>
      <c r="CT57" s="224">
        <v>8</v>
      </c>
      <c r="CU57" s="224">
        <v>9</v>
      </c>
      <c r="CV57" s="224">
        <v>10</v>
      </c>
      <c r="CW57" s="224">
        <v>11</v>
      </c>
      <c r="CX57" s="224">
        <v>12</v>
      </c>
      <c r="CZ57" s="324" t="s">
        <v>79</v>
      </c>
      <c r="DA57" s="324">
        <v>1</v>
      </c>
      <c r="DB57" s="324">
        <v>2</v>
      </c>
      <c r="DC57" s="324">
        <v>3</v>
      </c>
      <c r="DD57" s="324">
        <v>4</v>
      </c>
      <c r="DE57" s="324">
        <v>5</v>
      </c>
      <c r="DF57" s="324">
        <v>6</v>
      </c>
      <c r="DG57" s="324">
        <v>7</v>
      </c>
      <c r="DH57" s="324">
        <v>8</v>
      </c>
      <c r="DI57" s="324">
        <v>9</v>
      </c>
      <c r="DJ57" s="324">
        <v>10</v>
      </c>
      <c r="DK57" s="324">
        <v>11</v>
      </c>
      <c r="DL57" s="324">
        <v>12</v>
      </c>
    </row>
    <row r="58" spans="1:117" ht="15.75" x14ac:dyDescent="0.25">
      <c r="A58" s="228">
        <v>12</v>
      </c>
      <c r="B58" s="243" t="str">
        <f t="shared" ref="B58:M58" si="90">DA66</f>
        <v>NA</v>
      </c>
      <c r="C58" s="244" t="str">
        <f t="shared" si="90"/>
        <v>NA</v>
      </c>
      <c r="D58" s="244" t="str">
        <f t="shared" si="90"/>
        <v>NA</v>
      </c>
      <c r="E58" s="244" t="str">
        <f t="shared" si="90"/>
        <v>NA</v>
      </c>
      <c r="F58" s="244" t="str">
        <f t="shared" si="90"/>
        <v>NA</v>
      </c>
      <c r="G58" s="244" t="str">
        <f t="shared" si="90"/>
        <v>NA</v>
      </c>
      <c r="H58" s="244" t="str">
        <f t="shared" si="90"/>
        <v>NA</v>
      </c>
      <c r="I58" s="244" t="str">
        <f t="shared" si="90"/>
        <v>NA</v>
      </c>
      <c r="J58" s="244" t="str">
        <f t="shared" si="90"/>
        <v>NA</v>
      </c>
      <c r="K58" s="244" t="str">
        <f t="shared" si="90"/>
        <v>NA</v>
      </c>
      <c r="L58" s="244" t="str">
        <f t="shared" si="90"/>
        <v>NA</v>
      </c>
      <c r="M58" s="244" t="str">
        <f t="shared" si="90"/>
        <v>NA</v>
      </c>
      <c r="Q58" s="222">
        <v>18</v>
      </c>
      <c r="R58" s="223"/>
      <c r="S58" s="223"/>
      <c r="T58" s="222"/>
      <c r="U58" s="222"/>
      <c r="V58" s="222"/>
      <c r="W58" s="222"/>
      <c r="X58" s="223"/>
      <c r="Y58" s="223"/>
      <c r="Z58" s="222"/>
      <c r="AA58" s="222"/>
      <c r="AB58" s="222"/>
      <c r="AC58" s="222"/>
      <c r="AD58" s="222"/>
      <c r="AE58" s="222"/>
      <c r="AF58" s="222"/>
      <c r="AG58" s="222"/>
      <c r="AH58" s="222"/>
      <c r="AI58" s="222"/>
      <c r="AJ58" s="222"/>
      <c r="AK58" s="222"/>
      <c r="AL58" s="222"/>
      <c r="AM58" s="222"/>
      <c r="AN58" s="222"/>
      <c r="AO58" s="222"/>
      <c r="AP58" s="222"/>
      <c r="AQ58" s="222"/>
      <c r="AS58" s="224"/>
      <c r="AT58" s="224">
        <v>20</v>
      </c>
      <c r="AU58" s="326"/>
      <c r="AV58" s="326"/>
      <c r="AW58" s="326"/>
      <c r="AX58" s="326"/>
      <c r="AY58" s="326"/>
      <c r="AZ58" s="326"/>
      <c r="BA58" s="326"/>
      <c r="BB58" s="326"/>
      <c r="BC58" s="327"/>
      <c r="BD58" s="327"/>
      <c r="BE58" s="327"/>
      <c r="BF58" s="327"/>
      <c r="BG58" s="327"/>
      <c r="BH58" s="327"/>
      <c r="BI58" s="327"/>
      <c r="BJ58" s="327"/>
      <c r="BK58" s="327"/>
      <c r="BL58" s="327"/>
      <c r="BM58" s="326"/>
      <c r="BN58" s="326"/>
      <c r="BO58" s="326"/>
      <c r="BP58" s="326"/>
      <c r="BQ58" s="326"/>
      <c r="BR58" s="326"/>
      <c r="BS58" s="327"/>
      <c r="BT58" s="327">
        <f t="shared" ref="BT58:BT77" si="91">(AP56+AP105)</f>
        <v>0</v>
      </c>
      <c r="BU58" s="327"/>
      <c r="BX58">
        <v>20</v>
      </c>
      <c r="CL58" s="224">
        <v>20</v>
      </c>
      <c r="CM58" s="224">
        <f t="shared" ref="CM58:CU58" si="92">BY58/100</f>
        <v>0</v>
      </c>
      <c r="CN58" s="224">
        <f t="shared" si="92"/>
        <v>0</v>
      </c>
      <c r="CO58" s="224">
        <f t="shared" si="92"/>
        <v>0</v>
      </c>
      <c r="CP58" s="224">
        <f t="shared" si="92"/>
        <v>0</v>
      </c>
      <c r="CQ58" s="224">
        <f t="shared" si="92"/>
        <v>0</v>
      </c>
      <c r="CR58" s="224">
        <f t="shared" si="92"/>
        <v>0</v>
      </c>
      <c r="CS58" s="224">
        <f t="shared" si="92"/>
        <v>0</v>
      </c>
      <c r="CT58" s="224">
        <f t="shared" si="92"/>
        <v>0</v>
      </c>
      <c r="CU58" s="224">
        <f t="shared" si="92"/>
        <v>0</v>
      </c>
      <c r="CV58" s="224">
        <f t="shared" ref="CV58:CX73" si="93">CH58/100</f>
        <v>0</v>
      </c>
      <c r="CW58" s="224">
        <f t="shared" si="93"/>
        <v>0</v>
      </c>
      <c r="CX58" s="224">
        <f t="shared" si="93"/>
        <v>0</v>
      </c>
      <c r="CZ58" s="324">
        <v>20</v>
      </c>
      <c r="DA58" s="24" t="s">
        <v>130</v>
      </c>
      <c r="DB58" s="24" t="s">
        <v>130</v>
      </c>
      <c r="DC58" s="24" t="s">
        <v>130</v>
      </c>
      <c r="DD58" s="24" t="s">
        <v>130</v>
      </c>
      <c r="DE58" s="24" t="s">
        <v>130</v>
      </c>
      <c r="DF58" s="24" t="s">
        <v>130</v>
      </c>
      <c r="DG58" s="24" t="s">
        <v>130</v>
      </c>
      <c r="DH58" s="24" t="s">
        <v>130</v>
      </c>
      <c r="DI58" s="24" t="s">
        <v>130</v>
      </c>
      <c r="DJ58" s="24" t="s">
        <v>130</v>
      </c>
      <c r="DK58" s="24" t="s">
        <v>130</v>
      </c>
      <c r="DL58" s="24" t="s">
        <v>130</v>
      </c>
    </row>
    <row r="59" spans="1:117" ht="15.75" x14ac:dyDescent="0.25">
      <c r="A59" s="228">
        <v>11</v>
      </c>
      <c r="B59" s="243" t="str">
        <f t="shared" ref="B59:M59" si="94">DA67</f>
        <v>NA</v>
      </c>
      <c r="C59" s="244" t="str">
        <f t="shared" si="94"/>
        <v>NA</v>
      </c>
      <c r="D59" s="244" t="str">
        <f t="shared" si="94"/>
        <v>NA</v>
      </c>
      <c r="E59" s="244" t="str">
        <f t="shared" si="94"/>
        <v>NA</v>
      </c>
      <c r="F59" s="244" t="str">
        <f t="shared" si="94"/>
        <v>NA</v>
      </c>
      <c r="G59" s="244" t="str">
        <f t="shared" si="94"/>
        <v>NA</v>
      </c>
      <c r="H59" s="244" t="str">
        <f t="shared" si="94"/>
        <v>NA</v>
      </c>
      <c r="I59" s="244" t="str">
        <f t="shared" si="94"/>
        <v>NA</v>
      </c>
      <c r="J59" s="244" t="str">
        <f t="shared" si="94"/>
        <v>NA</v>
      </c>
      <c r="K59" s="244" t="str">
        <f t="shared" si="94"/>
        <v>NA</v>
      </c>
      <c r="L59" s="244" t="str">
        <f t="shared" si="94"/>
        <v>NA</v>
      </c>
      <c r="M59" s="244" t="str">
        <f t="shared" si="94"/>
        <v>NA</v>
      </c>
      <c r="Q59" s="222">
        <v>17</v>
      </c>
      <c r="R59" s="223"/>
      <c r="S59" s="223"/>
      <c r="T59" s="222"/>
      <c r="U59" s="222"/>
      <c r="V59" s="222"/>
      <c r="W59" s="222"/>
      <c r="X59" s="223"/>
      <c r="Y59" s="223"/>
      <c r="Z59" s="222"/>
      <c r="AA59" s="222"/>
      <c r="AB59" s="222"/>
      <c r="AC59" s="222"/>
      <c r="AD59" s="222"/>
      <c r="AE59" s="222"/>
      <c r="AF59" s="222"/>
      <c r="AG59" s="222"/>
      <c r="AH59" s="222"/>
      <c r="AI59" s="222"/>
      <c r="AJ59" s="222"/>
      <c r="AK59" s="222"/>
      <c r="AL59" s="222"/>
      <c r="AM59" s="222"/>
      <c r="AN59" s="222"/>
      <c r="AO59" s="222"/>
      <c r="AP59" s="222"/>
      <c r="AQ59" s="222"/>
      <c r="AS59" s="224"/>
      <c r="AT59" s="224">
        <v>19</v>
      </c>
      <c r="AU59" s="326"/>
      <c r="AV59" s="326"/>
      <c r="AW59" s="326"/>
      <c r="AX59" s="326"/>
      <c r="AY59" s="326"/>
      <c r="AZ59" s="326"/>
      <c r="BA59" s="326"/>
      <c r="BB59" s="326"/>
      <c r="BC59" s="327"/>
      <c r="BD59" s="327"/>
      <c r="BE59" s="327"/>
      <c r="BF59" s="327"/>
      <c r="BG59" s="327"/>
      <c r="BH59" s="327"/>
      <c r="BI59" s="327"/>
      <c r="BJ59" s="327"/>
      <c r="BK59" s="327"/>
      <c r="BL59" s="327"/>
      <c r="BM59" s="326"/>
      <c r="BN59" s="326"/>
      <c r="BO59" s="326"/>
      <c r="BP59" s="326"/>
      <c r="BQ59" s="326"/>
      <c r="BR59" s="326"/>
      <c r="BS59" s="327"/>
      <c r="BT59" s="327">
        <f t="shared" si="91"/>
        <v>0</v>
      </c>
      <c r="BU59" s="327"/>
      <c r="BV59" s="224"/>
      <c r="BX59">
        <v>19</v>
      </c>
      <c r="CL59" s="224">
        <v>19</v>
      </c>
      <c r="CM59" s="224">
        <f t="shared" ref="CM59:CU77" si="95">BY59/100</f>
        <v>0</v>
      </c>
      <c r="CN59" s="224">
        <f t="shared" si="95"/>
        <v>0</v>
      </c>
      <c r="CO59" s="224">
        <f t="shared" si="95"/>
        <v>0</v>
      </c>
      <c r="CP59" s="224">
        <f t="shared" si="95"/>
        <v>0</v>
      </c>
      <c r="CQ59" s="224">
        <f t="shared" si="95"/>
        <v>0</v>
      </c>
      <c r="CR59" s="224">
        <f t="shared" si="95"/>
        <v>0</v>
      </c>
      <c r="CS59" s="224">
        <f t="shared" si="95"/>
        <v>0</v>
      </c>
      <c r="CT59" s="224">
        <f t="shared" si="95"/>
        <v>0</v>
      </c>
      <c r="CU59" s="224">
        <f t="shared" si="95"/>
        <v>0</v>
      </c>
      <c r="CV59" s="224">
        <f t="shared" si="93"/>
        <v>0</v>
      </c>
      <c r="CW59" s="224">
        <f t="shared" si="93"/>
        <v>0</v>
      </c>
      <c r="CX59" s="224">
        <f t="shared" si="93"/>
        <v>0</v>
      </c>
      <c r="CZ59" s="324">
        <v>19</v>
      </c>
      <c r="DA59" s="24" t="s">
        <v>130</v>
      </c>
      <c r="DB59" s="24" t="s">
        <v>130</v>
      </c>
      <c r="DC59" s="24" t="s">
        <v>130</v>
      </c>
      <c r="DD59" s="24" t="s">
        <v>130</v>
      </c>
      <c r="DE59" s="24" t="s">
        <v>130</v>
      </c>
      <c r="DF59" s="24" t="s">
        <v>130</v>
      </c>
      <c r="DG59" s="24" t="s">
        <v>130</v>
      </c>
      <c r="DH59" s="24" t="s">
        <v>130</v>
      </c>
      <c r="DI59" s="24" t="s">
        <v>130</v>
      </c>
      <c r="DJ59" s="24" t="s">
        <v>130</v>
      </c>
      <c r="DK59" s="24" t="s">
        <v>130</v>
      </c>
      <c r="DL59" s="24" t="s">
        <v>130</v>
      </c>
    </row>
    <row r="60" spans="1:117" ht="15.75" x14ac:dyDescent="0.25">
      <c r="A60" s="228">
        <v>10</v>
      </c>
      <c r="B60" s="243" t="str">
        <f t="shared" ref="B60:M60" si="96">DA68</f>
        <v>NA</v>
      </c>
      <c r="C60" s="244" t="str">
        <f t="shared" si="96"/>
        <v>NA</v>
      </c>
      <c r="D60" s="244" t="str">
        <f t="shared" si="96"/>
        <v>NA</v>
      </c>
      <c r="E60" s="244" t="str">
        <f t="shared" si="96"/>
        <v>NA</v>
      </c>
      <c r="F60" s="244" t="str">
        <f t="shared" si="96"/>
        <v>NA</v>
      </c>
      <c r="G60" s="244" t="str">
        <f t="shared" si="96"/>
        <v>NA</v>
      </c>
      <c r="H60" s="244" t="str">
        <f t="shared" si="96"/>
        <v>NA</v>
      </c>
      <c r="I60" s="244" t="str">
        <f t="shared" si="96"/>
        <v>NA</v>
      </c>
      <c r="J60" s="244" t="str">
        <f t="shared" si="96"/>
        <v>NA</v>
      </c>
      <c r="K60" s="244" t="str">
        <f t="shared" si="96"/>
        <v>NA</v>
      </c>
      <c r="L60" s="244" t="str">
        <f t="shared" si="96"/>
        <v>NA</v>
      </c>
      <c r="M60" s="244" t="str">
        <f t="shared" si="96"/>
        <v>NA</v>
      </c>
      <c r="Q60" s="222">
        <v>16</v>
      </c>
      <c r="R60" s="223"/>
      <c r="S60" s="223"/>
      <c r="T60" s="222"/>
      <c r="U60" s="222"/>
      <c r="V60" s="222"/>
      <c r="W60" s="222"/>
      <c r="X60" s="223"/>
      <c r="Y60" s="223"/>
      <c r="Z60" s="222"/>
      <c r="AA60" s="222"/>
      <c r="AB60" s="222"/>
      <c r="AC60" s="222"/>
      <c r="AD60" s="222"/>
      <c r="AE60" s="222"/>
      <c r="AF60" s="222"/>
      <c r="AG60" s="222"/>
      <c r="AH60" s="222"/>
      <c r="AI60" s="222"/>
      <c r="AJ60" s="222"/>
      <c r="AK60" s="222"/>
      <c r="AL60" s="222"/>
      <c r="AM60" s="222"/>
      <c r="AN60" s="222"/>
      <c r="AO60" s="222"/>
      <c r="AP60" s="222"/>
      <c r="AQ60" s="222"/>
      <c r="AS60" s="224"/>
      <c r="AT60" s="224">
        <v>18</v>
      </c>
      <c r="AU60" s="326"/>
      <c r="AV60" s="326"/>
      <c r="AW60" s="326"/>
      <c r="AX60" s="326"/>
      <c r="AY60" s="326"/>
      <c r="AZ60" s="326"/>
      <c r="BA60" s="326"/>
      <c r="BB60" s="326"/>
      <c r="BC60" s="327"/>
      <c r="BD60" s="327"/>
      <c r="BE60" s="327"/>
      <c r="BF60" s="327"/>
      <c r="BG60" s="327"/>
      <c r="BH60" s="327"/>
      <c r="BI60" s="327"/>
      <c r="BJ60" s="327"/>
      <c r="BK60" s="327"/>
      <c r="BL60" s="327"/>
      <c r="BM60" s="326"/>
      <c r="BN60" s="326"/>
      <c r="BO60" s="326"/>
      <c r="BP60" s="326"/>
      <c r="BQ60" s="326"/>
      <c r="BR60" s="326"/>
      <c r="BS60" s="327"/>
      <c r="BT60" s="327">
        <f t="shared" si="91"/>
        <v>0</v>
      </c>
      <c r="BU60" s="327"/>
      <c r="BV60" s="224"/>
      <c r="BX60">
        <v>18</v>
      </c>
      <c r="CL60" s="224">
        <v>18</v>
      </c>
      <c r="CM60" s="224">
        <f t="shared" si="95"/>
        <v>0</v>
      </c>
      <c r="CN60" s="224">
        <f t="shared" si="95"/>
        <v>0</v>
      </c>
      <c r="CO60" s="224">
        <f t="shared" si="95"/>
        <v>0</v>
      </c>
      <c r="CP60" s="224">
        <f t="shared" si="95"/>
        <v>0</v>
      </c>
      <c r="CQ60" s="224">
        <f t="shared" si="95"/>
        <v>0</v>
      </c>
      <c r="CR60" s="224">
        <f t="shared" si="95"/>
        <v>0</v>
      </c>
      <c r="CS60" s="224">
        <f t="shared" si="95"/>
        <v>0</v>
      </c>
      <c r="CT60" s="224">
        <f t="shared" si="95"/>
        <v>0</v>
      </c>
      <c r="CU60" s="224">
        <f t="shared" si="95"/>
        <v>0</v>
      </c>
      <c r="CV60" s="224">
        <f t="shared" si="93"/>
        <v>0</v>
      </c>
      <c r="CW60" s="224">
        <f t="shared" si="93"/>
        <v>0</v>
      </c>
      <c r="CX60" s="224">
        <f t="shared" si="93"/>
        <v>0</v>
      </c>
      <c r="CZ60" s="324">
        <v>18</v>
      </c>
      <c r="DA60" s="24" t="s">
        <v>130</v>
      </c>
      <c r="DB60" s="24" t="s">
        <v>130</v>
      </c>
      <c r="DC60" s="24" t="s">
        <v>130</v>
      </c>
      <c r="DD60" s="24" t="s">
        <v>130</v>
      </c>
      <c r="DE60" s="24" t="s">
        <v>130</v>
      </c>
      <c r="DF60" s="24" t="s">
        <v>130</v>
      </c>
      <c r="DG60" s="24" t="s">
        <v>130</v>
      </c>
      <c r="DH60" s="24" t="s">
        <v>130</v>
      </c>
      <c r="DI60" s="24" t="s">
        <v>130</v>
      </c>
      <c r="DJ60" s="24" t="s">
        <v>130</v>
      </c>
      <c r="DK60" s="24" t="s">
        <v>130</v>
      </c>
      <c r="DL60" s="24" t="s">
        <v>130</v>
      </c>
    </row>
    <row r="61" spans="1:117" ht="15.75" x14ac:dyDescent="0.25">
      <c r="A61" s="228">
        <v>9</v>
      </c>
      <c r="B61" s="243" t="str">
        <f t="shared" ref="B61:M61" si="97">DA69</f>
        <v>NA</v>
      </c>
      <c r="C61" s="244" t="str">
        <f t="shared" si="97"/>
        <v>NA</v>
      </c>
      <c r="D61" s="244" t="str">
        <f t="shared" si="97"/>
        <v>NA</v>
      </c>
      <c r="E61" s="244" t="str">
        <f t="shared" si="97"/>
        <v>NA</v>
      </c>
      <c r="F61" s="244" t="str">
        <f t="shared" si="97"/>
        <v>NA</v>
      </c>
      <c r="G61" s="244" t="str">
        <f t="shared" si="97"/>
        <v>NA</v>
      </c>
      <c r="H61" s="244" t="str">
        <f t="shared" si="97"/>
        <v>NA</v>
      </c>
      <c r="I61" s="244" t="str">
        <f t="shared" si="97"/>
        <v>NA</v>
      </c>
      <c r="J61" s="244" t="str">
        <f t="shared" si="97"/>
        <v>NA</v>
      </c>
      <c r="K61" s="244" t="str">
        <f t="shared" si="97"/>
        <v>NA</v>
      </c>
      <c r="L61" s="244" t="str">
        <f t="shared" si="97"/>
        <v>NA</v>
      </c>
      <c r="M61" s="244" t="str">
        <f t="shared" si="97"/>
        <v>NA</v>
      </c>
      <c r="Q61" s="222">
        <v>15</v>
      </c>
      <c r="R61" s="223"/>
      <c r="S61" s="223"/>
      <c r="T61" s="222"/>
      <c r="U61" s="222"/>
      <c r="V61" s="222"/>
      <c r="W61" s="222"/>
      <c r="X61" s="223"/>
      <c r="Y61" s="223"/>
      <c r="Z61" s="222"/>
      <c r="AA61" s="222"/>
      <c r="AB61" s="222"/>
      <c r="AC61" s="222"/>
      <c r="AD61" s="222"/>
      <c r="AE61" s="222"/>
      <c r="AF61" s="222"/>
      <c r="AG61" s="222"/>
      <c r="AH61" s="222"/>
      <c r="AI61" s="222"/>
      <c r="AJ61" s="222"/>
      <c r="AK61" s="222"/>
      <c r="AL61" s="222"/>
      <c r="AM61" s="222"/>
      <c r="AN61" s="222"/>
      <c r="AO61" s="222"/>
      <c r="AP61" s="222"/>
      <c r="AQ61" s="222"/>
      <c r="AS61" s="224"/>
      <c r="AT61" s="224">
        <v>17</v>
      </c>
      <c r="AU61" s="326"/>
      <c r="AV61" s="326"/>
      <c r="AW61" s="326"/>
      <c r="AX61" s="326"/>
      <c r="AY61" s="326"/>
      <c r="AZ61" s="326"/>
      <c r="BA61" s="326"/>
      <c r="BB61" s="326"/>
      <c r="BC61" s="327"/>
      <c r="BD61" s="327"/>
      <c r="BE61" s="327"/>
      <c r="BF61" s="327"/>
      <c r="BG61" s="327"/>
      <c r="BH61" s="327"/>
      <c r="BI61" s="327"/>
      <c r="BJ61" s="327"/>
      <c r="BK61" s="327"/>
      <c r="BL61" s="327"/>
      <c r="BM61" s="326"/>
      <c r="BN61" s="326"/>
      <c r="BO61" s="326"/>
      <c r="BP61" s="326"/>
      <c r="BQ61" s="326"/>
      <c r="BR61" s="326"/>
      <c r="BS61" s="327"/>
      <c r="BT61" s="327">
        <f t="shared" si="91"/>
        <v>0</v>
      </c>
      <c r="BU61" s="327"/>
      <c r="BV61" s="224"/>
      <c r="BX61">
        <v>17</v>
      </c>
      <c r="CL61" s="224">
        <v>17</v>
      </c>
      <c r="CM61" s="224">
        <f t="shared" si="95"/>
        <v>0</v>
      </c>
      <c r="CN61" s="224">
        <f t="shared" si="95"/>
        <v>0</v>
      </c>
      <c r="CO61" s="224">
        <f t="shared" si="95"/>
        <v>0</v>
      </c>
      <c r="CP61" s="224">
        <f t="shared" si="95"/>
        <v>0</v>
      </c>
      <c r="CQ61" s="224">
        <f t="shared" si="95"/>
        <v>0</v>
      </c>
      <c r="CR61" s="224">
        <f t="shared" si="95"/>
        <v>0</v>
      </c>
      <c r="CS61" s="224">
        <f t="shared" si="95"/>
        <v>0</v>
      </c>
      <c r="CT61" s="224">
        <f t="shared" si="95"/>
        <v>0</v>
      </c>
      <c r="CU61" s="224">
        <f t="shared" si="95"/>
        <v>0</v>
      </c>
      <c r="CV61" s="224">
        <f t="shared" si="93"/>
        <v>0</v>
      </c>
      <c r="CW61" s="224">
        <f t="shared" si="93"/>
        <v>0</v>
      </c>
      <c r="CX61" s="224">
        <f t="shared" si="93"/>
        <v>0</v>
      </c>
      <c r="CZ61" s="324">
        <v>17</v>
      </c>
      <c r="DA61" s="24" t="s">
        <v>130</v>
      </c>
      <c r="DB61" s="24" t="s">
        <v>130</v>
      </c>
      <c r="DC61" s="24" t="s">
        <v>130</v>
      </c>
      <c r="DD61" s="24" t="s">
        <v>130</v>
      </c>
      <c r="DE61" s="24" t="s">
        <v>130</v>
      </c>
      <c r="DF61" s="24" t="s">
        <v>130</v>
      </c>
      <c r="DG61" s="24" t="s">
        <v>130</v>
      </c>
      <c r="DH61" s="24" t="s">
        <v>130</v>
      </c>
      <c r="DI61" s="24" t="s">
        <v>130</v>
      </c>
      <c r="DJ61" s="24" t="s">
        <v>130</v>
      </c>
      <c r="DK61" s="24" t="s">
        <v>130</v>
      </c>
      <c r="DL61" s="24" t="s">
        <v>130</v>
      </c>
    </row>
    <row r="62" spans="1:117" ht="15.75" x14ac:dyDescent="0.25">
      <c r="A62" s="228">
        <v>8</v>
      </c>
      <c r="B62" s="243" t="str">
        <f t="shared" ref="B62:M62" si="98">DA70</f>
        <v>NA</v>
      </c>
      <c r="C62" s="244" t="str">
        <f t="shared" si="98"/>
        <v>NA</v>
      </c>
      <c r="D62" s="244" t="str">
        <f t="shared" si="98"/>
        <v>NA</v>
      </c>
      <c r="E62" s="244" t="str">
        <f t="shared" si="98"/>
        <v>NA</v>
      </c>
      <c r="F62" s="244" t="str">
        <f t="shared" si="98"/>
        <v>NA</v>
      </c>
      <c r="G62" s="244" t="str">
        <f t="shared" si="98"/>
        <v>NA</v>
      </c>
      <c r="H62" s="244" t="str">
        <f t="shared" si="98"/>
        <v>NA</v>
      </c>
      <c r="I62" s="244" t="str">
        <f t="shared" si="98"/>
        <v>NA</v>
      </c>
      <c r="J62" s="244" t="str">
        <f t="shared" si="98"/>
        <v>NA</v>
      </c>
      <c r="K62" s="244" t="str">
        <f t="shared" si="98"/>
        <v>NA</v>
      </c>
      <c r="L62" s="244" t="str">
        <f t="shared" si="98"/>
        <v>NA</v>
      </c>
      <c r="M62" s="244" t="str">
        <f t="shared" si="98"/>
        <v>NA</v>
      </c>
      <c r="Q62" s="222">
        <v>14</v>
      </c>
      <c r="R62" s="223"/>
      <c r="S62" s="223"/>
      <c r="T62" s="222"/>
      <c r="U62" s="222"/>
      <c r="V62" s="222"/>
      <c r="W62" s="222"/>
      <c r="X62" s="223"/>
      <c r="Y62" s="223"/>
      <c r="Z62" s="222"/>
      <c r="AA62" s="222"/>
      <c r="AB62" s="222"/>
      <c r="AC62" s="222"/>
      <c r="AD62" s="222"/>
      <c r="AE62" s="222"/>
      <c r="AF62" s="222"/>
      <c r="AG62" s="222"/>
      <c r="AH62" s="222"/>
      <c r="AI62" s="222"/>
      <c r="AJ62" s="222"/>
      <c r="AK62" s="222"/>
      <c r="AL62" s="222"/>
      <c r="AM62" s="222"/>
      <c r="AN62" s="222"/>
      <c r="AO62" s="222"/>
      <c r="AP62" s="222"/>
      <c r="AQ62" s="222"/>
      <c r="AS62" s="224"/>
      <c r="AT62" s="224">
        <v>16</v>
      </c>
      <c r="AU62" s="326"/>
      <c r="AV62" s="326"/>
      <c r="AW62" s="326"/>
      <c r="AX62" s="326"/>
      <c r="AY62" s="326"/>
      <c r="AZ62" s="326"/>
      <c r="BA62" s="326"/>
      <c r="BB62" s="326"/>
      <c r="BC62" s="327"/>
      <c r="BD62" s="327"/>
      <c r="BE62" s="327"/>
      <c r="BF62" s="327"/>
      <c r="BG62" s="327"/>
      <c r="BH62" s="327"/>
      <c r="BI62" s="327"/>
      <c r="BJ62" s="327"/>
      <c r="BK62" s="327"/>
      <c r="BL62" s="327"/>
      <c r="BM62" s="326"/>
      <c r="BN62" s="326"/>
      <c r="BO62" s="326"/>
      <c r="BP62" s="326"/>
      <c r="BQ62" s="326"/>
      <c r="BR62" s="326"/>
      <c r="BS62" s="327"/>
      <c r="BT62" s="327">
        <f t="shared" si="91"/>
        <v>0</v>
      </c>
      <c r="BU62" s="327"/>
      <c r="BV62" s="224"/>
      <c r="BX62">
        <v>16</v>
      </c>
      <c r="CL62" s="224">
        <v>16</v>
      </c>
      <c r="CM62" s="224">
        <f t="shared" si="95"/>
        <v>0</v>
      </c>
      <c r="CN62" s="224">
        <f t="shared" si="95"/>
        <v>0</v>
      </c>
      <c r="CO62" s="224">
        <f t="shared" si="95"/>
        <v>0</v>
      </c>
      <c r="CP62" s="224">
        <f t="shared" si="95"/>
        <v>0</v>
      </c>
      <c r="CQ62" s="224">
        <f t="shared" si="95"/>
        <v>0</v>
      </c>
      <c r="CR62" s="224">
        <f t="shared" si="95"/>
        <v>0</v>
      </c>
      <c r="CS62" s="224">
        <f t="shared" si="95"/>
        <v>0</v>
      </c>
      <c r="CT62" s="224">
        <f t="shared" si="95"/>
        <v>0</v>
      </c>
      <c r="CU62" s="224">
        <f t="shared" si="95"/>
        <v>0</v>
      </c>
      <c r="CV62" s="224">
        <f t="shared" si="93"/>
        <v>0</v>
      </c>
      <c r="CW62" s="224">
        <f t="shared" si="93"/>
        <v>0</v>
      </c>
      <c r="CX62" s="224">
        <f t="shared" si="93"/>
        <v>0</v>
      </c>
      <c r="CZ62" s="324">
        <v>16</v>
      </c>
      <c r="DA62" s="24" t="s">
        <v>130</v>
      </c>
      <c r="DB62" s="24" t="s">
        <v>130</v>
      </c>
      <c r="DC62" s="24" t="s">
        <v>130</v>
      </c>
      <c r="DD62" s="24" t="s">
        <v>130</v>
      </c>
      <c r="DE62" s="24" t="s">
        <v>130</v>
      </c>
      <c r="DF62" s="24" t="s">
        <v>130</v>
      </c>
      <c r="DG62" s="24" t="s">
        <v>130</v>
      </c>
      <c r="DH62" s="24" t="s">
        <v>130</v>
      </c>
      <c r="DI62" s="24" t="s">
        <v>130</v>
      </c>
      <c r="DJ62" s="24" t="s">
        <v>130</v>
      </c>
      <c r="DK62" s="24" t="s">
        <v>130</v>
      </c>
      <c r="DL62" s="24" t="s">
        <v>130</v>
      </c>
    </row>
    <row r="63" spans="1:117" ht="15.75" x14ac:dyDescent="0.25">
      <c r="A63" s="228">
        <v>7</v>
      </c>
      <c r="B63" s="243" t="str">
        <f t="shared" ref="B63:M63" si="99">DA71</f>
        <v>NA</v>
      </c>
      <c r="C63" s="244" t="str">
        <f t="shared" si="99"/>
        <v>NA</v>
      </c>
      <c r="D63" s="244" t="str">
        <f t="shared" si="99"/>
        <v>NA</v>
      </c>
      <c r="E63" s="244" t="str">
        <f t="shared" si="99"/>
        <v>NA</v>
      </c>
      <c r="F63" s="244" t="str">
        <f t="shared" si="99"/>
        <v>NA</v>
      </c>
      <c r="G63" s="244" t="str">
        <f t="shared" si="99"/>
        <v>NA</v>
      </c>
      <c r="H63" s="244" t="str">
        <f t="shared" si="99"/>
        <v>NA</v>
      </c>
      <c r="I63" s="244" t="str">
        <f t="shared" si="99"/>
        <v>NA</v>
      </c>
      <c r="J63" s="244" t="str">
        <f t="shared" si="99"/>
        <v>NA</v>
      </c>
      <c r="K63" s="244" t="str">
        <f t="shared" si="99"/>
        <v>NA</v>
      </c>
      <c r="L63" s="244" t="str">
        <f t="shared" si="99"/>
        <v>NA</v>
      </c>
      <c r="M63" s="244" t="str">
        <f t="shared" si="99"/>
        <v>NA</v>
      </c>
      <c r="Q63" s="222">
        <v>13</v>
      </c>
      <c r="R63" s="223"/>
      <c r="S63" s="223"/>
      <c r="T63" s="222"/>
      <c r="U63" s="222"/>
      <c r="V63" s="222"/>
      <c r="W63" s="222"/>
      <c r="X63" s="223"/>
      <c r="Y63" s="223"/>
      <c r="Z63" s="222"/>
      <c r="AA63" s="222"/>
      <c r="AB63" s="222"/>
      <c r="AC63" s="222"/>
      <c r="AD63" s="222"/>
      <c r="AE63" s="222"/>
      <c r="AF63" s="222"/>
      <c r="AG63" s="222"/>
      <c r="AH63" s="222"/>
      <c r="AI63" s="222"/>
      <c r="AJ63" s="222"/>
      <c r="AK63" s="222"/>
      <c r="AL63" s="222"/>
      <c r="AM63" s="222"/>
      <c r="AN63" s="222"/>
      <c r="AO63" s="222"/>
      <c r="AP63" s="222"/>
      <c r="AQ63" s="222"/>
      <c r="AS63" s="224"/>
      <c r="AT63" s="224">
        <v>15</v>
      </c>
      <c r="AU63" s="326"/>
      <c r="AV63" s="326"/>
      <c r="AW63" s="326"/>
      <c r="AX63" s="326"/>
      <c r="AY63" s="326"/>
      <c r="AZ63" s="326"/>
      <c r="BA63" s="326"/>
      <c r="BB63" s="326"/>
      <c r="BC63" s="327"/>
      <c r="BD63" s="327"/>
      <c r="BE63" s="327"/>
      <c r="BF63" s="327"/>
      <c r="BG63" s="327"/>
      <c r="BH63" s="327"/>
      <c r="BI63" s="327"/>
      <c r="BJ63" s="327"/>
      <c r="BK63" s="327"/>
      <c r="BL63" s="327"/>
      <c r="BM63" s="326"/>
      <c r="BN63" s="326"/>
      <c r="BO63" s="326"/>
      <c r="BP63" s="326"/>
      <c r="BQ63" s="326"/>
      <c r="BR63" s="326"/>
      <c r="BS63" s="327"/>
      <c r="BT63" s="327">
        <f t="shared" si="91"/>
        <v>0</v>
      </c>
      <c r="BU63" s="327"/>
      <c r="BV63" s="224"/>
      <c r="BX63">
        <v>15</v>
      </c>
      <c r="CL63" s="224">
        <v>15</v>
      </c>
      <c r="CM63" s="224">
        <f t="shared" si="95"/>
        <v>0</v>
      </c>
      <c r="CN63" s="224">
        <f t="shared" si="95"/>
        <v>0</v>
      </c>
      <c r="CO63" s="224">
        <f t="shared" si="95"/>
        <v>0</v>
      </c>
      <c r="CP63" s="224">
        <f t="shared" si="95"/>
        <v>0</v>
      </c>
      <c r="CQ63" s="224">
        <f t="shared" si="95"/>
        <v>0</v>
      </c>
      <c r="CR63" s="224">
        <f t="shared" si="95"/>
        <v>0</v>
      </c>
      <c r="CS63" s="224">
        <f t="shared" si="95"/>
        <v>0</v>
      </c>
      <c r="CT63" s="224">
        <f t="shared" si="95"/>
        <v>0</v>
      </c>
      <c r="CU63" s="224">
        <f t="shared" si="95"/>
        <v>0</v>
      </c>
      <c r="CV63" s="224">
        <f t="shared" si="93"/>
        <v>0</v>
      </c>
      <c r="CW63" s="224">
        <f t="shared" si="93"/>
        <v>0</v>
      </c>
      <c r="CX63" s="224">
        <f t="shared" si="93"/>
        <v>0</v>
      </c>
      <c r="CZ63" s="324">
        <v>15</v>
      </c>
      <c r="DA63" s="24" t="s">
        <v>130</v>
      </c>
      <c r="DB63" s="24" t="s">
        <v>130</v>
      </c>
      <c r="DC63" s="24" t="s">
        <v>130</v>
      </c>
      <c r="DD63" s="24" t="s">
        <v>130</v>
      </c>
      <c r="DE63" s="24" t="s">
        <v>130</v>
      </c>
      <c r="DF63" s="24" t="s">
        <v>130</v>
      </c>
      <c r="DG63" s="24" t="s">
        <v>130</v>
      </c>
      <c r="DH63" s="24" t="s">
        <v>130</v>
      </c>
      <c r="DI63" s="24" t="s">
        <v>130</v>
      </c>
      <c r="DJ63" s="24" t="s">
        <v>130</v>
      </c>
      <c r="DK63" s="24" t="s">
        <v>130</v>
      </c>
      <c r="DL63" s="24" t="s">
        <v>130</v>
      </c>
    </row>
    <row r="64" spans="1:117" ht="15.75" x14ac:dyDescent="0.25">
      <c r="A64" s="228">
        <v>6</v>
      </c>
      <c r="B64" s="243" t="str">
        <f t="shared" ref="B64:M64" si="100">DA72</f>
        <v>NA</v>
      </c>
      <c r="C64" s="244" t="str">
        <f t="shared" si="100"/>
        <v>NA</v>
      </c>
      <c r="D64" s="244" t="str">
        <f t="shared" si="100"/>
        <v>NA</v>
      </c>
      <c r="E64" s="244" t="str">
        <f t="shared" si="100"/>
        <v>NA</v>
      </c>
      <c r="F64" s="244" t="str">
        <f t="shared" si="100"/>
        <v>NA</v>
      </c>
      <c r="G64" s="244" t="str">
        <f t="shared" si="100"/>
        <v>NA</v>
      </c>
      <c r="H64" s="244" t="str">
        <f t="shared" si="100"/>
        <v>NA</v>
      </c>
      <c r="I64" s="244" t="str">
        <f t="shared" si="100"/>
        <v>NA</v>
      </c>
      <c r="J64" s="244" t="str">
        <f t="shared" si="100"/>
        <v>NA</v>
      </c>
      <c r="K64" s="244" t="str">
        <f t="shared" si="100"/>
        <v>NA</v>
      </c>
      <c r="L64" s="244" t="str">
        <f t="shared" si="100"/>
        <v>NA</v>
      </c>
      <c r="M64" s="244" t="str">
        <f t="shared" si="100"/>
        <v>NA</v>
      </c>
      <c r="Q64" s="222">
        <v>12</v>
      </c>
      <c r="R64" s="223"/>
      <c r="S64" s="223"/>
      <c r="T64" s="222"/>
      <c r="U64" s="222"/>
      <c r="V64" s="222"/>
      <c r="W64" s="222"/>
      <c r="X64" s="223"/>
      <c r="Y64" s="223"/>
      <c r="Z64" s="222"/>
      <c r="AA64" s="222"/>
      <c r="AB64" s="222"/>
      <c r="AC64" s="222"/>
      <c r="AD64" s="222"/>
      <c r="AE64" s="222"/>
      <c r="AF64" s="222"/>
      <c r="AG64" s="222"/>
      <c r="AH64" s="222"/>
      <c r="AI64" s="222"/>
      <c r="AJ64" s="222"/>
      <c r="AK64" s="222"/>
      <c r="AL64" s="222"/>
      <c r="AM64" s="222"/>
      <c r="AN64" s="222"/>
      <c r="AO64" s="222"/>
      <c r="AP64" s="222"/>
      <c r="AQ64" s="222"/>
      <c r="AS64" s="224"/>
      <c r="AT64" s="224">
        <v>14</v>
      </c>
      <c r="AU64" s="326"/>
      <c r="AV64" s="326"/>
      <c r="AW64" s="326"/>
      <c r="AX64" s="326"/>
      <c r="AY64" s="326"/>
      <c r="AZ64" s="326"/>
      <c r="BA64" s="326"/>
      <c r="BB64" s="326"/>
      <c r="BC64" s="327"/>
      <c r="BD64" s="327"/>
      <c r="BE64" s="327"/>
      <c r="BF64" s="327"/>
      <c r="BG64" s="327"/>
      <c r="BH64" s="327"/>
      <c r="BI64" s="327"/>
      <c r="BJ64" s="327"/>
      <c r="BK64" s="327"/>
      <c r="BL64" s="327"/>
      <c r="BM64" s="326"/>
      <c r="BN64" s="326"/>
      <c r="BO64" s="326"/>
      <c r="BP64" s="326"/>
      <c r="BQ64" s="326"/>
      <c r="BR64" s="326"/>
      <c r="BS64" s="327"/>
      <c r="BT64" s="327">
        <f t="shared" si="91"/>
        <v>0</v>
      </c>
      <c r="BU64" s="327"/>
      <c r="BV64" s="224"/>
      <c r="BX64">
        <v>14</v>
      </c>
      <c r="CL64" s="224">
        <v>14</v>
      </c>
      <c r="CM64" s="224">
        <f t="shared" si="95"/>
        <v>0</v>
      </c>
      <c r="CN64" s="224">
        <f t="shared" si="95"/>
        <v>0</v>
      </c>
      <c r="CO64" s="224">
        <f t="shared" si="95"/>
        <v>0</v>
      </c>
      <c r="CP64" s="224">
        <f t="shared" si="95"/>
        <v>0</v>
      </c>
      <c r="CQ64" s="224">
        <f t="shared" si="95"/>
        <v>0</v>
      </c>
      <c r="CR64" s="224">
        <f t="shared" si="95"/>
        <v>0</v>
      </c>
      <c r="CS64" s="224">
        <f t="shared" si="95"/>
        <v>0</v>
      </c>
      <c r="CT64" s="224">
        <f t="shared" si="95"/>
        <v>0</v>
      </c>
      <c r="CU64" s="224">
        <f t="shared" si="95"/>
        <v>0</v>
      </c>
      <c r="CV64" s="224">
        <f t="shared" si="93"/>
        <v>0</v>
      </c>
      <c r="CW64" s="224">
        <f t="shared" si="93"/>
        <v>0</v>
      </c>
      <c r="CX64" s="224">
        <f t="shared" si="93"/>
        <v>0</v>
      </c>
      <c r="CZ64" s="324">
        <v>14</v>
      </c>
      <c r="DA64" s="24" t="s">
        <v>130</v>
      </c>
      <c r="DB64" s="24" t="s">
        <v>130</v>
      </c>
      <c r="DC64" s="24" t="s">
        <v>130</v>
      </c>
      <c r="DD64" s="24" t="s">
        <v>130</v>
      </c>
      <c r="DE64" s="24" t="s">
        <v>130</v>
      </c>
      <c r="DF64" s="24" t="s">
        <v>130</v>
      </c>
      <c r="DG64" s="24" t="s">
        <v>130</v>
      </c>
      <c r="DH64" s="24" t="s">
        <v>130</v>
      </c>
      <c r="DI64" s="24" t="s">
        <v>130</v>
      </c>
      <c r="DJ64" s="24" t="s">
        <v>130</v>
      </c>
      <c r="DK64" s="24" t="s">
        <v>130</v>
      </c>
      <c r="DL64" s="24" t="s">
        <v>130</v>
      </c>
    </row>
    <row r="65" spans="1:116" ht="15.75" x14ac:dyDescent="0.25">
      <c r="A65" s="228">
        <v>5</v>
      </c>
      <c r="B65" s="243" t="str">
        <f t="shared" ref="B65:M65" si="101">DA73</f>
        <v>NA</v>
      </c>
      <c r="C65" s="244" t="str">
        <f t="shared" si="101"/>
        <v>NA</v>
      </c>
      <c r="D65" s="244" t="str">
        <f t="shared" si="101"/>
        <v>NA</v>
      </c>
      <c r="E65" s="244" t="str">
        <f t="shared" si="101"/>
        <v>NA</v>
      </c>
      <c r="F65" s="244" t="str">
        <f t="shared" si="101"/>
        <v>NA</v>
      </c>
      <c r="G65" s="244" t="str">
        <f t="shared" si="101"/>
        <v>NA</v>
      </c>
      <c r="H65" s="244" t="str">
        <f t="shared" si="101"/>
        <v>NA</v>
      </c>
      <c r="I65" s="244" t="str">
        <f t="shared" si="101"/>
        <v>NA</v>
      </c>
      <c r="J65" s="244" t="str">
        <f t="shared" si="101"/>
        <v>NA</v>
      </c>
      <c r="K65" s="244" t="str">
        <f t="shared" si="101"/>
        <v>NA</v>
      </c>
      <c r="L65" s="244" t="str">
        <f t="shared" si="101"/>
        <v>NA</v>
      </c>
      <c r="M65" s="244" t="str">
        <f t="shared" si="101"/>
        <v>NA</v>
      </c>
      <c r="Q65" s="222">
        <v>11</v>
      </c>
      <c r="R65" s="223"/>
      <c r="S65" s="223"/>
      <c r="T65" s="222"/>
      <c r="U65" s="222"/>
      <c r="V65" s="222"/>
      <c r="W65" s="222"/>
      <c r="X65" s="223"/>
      <c r="Y65" s="223"/>
      <c r="Z65" s="222"/>
      <c r="AA65" s="222"/>
      <c r="AB65" s="222"/>
      <c r="AC65" s="222"/>
      <c r="AD65" s="222"/>
      <c r="AE65" s="222"/>
      <c r="AF65" s="222"/>
      <c r="AG65" s="222"/>
      <c r="AH65" s="222"/>
      <c r="AI65" s="222"/>
      <c r="AJ65" s="222"/>
      <c r="AK65" s="222"/>
      <c r="AL65" s="222"/>
      <c r="AM65" s="222"/>
      <c r="AN65" s="222"/>
      <c r="AO65" s="222"/>
      <c r="AP65" s="222"/>
      <c r="AQ65" s="222"/>
      <c r="AS65" s="224"/>
      <c r="AT65" s="224">
        <v>13</v>
      </c>
      <c r="AU65" s="326"/>
      <c r="AV65" s="326"/>
      <c r="AW65" s="326"/>
      <c r="AX65" s="326"/>
      <c r="AY65" s="326"/>
      <c r="AZ65" s="326"/>
      <c r="BA65" s="326"/>
      <c r="BB65" s="326"/>
      <c r="BC65" s="327"/>
      <c r="BD65" s="327"/>
      <c r="BE65" s="327"/>
      <c r="BF65" s="327"/>
      <c r="BG65" s="327"/>
      <c r="BH65" s="327"/>
      <c r="BI65" s="327"/>
      <c r="BJ65" s="327"/>
      <c r="BK65" s="327"/>
      <c r="BL65" s="327"/>
      <c r="BM65" s="326"/>
      <c r="BN65" s="326"/>
      <c r="BO65" s="326"/>
      <c r="BP65" s="326"/>
      <c r="BQ65" s="326"/>
      <c r="BR65" s="326"/>
      <c r="BS65" s="327"/>
      <c r="BT65" s="327">
        <f t="shared" si="91"/>
        <v>0</v>
      </c>
      <c r="BU65" s="327"/>
      <c r="BV65" s="224"/>
      <c r="BX65">
        <v>13</v>
      </c>
      <c r="CL65" s="224">
        <v>13</v>
      </c>
      <c r="CM65" s="224">
        <f t="shared" si="95"/>
        <v>0</v>
      </c>
      <c r="CN65" s="224">
        <f t="shared" si="95"/>
        <v>0</v>
      </c>
      <c r="CO65" s="224">
        <f t="shared" si="95"/>
        <v>0</v>
      </c>
      <c r="CP65" s="224">
        <f t="shared" si="95"/>
        <v>0</v>
      </c>
      <c r="CQ65" s="224">
        <f t="shared" si="95"/>
        <v>0</v>
      </c>
      <c r="CR65" s="224">
        <f t="shared" si="95"/>
        <v>0</v>
      </c>
      <c r="CS65" s="224">
        <f t="shared" si="95"/>
        <v>0</v>
      </c>
      <c r="CT65" s="224">
        <f t="shared" si="95"/>
        <v>0</v>
      </c>
      <c r="CU65" s="224">
        <f t="shared" si="95"/>
        <v>0</v>
      </c>
      <c r="CV65" s="224">
        <f t="shared" si="93"/>
        <v>0</v>
      </c>
      <c r="CW65" s="224">
        <f t="shared" si="93"/>
        <v>0</v>
      </c>
      <c r="CX65" s="224">
        <f t="shared" si="93"/>
        <v>0</v>
      </c>
      <c r="CZ65" s="324">
        <v>13</v>
      </c>
      <c r="DA65" s="24" t="s">
        <v>130</v>
      </c>
      <c r="DB65" s="24" t="s">
        <v>130</v>
      </c>
      <c r="DC65" s="24" t="s">
        <v>130</v>
      </c>
      <c r="DD65" s="24" t="s">
        <v>130</v>
      </c>
      <c r="DE65" s="24" t="s">
        <v>130</v>
      </c>
      <c r="DF65" s="24" t="s">
        <v>130</v>
      </c>
      <c r="DG65" s="24" t="s">
        <v>130</v>
      </c>
      <c r="DH65" s="24" t="s">
        <v>130</v>
      </c>
      <c r="DI65" s="24" t="s">
        <v>130</v>
      </c>
      <c r="DJ65" s="24" t="s">
        <v>130</v>
      </c>
      <c r="DK65" s="24" t="s">
        <v>130</v>
      </c>
      <c r="DL65" s="24" t="s">
        <v>130</v>
      </c>
    </row>
    <row r="66" spans="1:116" ht="15.75" x14ac:dyDescent="0.25">
      <c r="A66" s="228">
        <v>4</v>
      </c>
      <c r="B66" s="243" t="str">
        <f t="shared" ref="B66:M66" si="102">DA74</f>
        <v>NA</v>
      </c>
      <c r="C66" s="244" t="str">
        <f t="shared" si="102"/>
        <v>NA</v>
      </c>
      <c r="D66" s="244" t="str">
        <f t="shared" si="102"/>
        <v>NA</v>
      </c>
      <c r="E66" s="244" t="str">
        <f t="shared" si="102"/>
        <v>NA</v>
      </c>
      <c r="F66" s="244" t="str">
        <f t="shared" si="102"/>
        <v>NA</v>
      </c>
      <c r="G66" s="244" t="str">
        <f t="shared" si="102"/>
        <v>NA</v>
      </c>
      <c r="H66" s="244" t="str">
        <f t="shared" si="102"/>
        <v>NA</v>
      </c>
      <c r="I66" s="244" t="str">
        <f t="shared" si="102"/>
        <v>NA</v>
      </c>
      <c r="J66" s="244" t="str">
        <f t="shared" si="102"/>
        <v>NA</v>
      </c>
      <c r="K66" s="244" t="str">
        <f t="shared" si="102"/>
        <v>NA</v>
      </c>
      <c r="L66" s="244" t="str">
        <f t="shared" si="102"/>
        <v>NA</v>
      </c>
      <c r="M66" s="244" t="str">
        <f t="shared" si="102"/>
        <v>NA</v>
      </c>
      <c r="P66">
        <f t="shared" ref="P66:P75" si="103">(V66/$V$76)*100</f>
        <v>0</v>
      </c>
      <c r="Q66" s="222">
        <v>10</v>
      </c>
      <c r="R66" s="223"/>
      <c r="S66" s="223"/>
      <c r="T66" s="222"/>
      <c r="U66" s="222"/>
      <c r="V66" s="222"/>
      <c r="W66" s="222"/>
      <c r="X66" s="223"/>
      <c r="Y66" s="223"/>
      <c r="Z66" s="222"/>
      <c r="AA66" s="222"/>
      <c r="AB66" s="222"/>
      <c r="AC66" s="222"/>
      <c r="AD66" s="222"/>
      <c r="AE66" s="222"/>
      <c r="AF66" s="222"/>
      <c r="AG66" s="222"/>
      <c r="AH66" s="222"/>
      <c r="AI66" s="222"/>
      <c r="AJ66" s="222"/>
      <c r="AK66" s="222"/>
      <c r="AL66" s="222"/>
      <c r="AM66" s="222"/>
      <c r="AN66" s="222"/>
      <c r="AO66" s="222"/>
      <c r="AP66" s="222"/>
      <c r="AQ66" s="222"/>
      <c r="AS66" s="224"/>
      <c r="AT66" s="224">
        <v>12</v>
      </c>
      <c r="AU66" s="326"/>
      <c r="AV66" s="326"/>
      <c r="AW66" s="326"/>
      <c r="AX66" s="326"/>
      <c r="AY66" s="326"/>
      <c r="AZ66" s="326"/>
      <c r="BA66" s="326"/>
      <c r="BB66" s="326"/>
      <c r="BC66" s="327"/>
      <c r="BD66" s="327"/>
      <c r="BE66" s="327"/>
      <c r="BF66" s="327"/>
      <c r="BG66" s="327"/>
      <c r="BH66" s="327"/>
      <c r="BI66" s="327"/>
      <c r="BJ66" s="327"/>
      <c r="BK66" s="327"/>
      <c r="BL66" s="327"/>
      <c r="BM66" s="326"/>
      <c r="BN66" s="326"/>
      <c r="BO66" s="326"/>
      <c r="BP66" s="326"/>
      <c r="BQ66" s="326"/>
      <c r="BR66" s="326"/>
      <c r="BS66" s="327"/>
      <c r="BT66" s="327">
        <f t="shared" si="91"/>
        <v>0</v>
      </c>
      <c r="BU66" s="327"/>
      <c r="BV66" s="224"/>
      <c r="BX66">
        <v>12</v>
      </c>
      <c r="CL66" s="224">
        <v>12</v>
      </c>
      <c r="CM66" s="224">
        <f t="shared" si="95"/>
        <v>0</v>
      </c>
      <c r="CN66" s="224">
        <f t="shared" si="95"/>
        <v>0</v>
      </c>
      <c r="CO66" s="224">
        <f t="shared" si="95"/>
        <v>0</v>
      </c>
      <c r="CP66" s="224">
        <f t="shared" si="95"/>
        <v>0</v>
      </c>
      <c r="CQ66" s="224">
        <f t="shared" si="95"/>
        <v>0</v>
      </c>
      <c r="CR66" s="224">
        <f t="shared" si="95"/>
        <v>0</v>
      </c>
      <c r="CS66" s="224">
        <f t="shared" si="95"/>
        <v>0</v>
      </c>
      <c r="CT66" s="224">
        <f t="shared" si="95"/>
        <v>0</v>
      </c>
      <c r="CU66" s="224">
        <f t="shared" si="95"/>
        <v>0</v>
      </c>
      <c r="CV66" s="224">
        <f t="shared" si="93"/>
        <v>0</v>
      </c>
      <c r="CW66" s="224">
        <f t="shared" si="93"/>
        <v>0</v>
      </c>
      <c r="CX66" s="224">
        <f t="shared" si="93"/>
        <v>0</v>
      </c>
      <c r="CZ66" s="324">
        <v>12</v>
      </c>
      <c r="DA66" s="24" t="s">
        <v>130</v>
      </c>
      <c r="DB66" s="24" t="s">
        <v>130</v>
      </c>
      <c r="DC66" s="24" t="s">
        <v>130</v>
      </c>
      <c r="DD66" s="24" t="s">
        <v>130</v>
      </c>
      <c r="DE66" s="24" t="s">
        <v>130</v>
      </c>
      <c r="DF66" s="24" t="s">
        <v>130</v>
      </c>
      <c r="DG66" s="24" t="s">
        <v>130</v>
      </c>
      <c r="DH66" s="24" t="s">
        <v>130</v>
      </c>
      <c r="DI66" s="24" t="s">
        <v>130</v>
      </c>
      <c r="DJ66" s="24" t="s">
        <v>130</v>
      </c>
      <c r="DK66" s="24" t="s">
        <v>130</v>
      </c>
      <c r="DL66" s="24" t="s">
        <v>130</v>
      </c>
    </row>
    <row r="67" spans="1:116" ht="15.75" x14ac:dyDescent="0.25">
      <c r="A67" s="228">
        <v>3</v>
      </c>
      <c r="B67" s="243" t="str">
        <f t="shared" ref="B67:M67" si="104">DA75</f>
        <v>NA</v>
      </c>
      <c r="C67" s="244" t="str">
        <f t="shared" si="104"/>
        <v>NA</v>
      </c>
      <c r="D67" s="244" t="str">
        <f t="shared" si="104"/>
        <v>NA</v>
      </c>
      <c r="E67" s="244" t="str">
        <f t="shared" si="104"/>
        <v>NA</v>
      </c>
      <c r="F67" s="244" t="str">
        <f t="shared" si="104"/>
        <v>NA</v>
      </c>
      <c r="G67" s="244" t="str">
        <f t="shared" si="104"/>
        <v>NA</v>
      </c>
      <c r="H67" s="244" t="str">
        <f t="shared" si="104"/>
        <v>NA</v>
      </c>
      <c r="I67" s="244" t="str">
        <f t="shared" si="104"/>
        <v>NA</v>
      </c>
      <c r="J67" s="244" t="str">
        <f t="shared" si="104"/>
        <v>NA</v>
      </c>
      <c r="K67" s="244" t="str">
        <f t="shared" si="104"/>
        <v>NA</v>
      </c>
      <c r="L67" s="244" t="str">
        <f t="shared" si="104"/>
        <v>NA</v>
      </c>
      <c r="M67" s="244" t="str">
        <f t="shared" si="104"/>
        <v>NA</v>
      </c>
      <c r="P67" s="224">
        <f t="shared" si="103"/>
        <v>0</v>
      </c>
      <c r="Q67" s="222">
        <v>9</v>
      </c>
      <c r="R67" s="223"/>
      <c r="S67" s="223"/>
      <c r="T67" s="222"/>
      <c r="U67" s="222"/>
      <c r="V67" s="222"/>
      <c r="W67" s="222"/>
      <c r="X67" s="223"/>
      <c r="Y67" s="223"/>
      <c r="Z67" s="222"/>
      <c r="AA67" s="222"/>
      <c r="AB67" s="222"/>
      <c r="AC67" s="222"/>
      <c r="AD67" s="222"/>
      <c r="AE67" s="222"/>
      <c r="AF67" s="222"/>
      <c r="AG67" s="222"/>
      <c r="AH67" s="222"/>
      <c r="AI67" s="222"/>
      <c r="AJ67" s="222"/>
      <c r="AK67" s="222"/>
      <c r="AL67" s="222"/>
      <c r="AM67" s="222"/>
      <c r="AN67" s="222"/>
      <c r="AO67" s="222"/>
      <c r="AP67" s="222"/>
      <c r="AQ67" s="222"/>
      <c r="AS67" s="224"/>
      <c r="AT67" s="224">
        <v>11</v>
      </c>
      <c r="AU67" s="326"/>
      <c r="AV67" s="326"/>
      <c r="AW67" s="326"/>
      <c r="AX67" s="326"/>
      <c r="AY67" s="326"/>
      <c r="AZ67" s="326"/>
      <c r="BA67" s="326"/>
      <c r="BB67" s="326"/>
      <c r="BC67" s="327"/>
      <c r="BD67" s="327"/>
      <c r="BE67" s="327"/>
      <c r="BF67" s="327"/>
      <c r="BG67" s="327"/>
      <c r="BH67" s="327"/>
      <c r="BI67" s="327"/>
      <c r="BJ67" s="327"/>
      <c r="BK67" s="327"/>
      <c r="BL67" s="327"/>
      <c r="BM67" s="326"/>
      <c r="BN67" s="326"/>
      <c r="BO67" s="326"/>
      <c r="BP67" s="326"/>
      <c r="BQ67" s="326"/>
      <c r="BR67" s="326"/>
      <c r="BS67" s="327"/>
      <c r="BT67" s="327">
        <f t="shared" si="91"/>
        <v>0</v>
      </c>
      <c r="BU67" s="327"/>
      <c r="BV67" s="224"/>
      <c r="BX67">
        <v>11</v>
      </c>
      <c r="CL67" s="224">
        <v>11</v>
      </c>
      <c r="CM67" s="224">
        <f t="shared" si="95"/>
        <v>0</v>
      </c>
      <c r="CN67" s="224">
        <f t="shared" si="95"/>
        <v>0</v>
      </c>
      <c r="CO67" s="224">
        <f t="shared" si="95"/>
        <v>0</v>
      </c>
      <c r="CP67" s="224">
        <f t="shared" si="95"/>
        <v>0</v>
      </c>
      <c r="CQ67" s="224">
        <f t="shared" si="95"/>
        <v>0</v>
      </c>
      <c r="CR67" s="224">
        <f t="shared" si="95"/>
        <v>0</v>
      </c>
      <c r="CS67" s="224">
        <f t="shared" si="95"/>
        <v>0</v>
      </c>
      <c r="CT67" s="224">
        <f t="shared" si="95"/>
        <v>0</v>
      </c>
      <c r="CU67" s="224">
        <f t="shared" si="95"/>
        <v>0</v>
      </c>
      <c r="CV67" s="224">
        <f t="shared" si="93"/>
        <v>0</v>
      </c>
      <c r="CW67" s="224">
        <f t="shared" si="93"/>
        <v>0</v>
      </c>
      <c r="CX67" s="224">
        <f t="shared" si="93"/>
        <v>0</v>
      </c>
      <c r="CZ67" s="324">
        <v>11</v>
      </c>
      <c r="DA67" s="24" t="s">
        <v>130</v>
      </c>
      <c r="DB67" s="24" t="s">
        <v>130</v>
      </c>
      <c r="DC67" s="24" t="s">
        <v>130</v>
      </c>
      <c r="DD67" s="24" t="s">
        <v>130</v>
      </c>
      <c r="DE67" s="24" t="s">
        <v>130</v>
      </c>
      <c r="DF67" s="24" t="s">
        <v>130</v>
      </c>
      <c r="DG67" s="24" t="s">
        <v>130</v>
      </c>
      <c r="DH67" s="24" t="s">
        <v>130</v>
      </c>
      <c r="DI67" s="24" t="s">
        <v>130</v>
      </c>
      <c r="DJ67" s="24" t="s">
        <v>130</v>
      </c>
      <c r="DK67" s="24" t="s">
        <v>130</v>
      </c>
      <c r="DL67" s="24" t="s">
        <v>130</v>
      </c>
    </row>
    <row r="68" spans="1:116" ht="15.75" x14ac:dyDescent="0.25">
      <c r="A68" s="228">
        <v>2</v>
      </c>
      <c r="B68" s="243">
        <f t="shared" ref="B68:M68" si="105">DA76</f>
        <v>0</v>
      </c>
      <c r="C68" s="244">
        <f t="shared" si="105"/>
        <v>0</v>
      </c>
      <c r="D68" s="244">
        <f t="shared" si="105"/>
        <v>0</v>
      </c>
      <c r="E68" s="244">
        <f t="shared" si="105"/>
        <v>0</v>
      </c>
      <c r="F68" s="244">
        <f t="shared" si="105"/>
        <v>0</v>
      </c>
      <c r="G68" s="244">
        <f t="shared" si="105"/>
        <v>0</v>
      </c>
      <c r="H68" s="244">
        <f t="shared" si="105"/>
        <v>0</v>
      </c>
      <c r="I68" s="244">
        <f t="shared" si="105"/>
        <v>0</v>
      </c>
      <c r="J68" s="244">
        <f t="shared" si="105"/>
        <v>0</v>
      </c>
      <c r="K68" s="244">
        <f t="shared" si="105"/>
        <v>0</v>
      </c>
      <c r="L68" s="244">
        <f t="shared" si="105"/>
        <v>0</v>
      </c>
      <c r="M68" s="244">
        <f t="shared" si="105"/>
        <v>0</v>
      </c>
      <c r="P68" s="224">
        <f t="shared" si="103"/>
        <v>0</v>
      </c>
      <c r="Q68" s="222">
        <v>8</v>
      </c>
      <c r="R68" s="223"/>
      <c r="S68" s="223"/>
      <c r="T68" s="222"/>
      <c r="U68" s="222"/>
      <c r="V68" s="222"/>
      <c r="W68" s="222"/>
      <c r="X68" s="223"/>
      <c r="Y68" s="223"/>
      <c r="Z68" s="222"/>
      <c r="AA68" s="222"/>
      <c r="AB68" s="222"/>
      <c r="AC68" s="222"/>
      <c r="AD68" s="222"/>
      <c r="AE68" s="222"/>
      <c r="AF68" s="222"/>
      <c r="AG68" s="222"/>
      <c r="AH68" s="222"/>
      <c r="AI68" s="222"/>
      <c r="AJ68" s="222"/>
      <c r="AK68" s="222"/>
      <c r="AL68" s="222"/>
      <c r="AM68" s="222"/>
      <c r="AN68" s="222"/>
      <c r="AO68" s="222"/>
      <c r="AP68" s="222"/>
      <c r="AQ68" s="222"/>
      <c r="AS68" s="224"/>
      <c r="AT68" s="224">
        <v>10</v>
      </c>
      <c r="AU68" s="326"/>
      <c r="AV68" s="326"/>
      <c r="AW68" s="326"/>
      <c r="AX68" s="326"/>
      <c r="AY68" s="326"/>
      <c r="AZ68" s="326"/>
      <c r="BA68" s="326"/>
      <c r="BB68" s="326"/>
      <c r="BC68" s="327"/>
      <c r="BD68" s="327"/>
      <c r="BE68" s="327"/>
      <c r="BF68" s="327"/>
      <c r="BG68" s="327"/>
      <c r="BH68" s="327"/>
      <c r="BI68" s="327"/>
      <c r="BJ68" s="327"/>
      <c r="BK68" s="327"/>
      <c r="BL68" s="327"/>
      <c r="BM68" s="326"/>
      <c r="BN68" s="326"/>
      <c r="BO68" s="326"/>
      <c r="BP68" s="326"/>
      <c r="BQ68" s="326"/>
      <c r="BR68" s="326"/>
      <c r="BS68" s="327"/>
      <c r="BT68" s="327">
        <f t="shared" si="91"/>
        <v>0</v>
      </c>
      <c r="BU68" s="327"/>
      <c r="BV68" s="224"/>
      <c r="BX68">
        <v>10</v>
      </c>
      <c r="CL68" s="224">
        <v>10</v>
      </c>
      <c r="CM68" s="224">
        <f t="shared" si="95"/>
        <v>0</v>
      </c>
      <c r="CN68" s="224">
        <f t="shared" si="95"/>
        <v>0</v>
      </c>
      <c r="CO68" s="224">
        <f t="shared" si="95"/>
        <v>0</v>
      </c>
      <c r="CP68" s="224">
        <f t="shared" si="95"/>
        <v>0</v>
      </c>
      <c r="CQ68" s="224">
        <f t="shared" si="95"/>
        <v>0</v>
      </c>
      <c r="CR68" s="224">
        <f t="shared" si="95"/>
        <v>0</v>
      </c>
      <c r="CS68" s="224">
        <f t="shared" si="95"/>
        <v>0</v>
      </c>
      <c r="CT68" s="224">
        <f t="shared" si="95"/>
        <v>0</v>
      </c>
      <c r="CU68" s="224">
        <f t="shared" si="95"/>
        <v>0</v>
      </c>
      <c r="CV68" s="224">
        <f t="shared" si="93"/>
        <v>0</v>
      </c>
      <c r="CW68" s="224">
        <f t="shared" si="93"/>
        <v>0</v>
      </c>
      <c r="CX68" s="224">
        <f t="shared" si="93"/>
        <v>0</v>
      </c>
      <c r="CZ68" s="324">
        <v>10</v>
      </c>
      <c r="DA68" s="24" t="s">
        <v>130</v>
      </c>
      <c r="DB68" s="24" t="s">
        <v>130</v>
      </c>
      <c r="DC68" s="24" t="s">
        <v>130</v>
      </c>
      <c r="DD68" s="24" t="s">
        <v>130</v>
      </c>
      <c r="DE68" s="24" t="s">
        <v>130</v>
      </c>
      <c r="DF68" s="24" t="s">
        <v>130</v>
      </c>
      <c r="DG68" s="24" t="s">
        <v>130</v>
      </c>
      <c r="DH68" s="24" t="s">
        <v>130</v>
      </c>
      <c r="DI68" s="24" t="s">
        <v>130</v>
      </c>
      <c r="DJ68" s="24" t="s">
        <v>130</v>
      </c>
      <c r="DK68" s="24" t="s">
        <v>130</v>
      </c>
      <c r="DL68" s="24" t="s">
        <v>130</v>
      </c>
    </row>
    <row r="69" spans="1:116" ht="15.75" x14ac:dyDescent="0.25">
      <c r="A69" s="228">
        <v>1</v>
      </c>
      <c r="B69" s="243">
        <f t="shared" ref="B69:M69" si="106">DA77</f>
        <v>0.18867924528301888</v>
      </c>
      <c r="C69" s="244">
        <f t="shared" si="106"/>
        <v>0.125</v>
      </c>
      <c r="D69" s="244">
        <f t="shared" si="106"/>
        <v>0.2711864406779661</v>
      </c>
      <c r="E69" s="244">
        <f t="shared" si="106"/>
        <v>0.16438356164383561</v>
      </c>
      <c r="F69" s="244">
        <f t="shared" si="106"/>
        <v>0.22</v>
      </c>
      <c r="G69" s="244">
        <f t="shared" si="106"/>
        <v>0.14594594594594595</v>
      </c>
      <c r="H69" s="244">
        <f t="shared" si="106"/>
        <v>0.28767123287671231</v>
      </c>
      <c r="I69" s="244">
        <f t="shared" si="106"/>
        <v>0.29857819905213268</v>
      </c>
      <c r="J69" s="244">
        <f t="shared" si="106"/>
        <v>0.21666666666666667</v>
      </c>
      <c r="K69" s="244">
        <f t="shared" si="106"/>
        <v>0.40449438202247184</v>
      </c>
      <c r="L69" s="244">
        <f t="shared" si="106"/>
        <v>0.28125</v>
      </c>
      <c r="M69" s="244">
        <f t="shared" si="106"/>
        <v>0.21875</v>
      </c>
      <c r="P69" s="224">
        <f t="shared" si="103"/>
        <v>0</v>
      </c>
      <c r="Q69" s="222">
        <v>7</v>
      </c>
      <c r="R69" s="223"/>
      <c r="S69" s="223"/>
      <c r="T69" s="222"/>
      <c r="U69" s="222"/>
      <c r="V69" s="222"/>
      <c r="W69" s="222"/>
      <c r="X69" s="223"/>
      <c r="Y69" s="223"/>
      <c r="Z69" s="222"/>
      <c r="AA69" s="222"/>
      <c r="AB69" s="222"/>
      <c r="AC69" s="222"/>
      <c r="AD69" s="222"/>
      <c r="AE69" s="222"/>
      <c r="AF69" s="222"/>
      <c r="AG69" s="222"/>
      <c r="AH69" s="222"/>
      <c r="AI69" s="222"/>
      <c r="AJ69" s="222"/>
      <c r="AK69" s="222"/>
      <c r="AL69" s="222"/>
      <c r="AM69" s="222"/>
      <c r="AN69" s="222"/>
      <c r="AO69" s="222"/>
      <c r="AP69" s="222"/>
      <c r="AQ69" s="222"/>
      <c r="AS69" s="224"/>
      <c r="AT69" s="224">
        <v>9</v>
      </c>
      <c r="AU69" s="326"/>
      <c r="AV69" s="326"/>
      <c r="AW69" s="326"/>
      <c r="AX69" s="326"/>
      <c r="AY69" s="326"/>
      <c r="AZ69" s="326"/>
      <c r="BA69" s="326"/>
      <c r="BB69" s="326"/>
      <c r="BC69" s="327"/>
      <c r="BD69" s="327"/>
      <c r="BE69" s="327"/>
      <c r="BF69" s="327"/>
      <c r="BG69" s="327"/>
      <c r="BH69" s="327"/>
      <c r="BI69" s="327"/>
      <c r="BJ69" s="327"/>
      <c r="BK69" s="327"/>
      <c r="BL69" s="327"/>
      <c r="BM69" s="326"/>
      <c r="BN69" s="326"/>
      <c r="BO69" s="326"/>
      <c r="BP69" s="326"/>
      <c r="BQ69" s="326"/>
      <c r="BR69" s="326"/>
      <c r="BS69" s="327"/>
      <c r="BT69" s="327">
        <f t="shared" si="91"/>
        <v>0</v>
      </c>
      <c r="BU69" s="327"/>
      <c r="BV69" s="224"/>
      <c r="BX69">
        <v>9</v>
      </c>
      <c r="CL69" s="224">
        <v>9</v>
      </c>
      <c r="CM69" s="224">
        <f t="shared" si="95"/>
        <v>0</v>
      </c>
      <c r="CN69" s="224">
        <f t="shared" si="95"/>
        <v>0</v>
      </c>
      <c r="CO69" s="224">
        <f t="shared" si="95"/>
        <v>0</v>
      </c>
      <c r="CP69" s="224">
        <f t="shared" si="95"/>
        <v>0</v>
      </c>
      <c r="CQ69" s="224">
        <f t="shared" si="95"/>
        <v>0</v>
      </c>
      <c r="CR69" s="224">
        <f t="shared" si="95"/>
        <v>0</v>
      </c>
      <c r="CS69" s="224">
        <f t="shared" si="95"/>
        <v>0</v>
      </c>
      <c r="CT69" s="224">
        <f t="shared" si="95"/>
        <v>0</v>
      </c>
      <c r="CU69" s="224">
        <f t="shared" si="95"/>
        <v>0</v>
      </c>
      <c r="CV69" s="224">
        <f t="shared" si="93"/>
        <v>0</v>
      </c>
      <c r="CW69" s="224">
        <f t="shared" si="93"/>
        <v>0</v>
      </c>
      <c r="CX69" s="224">
        <f t="shared" si="93"/>
        <v>0</v>
      </c>
      <c r="CZ69" s="324">
        <v>9</v>
      </c>
      <c r="DA69" s="24" t="s">
        <v>130</v>
      </c>
      <c r="DB69" s="24" t="s">
        <v>130</v>
      </c>
      <c r="DC69" s="24" t="s">
        <v>130</v>
      </c>
      <c r="DD69" s="24" t="s">
        <v>130</v>
      </c>
      <c r="DE69" s="24" t="s">
        <v>130</v>
      </c>
      <c r="DF69" s="24" t="s">
        <v>130</v>
      </c>
      <c r="DG69" s="24" t="s">
        <v>130</v>
      </c>
      <c r="DH69" s="24" t="s">
        <v>130</v>
      </c>
      <c r="DI69" s="24" t="s">
        <v>130</v>
      </c>
      <c r="DJ69" s="24" t="s">
        <v>130</v>
      </c>
      <c r="DK69" s="24" t="s">
        <v>130</v>
      </c>
      <c r="DL69" s="24" t="s">
        <v>130</v>
      </c>
    </row>
    <row r="70" spans="1:116" x14ac:dyDescent="0.25">
      <c r="P70" s="224">
        <f t="shared" si="103"/>
        <v>0</v>
      </c>
      <c r="Q70" s="222">
        <v>6</v>
      </c>
      <c r="R70" s="223"/>
      <c r="S70" s="223"/>
      <c r="T70" s="222"/>
      <c r="U70" s="222"/>
      <c r="V70" s="222"/>
      <c r="W70" s="222"/>
      <c r="X70" s="223"/>
      <c r="Y70" s="223"/>
      <c r="Z70" s="222"/>
      <c r="AA70" s="222"/>
      <c r="AB70" s="222"/>
      <c r="AC70" s="222"/>
      <c r="AD70" s="222"/>
      <c r="AE70" s="222"/>
      <c r="AF70" s="222"/>
      <c r="AG70" s="222"/>
      <c r="AH70" s="222"/>
      <c r="AI70" s="222"/>
      <c r="AJ70" s="222"/>
      <c r="AK70" s="222"/>
      <c r="AL70" s="222"/>
      <c r="AM70" s="222"/>
      <c r="AN70" s="222"/>
      <c r="AO70" s="222"/>
      <c r="AP70" s="222"/>
      <c r="AQ70" s="222"/>
      <c r="AS70" s="224"/>
      <c r="AT70" s="224">
        <v>8</v>
      </c>
      <c r="AU70" s="326"/>
      <c r="AV70" s="326"/>
      <c r="AW70" s="326"/>
      <c r="AX70" s="326"/>
      <c r="AY70" s="326"/>
      <c r="AZ70" s="326"/>
      <c r="BA70" s="326"/>
      <c r="BB70" s="326"/>
      <c r="BC70" s="327"/>
      <c r="BD70" s="327"/>
      <c r="BE70" s="327"/>
      <c r="BF70" s="327"/>
      <c r="BG70" s="327"/>
      <c r="BH70" s="327"/>
      <c r="BI70" s="327"/>
      <c r="BJ70" s="327"/>
      <c r="BK70" s="327"/>
      <c r="BL70" s="327"/>
      <c r="BM70" s="326"/>
      <c r="BN70" s="326"/>
      <c r="BO70" s="326"/>
      <c r="BP70" s="326"/>
      <c r="BQ70" s="326"/>
      <c r="BR70" s="326"/>
      <c r="BS70" s="327"/>
      <c r="BT70" s="327">
        <f t="shared" si="91"/>
        <v>0</v>
      </c>
      <c r="BU70" s="327"/>
      <c r="BV70" s="224"/>
      <c r="BX70">
        <v>8</v>
      </c>
      <c r="CL70" s="224">
        <v>8</v>
      </c>
      <c r="CM70" s="224">
        <f t="shared" si="95"/>
        <v>0</v>
      </c>
      <c r="CN70" s="224">
        <f t="shared" si="95"/>
        <v>0</v>
      </c>
      <c r="CO70" s="224">
        <f t="shared" si="95"/>
        <v>0</v>
      </c>
      <c r="CP70" s="224">
        <f t="shared" si="95"/>
        <v>0</v>
      </c>
      <c r="CQ70" s="224">
        <f t="shared" si="95"/>
        <v>0</v>
      </c>
      <c r="CR70" s="224">
        <f t="shared" si="95"/>
        <v>0</v>
      </c>
      <c r="CS70" s="224">
        <f t="shared" si="95"/>
        <v>0</v>
      </c>
      <c r="CT70" s="224">
        <f t="shared" si="95"/>
        <v>0</v>
      </c>
      <c r="CU70" s="224">
        <f t="shared" si="95"/>
        <v>0</v>
      </c>
      <c r="CV70" s="224">
        <f t="shared" si="93"/>
        <v>0</v>
      </c>
      <c r="CW70" s="224">
        <f t="shared" si="93"/>
        <v>0</v>
      </c>
      <c r="CX70" s="224">
        <f t="shared" si="93"/>
        <v>0</v>
      </c>
      <c r="CZ70" s="324">
        <v>8</v>
      </c>
      <c r="DA70" s="24" t="s">
        <v>130</v>
      </c>
      <c r="DB70" s="24" t="s">
        <v>130</v>
      </c>
      <c r="DC70" s="24" t="s">
        <v>130</v>
      </c>
      <c r="DD70" s="24" t="s">
        <v>130</v>
      </c>
      <c r="DE70" s="24" t="s">
        <v>130</v>
      </c>
      <c r="DF70" s="24" t="s">
        <v>130</v>
      </c>
      <c r="DG70" s="24" t="s">
        <v>130</v>
      </c>
      <c r="DH70" s="24" t="s">
        <v>130</v>
      </c>
      <c r="DI70" s="24" t="s">
        <v>130</v>
      </c>
      <c r="DJ70" s="24" t="s">
        <v>130</v>
      </c>
      <c r="DK70" s="24" t="s">
        <v>130</v>
      </c>
      <c r="DL70" s="24" t="s">
        <v>130</v>
      </c>
    </row>
    <row r="71" spans="1:116" x14ac:dyDescent="0.25">
      <c r="P71" s="224">
        <f t="shared" si="103"/>
        <v>0</v>
      </c>
      <c r="Q71" s="222">
        <v>5</v>
      </c>
      <c r="R71" s="223"/>
      <c r="S71" s="223"/>
      <c r="T71" s="222"/>
      <c r="U71" s="222"/>
      <c r="V71" s="222"/>
      <c r="W71" s="222"/>
      <c r="X71" s="223"/>
      <c r="Y71" s="223"/>
      <c r="Z71" s="222"/>
      <c r="AA71" s="222"/>
      <c r="AB71" s="222"/>
      <c r="AC71" s="222"/>
      <c r="AD71" s="222"/>
      <c r="AE71" s="222"/>
      <c r="AF71" s="222"/>
      <c r="AG71" s="222"/>
      <c r="AH71" s="222"/>
      <c r="AI71" s="222"/>
      <c r="AJ71" s="222"/>
      <c r="AK71" s="222"/>
      <c r="AL71" s="222"/>
      <c r="AM71" s="222"/>
      <c r="AN71" s="222"/>
      <c r="AO71" s="222"/>
      <c r="AP71" s="222"/>
      <c r="AQ71" s="222"/>
      <c r="AS71" s="224"/>
      <c r="AT71" s="224">
        <v>7</v>
      </c>
      <c r="AU71" s="326"/>
      <c r="AV71" s="326"/>
      <c r="AW71" s="326"/>
      <c r="AX71" s="326"/>
      <c r="AY71" s="326"/>
      <c r="AZ71" s="326"/>
      <c r="BA71" s="326"/>
      <c r="BB71" s="326"/>
      <c r="BC71" s="327"/>
      <c r="BD71" s="327"/>
      <c r="BE71" s="327"/>
      <c r="BF71" s="327"/>
      <c r="BG71" s="327"/>
      <c r="BH71" s="327"/>
      <c r="BI71" s="327"/>
      <c r="BJ71" s="327"/>
      <c r="BK71" s="327"/>
      <c r="BL71" s="327"/>
      <c r="BM71" s="326"/>
      <c r="BN71" s="326"/>
      <c r="BO71" s="326"/>
      <c r="BP71" s="326"/>
      <c r="BQ71" s="326"/>
      <c r="BR71" s="326"/>
      <c r="BS71" s="327"/>
      <c r="BT71" s="327">
        <f t="shared" si="91"/>
        <v>0</v>
      </c>
      <c r="BU71" s="327"/>
      <c r="BV71" s="224"/>
      <c r="BX71">
        <v>7</v>
      </c>
      <c r="CL71" s="224">
        <v>7</v>
      </c>
      <c r="CM71" s="224">
        <f t="shared" si="95"/>
        <v>0</v>
      </c>
      <c r="CN71" s="224">
        <f t="shared" si="95"/>
        <v>0</v>
      </c>
      <c r="CO71" s="224">
        <f t="shared" si="95"/>
        <v>0</v>
      </c>
      <c r="CP71" s="224">
        <f t="shared" si="95"/>
        <v>0</v>
      </c>
      <c r="CQ71" s="224">
        <f t="shared" si="95"/>
        <v>0</v>
      </c>
      <c r="CR71" s="224">
        <f t="shared" si="95"/>
        <v>0</v>
      </c>
      <c r="CS71" s="224">
        <f t="shared" si="95"/>
        <v>0</v>
      </c>
      <c r="CT71" s="224">
        <f t="shared" si="95"/>
        <v>0</v>
      </c>
      <c r="CU71" s="224">
        <f t="shared" si="95"/>
        <v>0</v>
      </c>
      <c r="CV71" s="224">
        <f t="shared" si="93"/>
        <v>0</v>
      </c>
      <c r="CW71" s="224">
        <f t="shared" si="93"/>
        <v>0</v>
      </c>
      <c r="CX71" s="224">
        <f t="shared" si="93"/>
        <v>0</v>
      </c>
      <c r="CZ71" s="324">
        <v>7</v>
      </c>
      <c r="DA71" s="24" t="s">
        <v>130</v>
      </c>
      <c r="DB71" s="24" t="s">
        <v>130</v>
      </c>
      <c r="DC71" s="24" t="s">
        <v>130</v>
      </c>
      <c r="DD71" s="24" t="s">
        <v>130</v>
      </c>
      <c r="DE71" s="24" t="s">
        <v>130</v>
      </c>
      <c r="DF71" s="24" t="s">
        <v>130</v>
      </c>
      <c r="DG71" s="24" t="s">
        <v>130</v>
      </c>
      <c r="DH71" s="24" t="s">
        <v>130</v>
      </c>
      <c r="DI71" s="24" t="s">
        <v>130</v>
      </c>
      <c r="DJ71" s="24" t="s">
        <v>130</v>
      </c>
      <c r="DK71" s="24" t="s">
        <v>130</v>
      </c>
      <c r="DL71" s="24" t="s">
        <v>130</v>
      </c>
    </row>
    <row r="72" spans="1:116" x14ac:dyDescent="0.25">
      <c r="P72" s="224">
        <f t="shared" si="103"/>
        <v>0</v>
      </c>
      <c r="Q72" s="222">
        <v>4</v>
      </c>
      <c r="R72" s="223"/>
      <c r="S72" s="223"/>
      <c r="T72" s="222"/>
      <c r="U72" s="222"/>
      <c r="V72" s="222"/>
      <c r="W72" s="222"/>
      <c r="X72" s="223"/>
      <c r="Y72" s="223"/>
      <c r="Z72" s="222"/>
      <c r="AA72" s="222"/>
      <c r="AB72" s="222"/>
      <c r="AC72" s="222"/>
      <c r="AD72" s="222"/>
      <c r="AE72" s="222"/>
      <c r="AF72" s="222"/>
      <c r="AG72" s="222"/>
      <c r="AH72" s="222"/>
      <c r="AI72" s="222"/>
      <c r="AJ72" s="222"/>
      <c r="AK72" s="222"/>
      <c r="AL72" s="222"/>
      <c r="AM72" s="222"/>
      <c r="AN72" s="222"/>
      <c r="AO72" s="222"/>
      <c r="AP72" s="222"/>
      <c r="AQ72" s="222"/>
      <c r="AS72" s="224"/>
      <c r="AT72" s="224">
        <v>6</v>
      </c>
      <c r="AU72" s="326"/>
      <c r="AV72" s="326"/>
      <c r="AW72" s="326"/>
      <c r="AX72" s="326"/>
      <c r="AY72" s="326"/>
      <c r="AZ72" s="326"/>
      <c r="BA72" s="326"/>
      <c r="BB72" s="326"/>
      <c r="BC72" s="327"/>
      <c r="BD72" s="327"/>
      <c r="BE72" s="327"/>
      <c r="BF72" s="327"/>
      <c r="BG72" s="327"/>
      <c r="BH72" s="327"/>
      <c r="BI72" s="327"/>
      <c r="BJ72" s="327"/>
      <c r="BK72" s="327"/>
      <c r="BL72" s="327"/>
      <c r="BM72" s="326"/>
      <c r="BN72" s="326"/>
      <c r="BO72" s="326"/>
      <c r="BP72" s="326"/>
      <c r="BQ72" s="326"/>
      <c r="BR72" s="326"/>
      <c r="BS72" s="327"/>
      <c r="BT72" s="327">
        <f t="shared" si="91"/>
        <v>0</v>
      </c>
      <c r="BU72" s="327"/>
      <c r="BV72" s="224"/>
      <c r="BX72">
        <v>6</v>
      </c>
      <c r="CL72" s="224">
        <v>6</v>
      </c>
      <c r="CM72" s="224">
        <f t="shared" si="95"/>
        <v>0</v>
      </c>
      <c r="CN72" s="224">
        <f t="shared" si="95"/>
        <v>0</v>
      </c>
      <c r="CO72" s="224">
        <f t="shared" si="95"/>
        <v>0</v>
      </c>
      <c r="CP72" s="224">
        <f t="shared" si="95"/>
        <v>0</v>
      </c>
      <c r="CQ72" s="224">
        <f t="shared" si="95"/>
        <v>0</v>
      </c>
      <c r="CR72" s="224">
        <f t="shared" si="95"/>
        <v>0</v>
      </c>
      <c r="CS72" s="224">
        <f t="shared" si="95"/>
        <v>0</v>
      </c>
      <c r="CT72" s="224">
        <f t="shared" si="95"/>
        <v>0</v>
      </c>
      <c r="CU72" s="224">
        <f t="shared" si="95"/>
        <v>0</v>
      </c>
      <c r="CV72" s="224">
        <f t="shared" si="93"/>
        <v>0</v>
      </c>
      <c r="CW72" s="224">
        <f t="shared" si="93"/>
        <v>0</v>
      </c>
      <c r="CX72" s="224">
        <f t="shared" si="93"/>
        <v>0</v>
      </c>
      <c r="CZ72" s="324">
        <v>6</v>
      </c>
      <c r="DA72" s="24" t="s">
        <v>130</v>
      </c>
      <c r="DB72" s="24" t="s">
        <v>130</v>
      </c>
      <c r="DC72" s="24" t="s">
        <v>130</v>
      </c>
      <c r="DD72" s="24" t="s">
        <v>130</v>
      </c>
      <c r="DE72" s="24" t="s">
        <v>130</v>
      </c>
      <c r="DF72" s="24" t="s">
        <v>130</v>
      </c>
      <c r="DG72" s="24" t="s">
        <v>130</v>
      </c>
      <c r="DH72" s="24" t="s">
        <v>130</v>
      </c>
      <c r="DI72" s="24" t="s">
        <v>130</v>
      </c>
      <c r="DJ72" s="24" t="s">
        <v>130</v>
      </c>
      <c r="DK72" s="24" t="s">
        <v>130</v>
      </c>
      <c r="DL72" s="24" t="s">
        <v>130</v>
      </c>
    </row>
    <row r="73" spans="1:116" x14ac:dyDescent="0.25">
      <c r="P73" s="224">
        <f t="shared" si="103"/>
        <v>0</v>
      </c>
      <c r="Q73" s="222">
        <v>3</v>
      </c>
      <c r="R73" s="223"/>
      <c r="S73" s="223"/>
      <c r="T73" s="222"/>
      <c r="U73" s="222"/>
      <c r="V73" s="222"/>
      <c r="W73" s="222"/>
      <c r="X73" s="223"/>
      <c r="Y73" s="223"/>
      <c r="Z73" s="222"/>
      <c r="AA73" s="222"/>
      <c r="AB73" s="222"/>
      <c r="AC73" s="222"/>
      <c r="AD73" s="222"/>
      <c r="AE73" s="222"/>
      <c r="AF73" s="222"/>
      <c r="AG73" s="222"/>
      <c r="AH73" s="222"/>
      <c r="AI73" s="222"/>
      <c r="AJ73" s="222"/>
      <c r="AK73" s="222"/>
      <c r="AL73" s="222"/>
      <c r="AM73" s="222"/>
      <c r="AN73" s="222"/>
      <c r="AO73" s="222"/>
      <c r="AP73" s="222"/>
      <c r="AQ73" s="222"/>
      <c r="AS73" s="224"/>
      <c r="AT73" s="224">
        <v>5</v>
      </c>
      <c r="AU73" s="326"/>
      <c r="AV73" s="326"/>
      <c r="AW73" s="326"/>
      <c r="AX73" s="326"/>
      <c r="AY73" s="326"/>
      <c r="AZ73" s="326"/>
      <c r="BA73" s="326"/>
      <c r="BB73" s="326"/>
      <c r="BC73" s="327"/>
      <c r="BD73" s="327"/>
      <c r="BE73" s="327"/>
      <c r="BF73" s="327"/>
      <c r="BG73" s="327"/>
      <c r="BH73" s="327"/>
      <c r="BI73" s="327"/>
      <c r="BJ73" s="327"/>
      <c r="BK73" s="327"/>
      <c r="BL73" s="327"/>
      <c r="BM73" s="326"/>
      <c r="BN73" s="326"/>
      <c r="BO73" s="326"/>
      <c r="BP73" s="326"/>
      <c r="BQ73" s="326"/>
      <c r="BR73" s="326"/>
      <c r="BS73" s="327"/>
      <c r="BT73" s="327">
        <f t="shared" si="91"/>
        <v>0</v>
      </c>
      <c r="BU73" s="327"/>
      <c r="BV73" s="224"/>
      <c r="BX73">
        <v>5</v>
      </c>
      <c r="CL73" s="224">
        <v>5</v>
      </c>
      <c r="CM73" s="224">
        <f t="shared" si="95"/>
        <v>0</v>
      </c>
      <c r="CN73" s="224">
        <f t="shared" si="95"/>
        <v>0</v>
      </c>
      <c r="CO73" s="224">
        <f t="shared" si="95"/>
        <v>0</v>
      </c>
      <c r="CP73" s="224">
        <f t="shared" si="95"/>
        <v>0</v>
      </c>
      <c r="CQ73" s="224">
        <f t="shared" si="95"/>
        <v>0</v>
      </c>
      <c r="CR73" s="224">
        <f t="shared" si="95"/>
        <v>0</v>
      </c>
      <c r="CS73" s="224">
        <f t="shared" si="95"/>
        <v>0</v>
      </c>
      <c r="CT73" s="224">
        <f t="shared" si="95"/>
        <v>0</v>
      </c>
      <c r="CU73" s="224">
        <f t="shared" si="95"/>
        <v>0</v>
      </c>
      <c r="CV73" s="224">
        <f t="shared" si="93"/>
        <v>0</v>
      </c>
      <c r="CW73" s="224">
        <f t="shared" si="93"/>
        <v>0</v>
      </c>
      <c r="CX73" s="224">
        <f t="shared" si="93"/>
        <v>0</v>
      </c>
      <c r="CZ73" s="324">
        <v>5</v>
      </c>
      <c r="DA73" s="24" t="s">
        <v>130</v>
      </c>
      <c r="DB73" s="24" t="s">
        <v>130</v>
      </c>
      <c r="DC73" s="24" t="s">
        <v>130</v>
      </c>
      <c r="DD73" s="24" t="s">
        <v>130</v>
      </c>
      <c r="DE73" s="24" t="s">
        <v>130</v>
      </c>
      <c r="DF73" s="24" t="s">
        <v>130</v>
      </c>
      <c r="DG73" s="24" t="s">
        <v>130</v>
      </c>
      <c r="DH73" s="24" t="s">
        <v>130</v>
      </c>
      <c r="DI73" s="24" t="s">
        <v>130</v>
      </c>
      <c r="DJ73" s="24" t="s">
        <v>130</v>
      </c>
      <c r="DK73" s="24" t="s">
        <v>130</v>
      </c>
      <c r="DL73" s="24" t="s">
        <v>130</v>
      </c>
    </row>
    <row r="74" spans="1:116" x14ac:dyDescent="0.25">
      <c r="P74" s="224">
        <f t="shared" si="103"/>
        <v>71.428571428571431</v>
      </c>
      <c r="Q74" s="222">
        <v>2</v>
      </c>
      <c r="R74" s="223">
        <v>0</v>
      </c>
      <c r="S74" s="223">
        <v>0</v>
      </c>
      <c r="T74" s="222">
        <v>0</v>
      </c>
      <c r="U74" s="222">
        <v>0</v>
      </c>
      <c r="V74" s="222">
        <v>10</v>
      </c>
      <c r="W74" s="222">
        <v>67.900000000000006</v>
      </c>
      <c r="X74" s="223">
        <v>0</v>
      </c>
      <c r="Y74" s="223">
        <v>0</v>
      </c>
      <c r="Z74" s="222">
        <v>8</v>
      </c>
      <c r="AA74" s="222">
        <v>30.4</v>
      </c>
      <c r="AB74" s="222">
        <v>2</v>
      </c>
      <c r="AC74" s="222">
        <v>2.6</v>
      </c>
      <c r="AD74" s="222">
        <v>14</v>
      </c>
      <c r="AE74" s="222">
        <v>25.9</v>
      </c>
      <c r="AF74" s="222">
        <v>33</v>
      </c>
      <c r="AG74" s="222">
        <v>25.4</v>
      </c>
      <c r="AH74" s="222">
        <v>5</v>
      </c>
      <c r="AI74" s="222">
        <v>13.6</v>
      </c>
      <c r="AJ74" s="222">
        <v>24</v>
      </c>
      <c r="AK74" s="222">
        <v>48.5</v>
      </c>
      <c r="AL74" s="222">
        <v>8</v>
      </c>
      <c r="AM74" s="222">
        <v>42.2</v>
      </c>
      <c r="AN74" s="222">
        <v>0</v>
      </c>
      <c r="AO74" s="222">
        <v>0</v>
      </c>
      <c r="AP74" s="222"/>
      <c r="AQ74" s="222"/>
      <c r="AS74" s="224"/>
      <c r="AT74" s="224">
        <v>4</v>
      </c>
      <c r="AU74" s="326"/>
      <c r="AV74" s="326"/>
      <c r="AW74" s="326"/>
      <c r="AX74" s="326"/>
      <c r="AY74" s="326"/>
      <c r="AZ74" s="326"/>
      <c r="BA74" s="326"/>
      <c r="BB74" s="326"/>
      <c r="BC74" s="327"/>
      <c r="BD74" s="327"/>
      <c r="BE74" s="327"/>
      <c r="BF74" s="327"/>
      <c r="BG74" s="327"/>
      <c r="BH74" s="327"/>
      <c r="BI74" s="327"/>
      <c r="BJ74" s="327"/>
      <c r="BK74" s="327"/>
      <c r="BL74" s="327"/>
      <c r="BM74" s="326"/>
      <c r="BN74" s="326"/>
      <c r="BO74" s="326"/>
      <c r="BP74" s="326"/>
      <c r="BQ74" s="326"/>
      <c r="BR74" s="326"/>
      <c r="BS74" s="327"/>
      <c r="BT74" s="327">
        <f t="shared" si="91"/>
        <v>0</v>
      </c>
      <c r="BU74" s="327"/>
      <c r="BV74" s="224"/>
      <c r="BX74">
        <v>4</v>
      </c>
      <c r="CL74" s="224">
        <v>4</v>
      </c>
      <c r="CM74" s="224">
        <f t="shared" si="95"/>
        <v>0</v>
      </c>
      <c r="CN74" s="224">
        <f t="shared" si="95"/>
        <v>0</v>
      </c>
      <c r="CO74" s="224">
        <f t="shared" si="95"/>
        <v>0</v>
      </c>
      <c r="CP74" s="224">
        <f t="shared" si="95"/>
        <v>0</v>
      </c>
      <c r="CQ74" s="224">
        <f t="shared" si="95"/>
        <v>0</v>
      </c>
      <c r="CR74" s="224">
        <f t="shared" si="95"/>
        <v>0</v>
      </c>
      <c r="CS74" s="224">
        <f t="shared" si="95"/>
        <v>0</v>
      </c>
      <c r="CT74" s="224">
        <f t="shared" si="95"/>
        <v>0</v>
      </c>
      <c r="CU74" s="224">
        <f t="shared" si="95"/>
        <v>0</v>
      </c>
      <c r="CV74" s="224">
        <f t="shared" ref="CV74:CV77" si="107">CH74/100</f>
        <v>0</v>
      </c>
      <c r="CW74" s="224">
        <f t="shared" ref="CW74:CW77" si="108">CI74/100</f>
        <v>0</v>
      </c>
      <c r="CX74" s="224">
        <f t="shared" ref="CX74:CX77" si="109">CJ74/100</f>
        <v>0</v>
      </c>
      <c r="CZ74" s="324">
        <v>4</v>
      </c>
      <c r="DA74" s="24" t="s">
        <v>130</v>
      </c>
      <c r="DB74" s="24" t="s">
        <v>130</v>
      </c>
      <c r="DC74" s="24" t="s">
        <v>130</v>
      </c>
      <c r="DD74" s="24" t="s">
        <v>130</v>
      </c>
      <c r="DE74" s="24" t="s">
        <v>130</v>
      </c>
      <c r="DF74" s="24" t="s">
        <v>130</v>
      </c>
      <c r="DG74" s="24" t="s">
        <v>130</v>
      </c>
      <c r="DH74" s="24" t="s">
        <v>130</v>
      </c>
      <c r="DI74" s="24" t="s">
        <v>130</v>
      </c>
      <c r="DJ74" s="24" t="s">
        <v>130</v>
      </c>
      <c r="DK74" s="24" t="s">
        <v>130</v>
      </c>
      <c r="DL74" s="24" t="s">
        <v>130</v>
      </c>
    </row>
    <row r="75" spans="1:116" x14ac:dyDescent="0.25">
      <c r="P75" s="224">
        <f t="shared" si="103"/>
        <v>71.428571428571431</v>
      </c>
      <c r="Q75" s="222">
        <v>1</v>
      </c>
      <c r="R75" s="223">
        <v>0</v>
      </c>
      <c r="S75" s="223">
        <v>0</v>
      </c>
      <c r="T75" s="222">
        <v>0</v>
      </c>
      <c r="U75" s="222">
        <v>0</v>
      </c>
      <c r="V75" s="222">
        <v>10</v>
      </c>
      <c r="W75" s="222">
        <v>74.599999999999994</v>
      </c>
      <c r="X75" s="223">
        <v>0</v>
      </c>
      <c r="Y75" s="223">
        <v>0</v>
      </c>
      <c r="Z75" s="222">
        <v>11</v>
      </c>
      <c r="AA75" s="222">
        <v>45.6</v>
      </c>
      <c r="AB75" s="222">
        <v>14</v>
      </c>
      <c r="AC75" s="222">
        <v>19.5</v>
      </c>
      <c r="AD75" s="222">
        <v>21</v>
      </c>
      <c r="AE75" s="222">
        <v>38</v>
      </c>
      <c r="AF75" s="222">
        <v>49</v>
      </c>
      <c r="AG75" s="222">
        <v>37.700000000000003</v>
      </c>
      <c r="AH75" s="222">
        <v>10</v>
      </c>
      <c r="AI75" s="222">
        <v>29.9</v>
      </c>
      <c r="AJ75" s="222">
        <v>29</v>
      </c>
      <c r="AK75" s="222">
        <v>58.2</v>
      </c>
      <c r="AL75" s="222">
        <v>10</v>
      </c>
      <c r="AM75" s="222">
        <v>58.1</v>
      </c>
      <c r="AN75" s="222">
        <v>0</v>
      </c>
      <c r="AO75" s="222">
        <v>0</v>
      </c>
      <c r="AP75" s="222"/>
      <c r="AQ75" s="222"/>
      <c r="AS75" s="224"/>
      <c r="AT75" s="224">
        <v>3</v>
      </c>
      <c r="AU75" s="326"/>
      <c r="AV75" s="326"/>
      <c r="AW75" s="326"/>
      <c r="AX75" s="326"/>
      <c r="AY75" s="326"/>
      <c r="AZ75" s="326"/>
      <c r="BA75" s="326"/>
      <c r="BB75" s="326"/>
      <c r="BC75" s="327"/>
      <c r="BD75" s="327"/>
      <c r="BE75" s="327"/>
      <c r="BF75" s="327"/>
      <c r="BG75" s="327"/>
      <c r="BH75" s="327"/>
      <c r="BI75" s="327"/>
      <c r="BJ75" s="327"/>
      <c r="BK75" s="327"/>
      <c r="BL75" s="327"/>
      <c r="BM75" s="326"/>
      <c r="BN75" s="326"/>
      <c r="BO75" s="326"/>
      <c r="BP75" s="326"/>
      <c r="BQ75" s="326"/>
      <c r="BR75" s="326"/>
      <c r="BS75" s="327"/>
      <c r="BT75" s="327">
        <f t="shared" si="91"/>
        <v>0</v>
      </c>
      <c r="BU75" s="327"/>
      <c r="BV75" s="224"/>
      <c r="BX75">
        <v>3</v>
      </c>
      <c r="CL75" s="224">
        <v>3</v>
      </c>
      <c r="CM75" s="224">
        <f t="shared" si="95"/>
        <v>0</v>
      </c>
      <c r="CN75" s="224">
        <f t="shared" si="95"/>
        <v>0</v>
      </c>
      <c r="CO75" s="224">
        <f t="shared" si="95"/>
        <v>0</v>
      </c>
      <c r="CP75" s="224">
        <f t="shared" si="95"/>
        <v>0</v>
      </c>
      <c r="CQ75" s="224">
        <f t="shared" si="95"/>
        <v>0</v>
      </c>
      <c r="CR75" s="224">
        <f t="shared" si="95"/>
        <v>0</v>
      </c>
      <c r="CS75" s="224">
        <f t="shared" si="95"/>
        <v>0</v>
      </c>
      <c r="CT75" s="224">
        <f t="shared" si="95"/>
        <v>0</v>
      </c>
      <c r="CU75" s="224">
        <f t="shared" si="95"/>
        <v>0</v>
      </c>
      <c r="CV75" s="224">
        <f t="shared" si="107"/>
        <v>0</v>
      </c>
      <c r="CW75" s="224">
        <f t="shared" si="108"/>
        <v>0</v>
      </c>
      <c r="CX75" s="224">
        <f t="shared" si="109"/>
        <v>0</v>
      </c>
      <c r="CZ75" s="324">
        <v>3</v>
      </c>
      <c r="DA75" s="24" t="s">
        <v>130</v>
      </c>
      <c r="DB75" s="24" t="s">
        <v>130</v>
      </c>
      <c r="DC75" s="24" t="s">
        <v>130</v>
      </c>
      <c r="DD75" s="24" t="s">
        <v>130</v>
      </c>
      <c r="DE75" s="24" t="s">
        <v>130</v>
      </c>
      <c r="DF75" s="24" t="s">
        <v>130</v>
      </c>
      <c r="DG75" s="24" t="s">
        <v>130</v>
      </c>
      <c r="DH75" s="24" t="s">
        <v>130</v>
      </c>
      <c r="DI75" s="24" t="s">
        <v>130</v>
      </c>
      <c r="DJ75" s="24" t="s">
        <v>130</v>
      </c>
      <c r="DK75" s="24" t="s">
        <v>130</v>
      </c>
      <c r="DL75" s="24" t="s">
        <v>130</v>
      </c>
    </row>
    <row r="76" spans="1:116" x14ac:dyDescent="0.25">
      <c r="Q76" s="222" t="s">
        <v>36</v>
      </c>
      <c r="R76" s="223">
        <v>1</v>
      </c>
      <c r="S76" s="223">
        <v>100</v>
      </c>
      <c r="T76" s="222">
        <v>6</v>
      </c>
      <c r="U76" s="222">
        <v>100</v>
      </c>
      <c r="V76" s="222">
        <v>14</v>
      </c>
      <c r="W76" s="222">
        <v>100</v>
      </c>
      <c r="X76" s="223">
        <v>2</v>
      </c>
      <c r="Y76" s="223">
        <v>100</v>
      </c>
      <c r="Z76" s="222">
        <v>25</v>
      </c>
      <c r="AA76" s="222">
        <v>100</v>
      </c>
      <c r="AB76" s="222">
        <v>73</v>
      </c>
      <c r="AC76" s="222">
        <v>100</v>
      </c>
      <c r="AD76" s="222">
        <v>55</v>
      </c>
      <c r="AE76" s="222">
        <v>100</v>
      </c>
      <c r="AF76" s="222">
        <v>131</v>
      </c>
      <c r="AG76" s="222">
        <v>100</v>
      </c>
      <c r="AH76" s="222">
        <v>35</v>
      </c>
      <c r="AI76" s="222">
        <v>100</v>
      </c>
      <c r="AJ76" s="222">
        <v>49</v>
      </c>
      <c r="AK76" s="222">
        <v>100</v>
      </c>
      <c r="AL76" s="222">
        <v>18</v>
      </c>
      <c r="AM76" s="222">
        <v>100</v>
      </c>
      <c r="AN76" s="222">
        <v>2</v>
      </c>
      <c r="AO76" s="222">
        <v>100</v>
      </c>
      <c r="AP76" s="222"/>
      <c r="AQ76" s="222"/>
      <c r="AS76" s="224"/>
      <c r="AT76" s="224">
        <v>2</v>
      </c>
      <c r="AU76" s="326">
        <f>((R74+R123)/($R$76+R104))*100</f>
        <v>0</v>
      </c>
      <c r="AV76" s="326">
        <f>(R74+R123)</f>
        <v>0</v>
      </c>
      <c r="AW76" s="326">
        <f>((T74+T123)/($T$76+T104))*100</f>
        <v>0</v>
      </c>
      <c r="AX76" s="326">
        <f t="shared" ref="AX76:AX77" si="110">(T74+T123)</f>
        <v>0</v>
      </c>
      <c r="AY76" s="326"/>
      <c r="AZ76" s="326">
        <f t="shared" ref="AZ76:AZ77" si="111">(V74+V123)</f>
        <v>10</v>
      </c>
      <c r="BA76" s="326" t="e">
        <f>((X74+X123)/($X$76+#REF!))*100</f>
        <v>#REF!</v>
      </c>
      <c r="BB76" s="326">
        <f t="shared" ref="BB76:BB77" si="112">(X74+X123)</f>
        <v>0</v>
      </c>
      <c r="BC76" s="327" t="e">
        <f>((Z74+Z123)/($Z$76+#REF!))*100</f>
        <v>#REF!</v>
      </c>
      <c r="BD76" s="327">
        <f t="shared" ref="BD76:BD77" si="113">(Z74+Z123)</f>
        <v>8</v>
      </c>
      <c r="BE76" s="327" t="e">
        <f>((AB74+AB123)/($AB$76+#REF!))*100</f>
        <v>#REF!</v>
      </c>
      <c r="BF76" s="327">
        <f t="shared" ref="BF76:BF77" si="114">(AB74+AB123)</f>
        <v>2</v>
      </c>
      <c r="BG76" s="327" t="e">
        <f>((AD74+AD123)/($AD$76+#REF!))*100</f>
        <v>#REF!</v>
      </c>
      <c r="BH76" s="327">
        <f t="shared" ref="BH76:BH77" si="115">(AD74+AD123)</f>
        <v>14</v>
      </c>
      <c r="BI76" s="327" t="e">
        <f>((AF74+AF123)/($AF$76+#REF!))*100</f>
        <v>#REF!</v>
      </c>
      <c r="BJ76" s="327">
        <f t="shared" ref="BJ76:BJ77" si="116">(AF74+AF123)</f>
        <v>33</v>
      </c>
      <c r="BK76" s="327" t="e">
        <f>((AH74+AH123)/($AH$76+#REF!))*100</f>
        <v>#REF!</v>
      </c>
      <c r="BL76" s="327">
        <f t="shared" ref="BL76:BL77" si="117">(AH74+AH123)</f>
        <v>5</v>
      </c>
      <c r="BM76" s="326" t="e">
        <f>((AJ74+AJ123)/($AJ$76+#REF!))*100</f>
        <v>#REF!</v>
      </c>
      <c r="BN76" s="326">
        <f t="shared" ref="BN76:BN77" si="118">(AJ74+AJ123)</f>
        <v>24</v>
      </c>
      <c r="BO76" s="326" t="e">
        <f>((AL74+AL123)/($AL$76+#REF!))*100</f>
        <v>#REF!</v>
      </c>
      <c r="BP76" s="326">
        <f t="shared" ref="BP76:BP77" si="119">(AL74+AL123)</f>
        <v>8</v>
      </c>
      <c r="BQ76" s="326" t="e">
        <f>((AN74+AN123)/($AN$76+#REF!))*100</f>
        <v>#REF!</v>
      </c>
      <c r="BR76" s="326">
        <f t="shared" ref="BR76:BR77" si="120">(AN74+AN123)</f>
        <v>0</v>
      </c>
      <c r="BS76" s="327" t="e">
        <f t="shared" ref="BS76" si="121">((AP74+AP123)/($AP$76+$AP$104))*100</f>
        <v>#DIV/0!</v>
      </c>
      <c r="BT76" s="327">
        <f t="shared" si="91"/>
        <v>0</v>
      </c>
      <c r="BU76" s="327"/>
      <c r="BV76" s="224"/>
      <c r="BX76">
        <v>2</v>
      </c>
      <c r="BY76">
        <v>0</v>
      </c>
      <c r="BZ76">
        <v>0</v>
      </c>
      <c r="CA76">
        <v>0</v>
      </c>
      <c r="CB76">
        <v>0</v>
      </c>
      <c r="CC76">
        <v>0</v>
      </c>
      <c r="CD76">
        <v>0</v>
      </c>
      <c r="CE76">
        <v>0</v>
      </c>
      <c r="CF76">
        <v>0</v>
      </c>
      <c r="CG76">
        <v>0</v>
      </c>
      <c r="CH76">
        <v>0</v>
      </c>
      <c r="CI76">
        <v>0</v>
      </c>
      <c r="CJ76">
        <v>0</v>
      </c>
      <c r="CL76" s="224">
        <v>2</v>
      </c>
      <c r="CM76" s="224">
        <f t="shared" si="95"/>
        <v>0</v>
      </c>
      <c r="CN76" s="224">
        <f t="shared" si="95"/>
        <v>0</v>
      </c>
      <c r="CO76" s="224">
        <f t="shared" si="95"/>
        <v>0</v>
      </c>
      <c r="CP76" s="224">
        <f t="shared" si="95"/>
        <v>0</v>
      </c>
      <c r="CQ76" s="224">
        <f t="shared" si="95"/>
        <v>0</v>
      </c>
      <c r="CR76" s="224">
        <f t="shared" si="95"/>
        <v>0</v>
      </c>
      <c r="CS76" s="224">
        <f t="shared" si="95"/>
        <v>0</v>
      </c>
      <c r="CT76" s="224">
        <f t="shared" si="95"/>
        <v>0</v>
      </c>
      <c r="CU76" s="224">
        <f t="shared" si="95"/>
        <v>0</v>
      </c>
      <c r="CV76" s="224">
        <f t="shared" si="107"/>
        <v>0</v>
      </c>
      <c r="CW76" s="224">
        <f t="shared" si="108"/>
        <v>0</v>
      </c>
      <c r="CX76" s="224">
        <f t="shared" si="109"/>
        <v>0</v>
      </c>
      <c r="CZ76" s="324">
        <v>2</v>
      </c>
      <c r="DA76" s="24">
        <v>0</v>
      </c>
      <c r="DB76" s="24">
        <v>0</v>
      </c>
      <c r="DC76" s="24">
        <v>0</v>
      </c>
      <c r="DD76" s="24">
        <v>0</v>
      </c>
      <c r="DE76" s="24">
        <v>0</v>
      </c>
      <c r="DF76" s="24">
        <v>0</v>
      </c>
      <c r="DG76" s="24">
        <v>0</v>
      </c>
      <c r="DH76" s="24">
        <v>0</v>
      </c>
      <c r="DI76" s="24">
        <v>0</v>
      </c>
      <c r="DJ76" s="24">
        <v>0</v>
      </c>
      <c r="DK76" s="24">
        <v>0</v>
      </c>
      <c r="DL76" s="24">
        <v>0</v>
      </c>
    </row>
    <row r="77" spans="1:116" x14ac:dyDescent="0.25">
      <c r="AS77" s="224"/>
      <c r="AT77" s="224">
        <v>1</v>
      </c>
      <c r="AU77" s="326">
        <f>(($R$75+$R$124+$T$124+$AL$124)/($R$76+$R$104+$T$104+$AL$104))*100</f>
        <v>18.867924528301888</v>
      </c>
      <c r="AV77" s="326">
        <f t="shared" ref="AV77" si="122">(R75+R124)</f>
        <v>6</v>
      </c>
      <c r="AW77" s="326">
        <f>((T75+T124)/($T$76+$T$104))*100</f>
        <v>12.5</v>
      </c>
      <c r="AX77" s="326">
        <f t="shared" si="110"/>
        <v>4</v>
      </c>
      <c r="AY77" s="326">
        <f>((V75+V124+T124+X124)/($V$76+$V$104+$T$104+$X$104))*100</f>
        <v>27.118644067796609</v>
      </c>
      <c r="AZ77" s="326">
        <f t="shared" si="111"/>
        <v>10</v>
      </c>
      <c r="BA77" s="326">
        <f>((X75+X124+V124+Z124)/($X$76+$X$104+$V$104+$Z$104))*100</f>
        <v>16.43835616438356</v>
      </c>
      <c r="BB77" s="326">
        <f t="shared" si="112"/>
        <v>2</v>
      </c>
      <c r="BC77" s="327">
        <f>((Z75+Z124)/($Z$76+$Z$104))*100</f>
        <v>22</v>
      </c>
      <c r="BD77" s="327">
        <f t="shared" si="113"/>
        <v>33</v>
      </c>
      <c r="BE77" s="327">
        <f>((AB75+AB124)/($AB$76+$AB$104))*100</f>
        <v>14.594594594594595</v>
      </c>
      <c r="BF77" s="327">
        <f t="shared" si="114"/>
        <v>27</v>
      </c>
      <c r="BG77" s="327">
        <f>((AD75+AD124)/($AD$76+$AD$104))*100</f>
        <v>28.767123287671232</v>
      </c>
      <c r="BH77" s="327">
        <f t="shared" si="115"/>
        <v>21</v>
      </c>
      <c r="BI77" s="327">
        <f>((AF75+AF124)/($AF$76+$AF$104))*100</f>
        <v>29.857819905213269</v>
      </c>
      <c r="BJ77" s="327">
        <f t="shared" si="116"/>
        <v>63</v>
      </c>
      <c r="BK77" s="327">
        <f>((AH75+AH124)/($AH$76+$AH$104))*100</f>
        <v>21.666666666666668</v>
      </c>
      <c r="BL77" s="327">
        <f t="shared" si="117"/>
        <v>13</v>
      </c>
      <c r="BM77" s="326">
        <f>((AJ75+AJ124)/($AJ$76+$AJ$104))*100</f>
        <v>40.449438202247187</v>
      </c>
      <c r="BN77" s="326">
        <f t="shared" si="118"/>
        <v>36</v>
      </c>
      <c r="BO77" s="326">
        <f>((AL75+AL124+AJ124+AN124)/($AL$76+$AL$104+$AJ$104+$AN$104))*100</f>
        <v>28.125</v>
      </c>
      <c r="BP77" s="326">
        <f t="shared" si="119"/>
        <v>10</v>
      </c>
      <c r="BQ77" s="326">
        <f>((AN75+AN124+R124+AL124)/($AN$76+$AN$104+$AL$104+$R$104))*100</f>
        <v>21.875</v>
      </c>
      <c r="BR77" s="326">
        <f t="shared" si="120"/>
        <v>1</v>
      </c>
      <c r="BS77" s="327" t="e">
        <f>((AP75+AP124)/($AP$76+$AP$104))*100</f>
        <v>#DIV/0!</v>
      </c>
      <c r="BT77" s="327">
        <f t="shared" si="91"/>
        <v>0</v>
      </c>
      <c r="BU77" s="327"/>
      <c r="BV77" s="224"/>
      <c r="BX77">
        <v>1</v>
      </c>
      <c r="BY77">
        <v>18.867924528301888</v>
      </c>
      <c r="BZ77">
        <v>12.5</v>
      </c>
      <c r="CA77">
        <v>27.118644067796609</v>
      </c>
      <c r="CB77">
        <v>16.43835616438356</v>
      </c>
      <c r="CC77">
        <v>22</v>
      </c>
      <c r="CD77">
        <v>14.594594594594595</v>
      </c>
      <c r="CE77">
        <v>28.767123287671232</v>
      </c>
      <c r="CF77">
        <v>29.857819905213269</v>
      </c>
      <c r="CG77">
        <v>21.666666666666668</v>
      </c>
      <c r="CH77">
        <v>40.449438202247187</v>
      </c>
      <c r="CI77">
        <v>28.125</v>
      </c>
      <c r="CJ77">
        <v>21.875</v>
      </c>
      <c r="CL77" s="224">
        <v>1</v>
      </c>
      <c r="CM77" s="224">
        <f t="shared" si="95"/>
        <v>0.18867924528301888</v>
      </c>
      <c r="CN77" s="224">
        <f t="shared" si="95"/>
        <v>0.125</v>
      </c>
      <c r="CO77" s="224">
        <f t="shared" si="95"/>
        <v>0.2711864406779661</v>
      </c>
      <c r="CP77" s="224">
        <f t="shared" si="95"/>
        <v>0.16438356164383561</v>
      </c>
      <c r="CQ77" s="224">
        <f t="shared" si="95"/>
        <v>0.22</v>
      </c>
      <c r="CR77" s="224">
        <f t="shared" si="95"/>
        <v>0.14594594594594595</v>
      </c>
      <c r="CS77" s="224">
        <f t="shared" si="95"/>
        <v>0.28767123287671231</v>
      </c>
      <c r="CT77" s="224">
        <f t="shared" si="95"/>
        <v>0.29857819905213268</v>
      </c>
      <c r="CU77" s="224">
        <f t="shared" si="95"/>
        <v>0.21666666666666667</v>
      </c>
      <c r="CV77" s="224">
        <f t="shared" si="107"/>
        <v>0.40449438202247184</v>
      </c>
      <c r="CW77" s="224">
        <f t="shared" si="108"/>
        <v>0.28125</v>
      </c>
      <c r="CX77" s="224">
        <f t="shared" si="109"/>
        <v>0.21875</v>
      </c>
      <c r="CZ77" s="324">
        <v>1</v>
      </c>
      <c r="DA77" s="24">
        <v>0.18867924528301888</v>
      </c>
      <c r="DB77" s="24">
        <v>0.125</v>
      </c>
      <c r="DC77" s="24">
        <v>0.2711864406779661</v>
      </c>
      <c r="DD77" s="24">
        <v>0.16438356164383561</v>
      </c>
      <c r="DE77" s="24">
        <v>0.22</v>
      </c>
      <c r="DF77" s="24">
        <v>0.14594594594594595</v>
      </c>
      <c r="DG77" s="24">
        <v>0.28767123287671231</v>
      </c>
      <c r="DH77" s="24">
        <v>0.29857819905213268</v>
      </c>
      <c r="DI77" s="24">
        <v>0.21666666666666667</v>
      </c>
      <c r="DJ77" s="24">
        <v>0.40449438202247184</v>
      </c>
      <c r="DK77" s="24">
        <v>0.28125</v>
      </c>
      <c r="DL77" s="24">
        <v>0.21875</v>
      </c>
    </row>
    <row r="78" spans="1:116" x14ac:dyDescent="0.25">
      <c r="P78" s="224" t="s">
        <v>208</v>
      </c>
      <c r="AS78" s="224"/>
      <c r="AT78" s="224" t="s">
        <v>36</v>
      </c>
      <c r="AU78" s="326">
        <f>($R$76+$R$104+$T$104+$AL$104)</f>
        <v>53</v>
      </c>
      <c r="AV78" s="224"/>
      <c r="AW78" s="326">
        <f>($T$76+$T$104)</f>
        <v>32</v>
      </c>
      <c r="AX78" s="224"/>
      <c r="AY78" s="326">
        <f>($V$76+$V$104+$T$104+$X$104)</f>
        <v>59</v>
      </c>
      <c r="AZ78" s="224"/>
      <c r="BA78" s="326">
        <f>($X$76+$X$104+$V$104+$Z$104)</f>
        <v>146</v>
      </c>
      <c r="BB78" s="224"/>
      <c r="BC78" s="327">
        <f>($Z$76+$Z$104)</f>
        <v>150</v>
      </c>
      <c r="BD78" s="224"/>
      <c r="BE78" s="327">
        <f>($AB$76+$AB$104)</f>
        <v>185</v>
      </c>
      <c r="BF78" s="224"/>
      <c r="BG78" s="327">
        <f>($AD$76+$AD$104)</f>
        <v>73</v>
      </c>
      <c r="BH78" s="224"/>
      <c r="BI78" s="327">
        <f>($AF$76+$AF$104)</f>
        <v>211</v>
      </c>
      <c r="BJ78" s="224"/>
      <c r="BK78" s="327">
        <f>($AH$76+$AH$104)</f>
        <v>60</v>
      </c>
      <c r="BL78" s="224"/>
      <c r="BM78" s="326">
        <f>($AJ$76+$AJ$104)</f>
        <v>89</v>
      </c>
      <c r="BN78" s="224"/>
      <c r="BO78" s="326">
        <f>($AL$76+$AL$104+$AJ$104+$AN$104)</f>
        <v>64</v>
      </c>
      <c r="BP78" s="224"/>
      <c r="BQ78" s="326">
        <f>($AN$76+$AN$104+$AL$104+$R$104)</f>
        <v>32</v>
      </c>
      <c r="BR78" s="224"/>
      <c r="BS78" s="327">
        <f>($AP$76+$AP$104)</f>
        <v>0</v>
      </c>
      <c r="BT78" s="224"/>
      <c r="BX78" t="s">
        <v>36</v>
      </c>
    </row>
    <row r="79" spans="1:116" x14ac:dyDescent="0.25">
      <c r="P79" s="224" t="s">
        <v>61</v>
      </c>
      <c r="Q79" s="224"/>
      <c r="R79" s="224">
        <v>1</v>
      </c>
      <c r="S79" s="224"/>
      <c r="T79" s="224">
        <v>2</v>
      </c>
      <c r="U79" s="224"/>
      <c r="V79" s="224">
        <v>3</v>
      </c>
      <c r="W79" s="224"/>
      <c r="X79" s="224">
        <v>4</v>
      </c>
      <c r="Y79" s="224"/>
      <c r="Z79" s="224">
        <v>5</v>
      </c>
      <c r="AA79" s="224"/>
      <c r="AB79" s="224">
        <v>6</v>
      </c>
      <c r="AC79" s="224"/>
      <c r="AD79" s="224">
        <v>7</v>
      </c>
      <c r="AE79" s="224"/>
      <c r="AF79" s="224">
        <v>8</v>
      </c>
      <c r="AG79" s="224"/>
      <c r="AH79" s="224">
        <v>9</v>
      </c>
      <c r="AI79" s="224"/>
      <c r="AJ79" s="224">
        <v>10</v>
      </c>
      <c r="AK79" s="224"/>
      <c r="AL79" s="224">
        <v>11</v>
      </c>
      <c r="AM79" s="224"/>
      <c r="AN79" s="224">
        <v>12</v>
      </c>
      <c r="AO79" s="224"/>
      <c r="AP79" s="224" t="s">
        <v>81</v>
      </c>
      <c r="AQ79" s="224"/>
    </row>
    <row r="80" spans="1:116" x14ac:dyDescent="0.25">
      <c r="P80" s="224"/>
      <c r="Q80" s="224"/>
      <c r="R80" s="240" t="s">
        <v>136</v>
      </c>
      <c r="S80" s="224" t="s">
        <v>85</v>
      </c>
      <c r="T80" s="240" t="s">
        <v>136</v>
      </c>
      <c r="U80" s="224" t="s">
        <v>85</v>
      </c>
      <c r="V80" s="240" t="s">
        <v>136</v>
      </c>
      <c r="W80" s="224" t="s">
        <v>85</v>
      </c>
      <c r="X80" s="240" t="s">
        <v>136</v>
      </c>
      <c r="Y80" s="224" t="s">
        <v>85</v>
      </c>
      <c r="Z80" s="240" t="s">
        <v>136</v>
      </c>
      <c r="AA80" s="224" t="s">
        <v>85</v>
      </c>
      <c r="AB80" s="240" t="s">
        <v>136</v>
      </c>
      <c r="AC80" s="224" t="s">
        <v>85</v>
      </c>
      <c r="AD80" s="240" t="s">
        <v>136</v>
      </c>
      <c r="AE80" s="224" t="s">
        <v>85</v>
      </c>
      <c r="AF80" s="240" t="s">
        <v>136</v>
      </c>
      <c r="AG80" s="224" t="s">
        <v>85</v>
      </c>
      <c r="AH80" s="240" t="s">
        <v>136</v>
      </c>
      <c r="AI80" s="224" t="s">
        <v>85</v>
      </c>
      <c r="AJ80" s="240" t="s">
        <v>136</v>
      </c>
      <c r="AK80" s="224" t="s">
        <v>85</v>
      </c>
      <c r="AL80" s="240" t="s">
        <v>136</v>
      </c>
      <c r="AM80" s="224" t="s">
        <v>85</v>
      </c>
      <c r="AN80" s="240" t="s">
        <v>136</v>
      </c>
      <c r="AO80" s="224" t="s">
        <v>85</v>
      </c>
      <c r="AP80" s="240" t="s">
        <v>136</v>
      </c>
      <c r="AQ80" s="224" t="s">
        <v>85</v>
      </c>
    </row>
    <row r="81" spans="16:43" x14ac:dyDescent="0.25">
      <c r="P81" s="224" t="s">
        <v>87</v>
      </c>
      <c r="Q81" s="224" t="s">
        <v>90</v>
      </c>
      <c r="R81" s="224">
        <v>110</v>
      </c>
      <c r="S81" s="224">
        <v>100</v>
      </c>
      <c r="T81" s="224">
        <v>68</v>
      </c>
      <c r="U81" s="224">
        <v>100</v>
      </c>
      <c r="V81" s="224">
        <v>99</v>
      </c>
      <c r="W81" s="224">
        <v>100</v>
      </c>
      <c r="X81" s="224">
        <v>148</v>
      </c>
      <c r="Y81" s="224">
        <v>100</v>
      </c>
      <c r="Z81" s="224">
        <v>17</v>
      </c>
      <c r="AA81" s="224">
        <v>100</v>
      </c>
      <c r="AB81" s="224">
        <v>39</v>
      </c>
      <c r="AC81" s="224">
        <v>100</v>
      </c>
      <c r="AD81" s="224">
        <v>22</v>
      </c>
      <c r="AE81" s="224">
        <v>100</v>
      </c>
      <c r="AF81" s="224">
        <v>187</v>
      </c>
      <c r="AG81" s="224">
        <v>100</v>
      </c>
      <c r="AH81" s="224">
        <v>69</v>
      </c>
      <c r="AI81" s="224">
        <v>100</v>
      </c>
      <c r="AJ81" s="224">
        <v>45</v>
      </c>
      <c r="AK81" s="224">
        <v>100</v>
      </c>
      <c r="AL81" s="224">
        <v>0</v>
      </c>
      <c r="AM81" s="224">
        <v>0</v>
      </c>
      <c r="AN81" s="224">
        <v>0</v>
      </c>
      <c r="AO81" s="224">
        <v>100</v>
      </c>
      <c r="AP81" s="225"/>
      <c r="AQ81" s="224"/>
    </row>
    <row r="82" spans="16:43" x14ac:dyDescent="0.25">
      <c r="P82" s="224"/>
      <c r="Q82" s="224">
        <v>20</v>
      </c>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row>
    <row r="83" spans="16:43" x14ac:dyDescent="0.25">
      <c r="P83" s="224"/>
      <c r="Q83" s="224">
        <v>19</v>
      </c>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row>
    <row r="84" spans="16:43" x14ac:dyDescent="0.25">
      <c r="P84" s="224"/>
      <c r="Q84" s="224">
        <v>18</v>
      </c>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row>
    <row r="85" spans="16:43" x14ac:dyDescent="0.25">
      <c r="P85" s="224"/>
      <c r="Q85" s="224">
        <v>17</v>
      </c>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row>
    <row r="86" spans="16:43" x14ac:dyDescent="0.25">
      <c r="P86" s="224"/>
      <c r="Q86" s="224">
        <v>16</v>
      </c>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row>
    <row r="87" spans="16:43" x14ac:dyDescent="0.25">
      <c r="P87" s="224"/>
      <c r="Q87" s="224">
        <v>15</v>
      </c>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row>
    <row r="88" spans="16:43" x14ac:dyDescent="0.25">
      <c r="P88" s="224"/>
      <c r="Q88" s="224">
        <v>14</v>
      </c>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row>
    <row r="89" spans="16:43" x14ac:dyDescent="0.25">
      <c r="P89" s="224"/>
      <c r="Q89" s="224">
        <v>13</v>
      </c>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row>
    <row r="90" spans="16:43" x14ac:dyDescent="0.25">
      <c r="P90" s="224"/>
      <c r="Q90" s="224">
        <v>12</v>
      </c>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row>
    <row r="91" spans="16:43" x14ac:dyDescent="0.25">
      <c r="P91" s="224"/>
      <c r="Q91" s="224">
        <v>11</v>
      </c>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row>
    <row r="92" spans="16:43" x14ac:dyDescent="0.25">
      <c r="P92" s="224"/>
      <c r="Q92" s="224">
        <v>10</v>
      </c>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row>
    <row r="93" spans="16:43" x14ac:dyDescent="0.25">
      <c r="P93" s="224"/>
      <c r="Q93" s="224">
        <v>9</v>
      </c>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row>
    <row r="94" spans="16:43" x14ac:dyDescent="0.25">
      <c r="P94" s="224"/>
      <c r="Q94" s="224">
        <v>8</v>
      </c>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row>
    <row r="95" spans="16:43" x14ac:dyDescent="0.25">
      <c r="P95" s="224"/>
      <c r="Q95" s="224">
        <v>7</v>
      </c>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row>
    <row r="96" spans="16:43" x14ac:dyDescent="0.25">
      <c r="P96" s="224"/>
      <c r="Q96" s="224">
        <v>6</v>
      </c>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row>
    <row r="97" spans="16:43" x14ac:dyDescent="0.25">
      <c r="P97" s="224"/>
      <c r="Q97" s="224">
        <v>5</v>
      </c>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row>
    <row r="98" spans="16:43" x14ac:dyDescent="0.25">
      <c r="P98" s="224">
        <f>(V98/$V$81)*100</f>
        <v>0</v>
      </c>
      <c r="Q98" s="224">
        <v>4</v>
      </c>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row>
    <row r="99" spans="16:43" x14ac:dyDescent="0.25">
      <c r="P99" s="224">
        <f>(V99/$V$81)*100</f>
        <v>0</v>
      </c>
      <c r="Q99" s="224">
        <v>3</v>
      </c>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row>
    <row r="100" spans="16:43" x14ac:dyDescent="0.25">
      <c r="P100" s="224">
        <f>(V100/$V$81)*100</f>
        <v>0</v>
      </c>
      <c r="Q100" s="224">
        <v>2</v>
      </c>
      <c r="R100" s="224">
        <v>0</v>
      </c>
      <c r="S100" s="224">
        <v>0</v>
      </c>
      <c r="T100" s="224">
        <v>0</v>
      </c>
      <c r="U100" s="224">
        <v>0</v>
      </c>
      <c r="V100" s="224">
        <v>0</v>
      </c>
      <c r="W100" s="224">
        <v>0</v>
      </c>
      <c r="X100" s="224">
        <v>0</v>
      </c>
      <c r="Y100" s="224">
        <v>0</v>
      </c>
      <c r="Z100" s="224">
        <v>0</v>
      </c>
      <c r="AA100" s="224">
        <v>0</v>
      </c>
      <c r="AB100" s="224">
        <v>0</v>
      </c>
      <c r="AC100" s="224">
        <v>0</v>
      </c>
      <c r="AD100" s="224">
        <v>0</v>
      </c>
      <c r="AE100" s="224">
        <v>0</v>
      </c>
      <c r="AF100" s="224">
        <v>0</v>
      </c>
      <c r="AG100" s="224">
        <v>0</v>
      </c>
      <c r="AH100" s="224">
        <v>0</v>
      </c>
      <c r="AI100" s="224">
        <v>0</v>
      </c>
      <c r="AJ100" s="224">
        <v>0</v>
      </c>
      <c r="AK100" s="224">
        <v>0</v>
      </c>
      <c r="AL100" s="224">
        <v>0</v>
      </c>
      <c r="AM100" s="224">
        <v>0</v>
      </c>
      <c r="AN100" s="224">
        <v>0</v>
      </c>
      <c r="AO100" s="224">
        <v>0</v>
      </c>
      <c r="AP100" s="224"/>
      <c r="AQ100" s="224"/>
    </row>
    <row r="101" spans="16:43" x14ac:dyDescent="0.25">
      <c r="P101" s="224"/>
      <c r="Q101" s="224">
        <v>1</v>
      </c>
      <c r="R101" s="224">
        <v>27</v>
      </c>
      <c r="S101" s="224">
        <v>24.1</v>
      </c>
      <c r="T101" s="224">
        <v>11</v>
      </c>
      <c r="U101" s="224">
        <v>16.75</v>
      </c>
      <c r="V101" s="224">
        <v>26</v>
      </c>
      <c r="W101" s="224">
        <v>26.03</v>
      </c>
      <c r="X101" s="224">
        <v>17</v>
      </c>
      <c r="Y101" s="224">
        <v>11.56</v>
      </c>
      <c r="Z101" s="224">
        <v>0</v>
      </c>
      <c r="AA101" s="224">
        <v>0</v>
      </c>
      <c r="AB101" s="224">
        <v>0</v>
      </c>
      <c r="AC101" s="224">
        <v>0</v>
      </c>
      <c r="AD101" s="224">
        <v>0</v>
      </c>
      <c r="AE101" s="224">
        <v>0</v>
      </c>
      <c r="AF101" s="224">
        <v>30</v>
      </c>
      <c r="AG101" s="224">
        <v>16.25</v>
      </c>
      <c r="AH101" s="224">
        <v>2</v>
      </c>
      <c r="AI101" s="224">
        <v>2.77</v>
      </c>
      <c r="AJ101" s="224">
        <v>2</v>
      </c>
      <c r="AK101" s="224">
        <v>4.2300000000000004</v>
      </c>
      <c r="AL101" s="224">
        <v>0</v>
      </c>
      <c r="AM101" s="224">
        <v>0</v>
      </c>
      <c r="AN101" s="224">
        <v>0</v>
      </c>
      <c r="AO101" s="224">
        <v>0</v>
      </c>
      <c r="AP101" s="224"/>
      <c r="AQ101" s="224"/>
    </row>
    <row r="102" spans="16:43" s="324" customFormat="1" x14ac:dyDescent="0.25"/>
    <row r="103" spans="16:43" x14ac:dyDescent="0.25">
      <c r="P103" s="224" t="s">
        <v>208</v>
      </c>
      <c r="Q103" s="223"/>
      <c r="R103" s="224">
        <v>1</v>
      </c>
      <c r="S103" s="224"/>
      <c r="T103" s="224">
        <v>2</v>
      </c>
      <c r="U103" s="224"/>
      <c r="V103" s="224">
        <v>3</v>
      </c>
      <c r="W103" s="224"/>
      <c r="X103" s="224">
        <v>4</v>
      </c>
      <c r="Y103" s="224"/>
      <c r="Z103" s="224">
        <v>5</v>
      </c>
      <c r="AA103" s="224"/>
      <c r="AB103" s="224">
        <v>6</v>
      </c>
      <c r="AC103" s="224"/>
      <c r="AD103" s="224">
        <v>7</v>
      </c>
      <c r="AE103" s="224"/>
      <c r="AF103" s="224">
        <v>8</v>
      </c>
      <c r="AG103" s="224"/>
      <c r="AH103" s="224">
        <v>9</v>
      </c>
      <c r="AI103" s="224"/>
      <c r="AJ103" s="224">
        <v>10</v>
      </c>
      <c r="AK103" s="224"/>
      <c r="AL103" s="224">
        <v>11</v>
      </c>
      <c r="AM103" s="224"/>
      <c r="AN103" s="224">
        <v>12</v>
      </c>
      <c r="AO103" s="224"/>
      <c r="AP103" s="224" t="s">
        <v>81</v>
      </c>
      <c r="AQ103" s="223"/>
    </row>
    <row r="104" spans="16:43" x14ac:dyDescent="0.25">
      <c r="P104" s="224" t="s">
        <v>88</v>
      </c>
      <c r="Q104" s="224" t="s">
        <v>90</v>
      </c>
      <c r="R104" s="324">
        <v>24</v>
      </c>
      <c r="S104" s="324">
        <v>100</v>
      </c>
      <c r="T104" s="324">
        <v>26</v>
      </c>
      <c r="U104" s="324">
        <v>100</v>
      </c>
      <c r="V104" s="324">
        <v>1</v>
      </c>
      <c r="W104" s="324">
        <v>100</v>
      </c>
      <c r="X104" s="324">
        <v>18</v>
      </c>
      <c r="Y104" s="324">
        <v>100</v>
      </c>
      <c r="Z104" s="324">
        <v>125</v>
      </c>
      <c r="AA104" s="324">
        <v>100</v>
      </c>
      <c r="AB104" s="324">
        <v>112</v>
      </c>
      <c r="AC104" s="324">
        <v>100</v>
      </c>
      <c r="AD104" s="324">
        <v>18</v>
      </c>
      <c r="AE104" s="324">
        <v>100</v>
      </c>
      <c r="AF104" s="324">
        <v>80</v>
      </c>
      <c r="AG104" s="324">
        <v>100</v>
      </c>
      <c r="AH104" s="324">
        <v>25</v>
      </c>
      <c r="AI104" s="324">
        <v>100</v>
      </c>
      <c r="AJ104" s="324">
        <v>40</v>
      </c>
      <c r="AK104" s="324">
        <v>100</v>
      </c>
      <c r="AL104" s="324">
        <v>2</v>
      </c>
      <c r="AM104" s="324">
        <v>100</v>
      </c>
      <c r="AN104" s="324">
        <v>4</v>
      </c>
      <c r="AO104" s="324">
        <v>100</v>
      </c>
      <c r="AP104" s="224"/>
      <c r="AQ104" s="224"/>
    </row>
    <row r="105" spans="16:43" x14ac:dyDescent="0.25">
      <c r="P105" s="224"/>
      <c r="Q105" s="224">
        <v>20</v>
      </c>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row>
    <row r="106" spans="16:43" x14ac:dyDescent="0.25">
      <c r="P106" s="224"/>
      <c r="Q106" s="224">
        <v>19</v>
      </c>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row>
    <row r="107" spans="16:43" x14ac:dyDescent="0.25">
      <c r="P107" s="224"/>
      <c r="Q107" s="224">
        <v>18</v>
      </c>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row>
    <row r="108" spans="16:43" x14ac:dyDescent="0.25">
      <c r="P108" s="224"/>
      <c r="Q108" s="224">
        <v>17</v>
      </c>
      <c r="R108" s="224"/>
      <c r="S108" s="224"/>
      <c r="T108" s="224"/>
      <c r="U108" s="224"/>
      <c r="V108" s="224"/>
      <c r="W108" s="224"/>
      <c r="X108" s="224"/>
      <c r="Y108" s="224"/>
      <c r="Z108" s="224"/>
      <c r="AA108" s="224"/>
      <c r="AB108" s="224"/>
      <c r="AC108" s="224"/>
      <c r="AD108" s="224"/>
      <c r="AE108" s="224"/>
      <c r="AF108" s="224"/>
      <c r="AG108" s="224"/>
      <c r="AH108" s="224"/>
      <c r="AI108" s="224"/>
      <c r="AJ108" s="224"/>
      <c r="AK108" s="224"/>
      <c r="AL108" s="224"/>
      <c r="AM108" s="224"/>
      <c r="AN108" s="224"/>
      <c r="AO108" s="224"/>
      <c r="AP108" s="224"/>
      <c r="AQ108" s="224"/>
    </row>
    <row r="109" spans="16:43" x14ac:dyDescent="0.25">
      <c r="P109" s="224"/>
      <c r="Q109" s="224">
        <v>16</v>
      </c>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row>
    <row r="110" spans="16:43" x14ac:dyDescent="0.25">
      <c r="P110" s="224"/>
      <c r="Q110" s="224">
        <v>15</v>
      </c>
      <c r="R110" s="224"/>
      <c r="S110" s="224"/>
      <c r="T110" s="224"/>
      <c r="U110" s="224"/>
      <c r="V110" s="224"/>
      <c r="W110" s="224"/>
      <c r="X110" s="224"/>
      <c r="Y110" s="224"/>
      <c r="Z110" s="224"/>
      <c r="AA110" s="224"/>
      <c r="AB110" s="224"/>
      <c r="AC110" s="224"/>
      <c r="AD110" s="224"/>
      <c r="AE110" s="224"/>
      <c r="AF110" s="224"/>
      <c r="AG110" s="224"/>
      <c r="AH110" s="224"/>
      <c r="AI110" s="224"/>
      <c r="AJ110" s="224"/>
      <c r="AK110" s="224"/>
      <c r="AL110" s="224"/>
      <c r="AM110" s="224"/>
      <c r="AN110" s="224"/>
      <c r="AO110" s="224"/>
      <c r="AP110" s="224"/>
      <c r="AQ110" s="224"/>
    </row>
    <row r="111" spans="16:43" x14ac:dyDescent="0.25">
      <c r="P111" s="224"/>
      <c r="Q111" s="224">
        <v>14</v>
      </c>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row>
    <row r="112" spans="16:43" x14ac:dyDescent="0.25">
      <c r="P112" s="223"/>
      <c r="Q112" s="224">
        <v>13</v>
      </c>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row>
    <row r="113" spans="16:43" x14ac:dyDescent="0.25">
      <c r="P113" s="223"/>
      <c r="Q113" s="224">
        <v>12</v>
      </c>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row>
    <row r="114" spans="16:43" x14ac:dyDescent="0.25">
      <c r="P114" s="223"/>
      <c r="Q114" s="224">
        <v>11</v>
      </c>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row>
    <row r="115" spans="16:43" x14ac:dyDescent="0.25">
      <c r="P115" s="223"/>
      <c r="Q115" s="224">
        <v>10</v>
      </c>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row>
    <row r="116" spans="16:43" x14ac:dyDescent="0.25">
      <c r="P116" s="223"/>
      <c r="Q116" s="224">
        <v>9</v>
      </c>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row>
    <row r="117" spans="16:43" x14ac:dyDescent="0.25">
      <c r="P117" s="223"/>
      <c r="Q117" s="224">
        <v>8</v>
      </c>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row>
    <row r="118" spans="16:43" x14ac:dyDescent="0.25">
      <c r="P118" s="223"/>
      <c r="Q118" s="224">
        <v>7</v>
      </c>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224"/>
      <c r="AN118" s="224"/>
      <c r="AO118" s="224"/>
      <c r="AP118" s="224"/>
      <c r="AQ118" s="224"/>
    </row>
    <row r="119" spans="16:43" x14ac:dyDescent="0.25">
      <c r="P119" s="223"/>
      <c r="Q119" s="224">
        <v>6</v>
      </c>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24"/>
      <c r="AO119" s="224"/>
      <c r="AP119" s="224"/>
      <c r="AQ119" s="224"/>
    </row>
    <row r="120" spans="16:43" x14ac:dyDescent="0.25">
      <c r="P120" s="223"/>
      <c r="Q120" s="224">
        <v>5</v>
      </c>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row>
    <row r="121" spans="16:43" x14ac:dyDescent="0.25">
      <c r="P121" s="223"/>
      <c r="Q121" s="224">
        <v>4</v>
      </c>
      <c r="R121" s="224"/>
      <c r="S121" s="224"/>
      <c r="T121" s="224"/>
      <c r="U121" s="224"/>
      <c r="V121" s="224"/>
      <c r="W121" s="224"/>
      <c r="X121" s="224"/>
      <c r="Y121" s="224"/>
      <c r="Z121" s="224"/>
      <c r="AA121" s="224"/>
      <c r="AB121" s="224"/>
      <c r="AC121" s="224"/>
      <c r="AD121" s="224"/>
      <c r="AE121" s="224"/>
      <c r="AF121" s="224"/>
      <c r="AG121" s="224"/>
      <c r="AH121" s="224"/>
      <c r="AI121" s="224"/>
      <c r="AJ121" s="224"/>
      <c r="AK121" s="224"/>
      <c r="AL121" s="224"/>
      <c r="AM121" s="224"/>
      <c r="AN121" s="224"/>
      <c r="AO121" s="224"/>
      <c r="AP121" s="224"/>
      <c r="AQ121" s="224"/>
    </row>
    <row r="122" spans="16:43" x14ac:dyDescent="0.25">
      <c r="P122" s="223"/>
      <c r="Q122" s="224">
        <v>3</v>
      </c>
      <c r="R122" s="224"/>
      <c r="S122" s="224"/>
      <c r="T122" s="224"/>
      <c r="U122" s="224"/>
      <c r="V122" s="224"/>
      <c r="W122" s="224"/>
      <c r="X122" s="224"/>
      <c r="Y122" s="224"/>
      <c r="Z122" s="224"/>
      <c r="AA122" s="224"/>
      <c r="AB122" s="224"/>
      <c r="AC122" s="224"/>
      <c r="AD122" s="224"/>
      <c r="AE122" s="224"/>
      <c r="AF122" s="224"/>
      <c r="AG122" s="224"/>
      <c r="AH122" s="224"/>
      <c r="AI122" s="224"/>
      <c r="AJ122" s="224"/>
      <c r="AK122" s="224"/>
      <c r="AL122" s="224"/>
      <c r="AM122" s="224"/>
      <c r="AN122" s="224"/>
      <c r="AO122" s="224"/>
      <c r="AP122" s="224"/>
      <c r="AQ122" s="224"/>
    </row>
    <row r="123" spans="16:43" x14ac:dyDescent="0.25">
      <c r="P123" s="223" t="e">
        <f>(T123/#REF!)*100</f>
        <v>#REF!</v>
      </c>
      <c r="Q123" s="224">
        <v>2</v>
      </c>
      <c r="R123" s="224">
        <v>0</v>
      </c>
      <c r="S123" s="224">
        <v>0</v>
      </c>
      <c r="T123" s="224">
        <v>0</v>
      </c>
      <c r="U123" s="224">
        <v>0</v>
      </c>
      <c r="V123" s="224">
        <v>0</v>
      </c>
      <c r="W123" s="224">
        <v>0</v>
      </c>
      <c r="X123" s="224">
        <v>0</v>
      </c>
      <c r="Y123" s="224">
        <v>0</v>
      </c>
      <c r="Z123" s="224">
        <v>0</v>
      </c>
      <c r="AA123" s="224">
        <v>0</v>
      </c>
      <c r="AB123" s="224">
        <v>0</v>
      </c>
      <c r="AC123" s="224">
        <v>0</v>
      </c>
      <c r="AD123" s="224">
        <v>0</v>
      </c>
      <c r="AE123" s="224">
        <v>0</v>
      </c>
      <c r="AF123" s="224">
        <v>0</v>
      </c>
      <c r="AG123" s="224">
        <v>0</v>
      </c>
      <c r="AH123" s="224">
        <v>0</v>
      </c>
      <c r="AI123" s="224">
        <v>0</v>
      </c>
      <c r="AJ123" s="224">
        <v>0</v>
      </c>
      <c r="AK123" s="224">
        <v>0</v>
      </c>
      <c r="AL123" s="224">
        <v>0</v>
      </c>
      <c r="AM123" s="224">
        <v>0</v>
      </c>
      <c r="AN123" s="224">
        <v>0</v>
      </c>
      <c r="AO123" s="224">
        <v>0</v>
      </c>
      <c r="AP123" s="224"/>
      <c r="AQ123" s="224"/>
    </row>
    <row r="124" spans="16:43" x14ac:dyDescent="0.25">
      <c r="P124" s="224" t="e">
        <f>(T124/#REF!)*100</f>
        <v>#REF!</v>
      </c>
      <c r="Q124" s="224">
        <v>1</v>
      </c>
      <c r="R124" s="224">
        <v>6</v>
      </c>
      <c r="S124" s="224">
        <v>23.46</v>
      </c>
      <c r="T124" s="224">
        <v>4</v>
      </c>
      <c r="U124" s="224">
        <v>14.62</v>
      </c>
      <c r="V124" s="224">
        <v>0</v>
      </c>
      <c r="W124" s="224">
        <v>0</v>
      </c>
      <c r="X124" s="224">
        <v>2</v>
      </c>
      <c r="Y124" s="224">
        <v>10.82</v>
      </c>
      <c r="Z124" s="224">
        <v>22</v>
      </c>
      <c r="AA124" s="224">
        <v>17.47</v>
      </c>
      <c r="AB124" s="224">
        <v>13</v>
      </c>
      <c r="AC124" s="224">
        <v>11.86</v>
      </c>
      <c r="AD124" s="224">
        <v>0</v>
      </c>
      <c r="AE124" s="224">
        <v>0</v>
      </c>
      <c r="AF124" s="224">
        <v>14</v>
      </c>
      <c r="AG124" s="224">
        <v>17.920000000000002</v>
      </c>
      <c r="AH124" s="224">
        <v>3</v>
      </c>
      <c r="AI124" s="224">
        <v>11.22</v>
      </c>
      <c r="AJ124" s="224">
        <v>7</v>
      </c>
      <c r="AK124" s="224">
        <v>16.54</v>
      </c>
      <c r="AL124" s="224">
        <v>0</v>
      </c>
      <c r="AM124" s="224">
        <v>0</v>
      </c>
      <c r="AN124" s="224">
        <v>1</v>
      </c>
      <c r="AO124" s="224">
        <v>23.75</v>
      </c>
      <c r="AP124" s="224"/>
      <c r="AQ124" s="224"/>
    </row>
    <row r="129" spans="16:43" x14ac:dyDescent="0.25">
      <c r="P129" t="s">
        <v>61</v>
      </c>
      <c r="R129">
        <v>1</v>
      </c>
      <c r="T129">
        <v>2</v>
      </c>
      <c r="V129">
        <v>3</v>
      </c>
      <c r="X129">
        <v>4</v>
      </c>
      <c r="Z129">
        <v>5</v>
      </c>
      <c r="AB129">
        <v>6</v>
      </c>
      <c r="AD129">
        <v>7</v>
      </c>
      <c r="AF129">
        <v>8</v>
      </c>
      <c r="AH129">
        <v>9</v>
      </c>
      <c r="AJ129">
        <v>10</v>
      </c>
      <c r="AL129">
        <v>11</v>
      </c>
      <c r="AN129">
        <v>12</v>
      </c>
      <c r="AP129" t="s">
        <v>209</v>
      </c>
    </row>
    <row r="130" spans="16:43" x14ac:dyDescent="0.25">
      <c r="R130" t="s">
        <v>54</v>
      </c>
      <c r="S130" t="s">
        <v>85</v>
      </c>
      <c r="T130" t="s">
        <v>54</v>
      </c>
      <c r="U130" t="s">
        <v>85</v>
      </c>
      <c r="V130" t="s">
        <v>54</v>
      </c>
      <c r="W130" t="s">
        <v>85</v>
      </c>
      <c r="X130" t="s">
        <v>54</v>
      </c>
      <c r="Y130" t="s">
        <v>85</v>
      </c>
      <c r="Z130" t="s">
        <v>54</v>
      </c>
      <c r="AA130" t="s">
        <v>85</v>
      </c>
      <c r="AB130" t="s">
        <v>54</v>
      </c>
      <c r="AC130" t="s">
        <v>85</v>
      </c>
      <c r="AD130" t="s">
        <v>54</v>
      </c>
      <c r="AE130" t="s">
        <v>85</v>
      </c>
      <c r="AF130" t="s">
        <v>54</v>
      </c>
      <c r="AG130" t="s">
        <v>85</v>
      </c>
      <c r="AH130" t="s">
        <v>54</v>
      </c>
      <c r="AI130" t="s">
        <v>85</v>
      </c>
      <c r="AJ130" t="s">
        <v>54</v>
      </c>
      <c r="AK130" t="s">
        <v>85</v>
      </c>
      <c r="AL130" t="s">
        <v>54</v>
      </c>
      <c r="AM130" t="s">
        <v>85</v>
      </c>
      <c r="AN130" t="s">
        <v>54</v>
      </c>
      <c r="AO130" t="s">
        <v>85</v>
      </c>
      <c r="AP130" t="s">
        <v>54</v>
      </c>
      <c r="AQ130" t="s">
        <v>85</v>
      </c>
    </row>
    <row r="131" spans="16:43" x14ac:dyDescent="0.25">
      <c r="P131" t="s">
        <v>87</v>
      </c>
      <c r="Q131" t="s">
        <v>90</v>
      </c>
      <c r="R131">
        <v>110</v>
      </c>
      <c r="S131">
        <v>100</v>
      </c>
      <c r="T131">
        <v>68</v>
      </c>
      <c r="U131">
        <v>100</v>
      </c>
      <c r="V131">
        <v>99</v>
      </c>
      <c r="W131">
        <v>100</v>
      </c>
      <c r="X131">
        <v>148</v>
      </c>
      <c r="Y131">
        <v>100</v>
      </c>
      <c r="Z131">
        <v>17</v>
      </c>
      <c r="AA131">
        <v>100</v>
      </c>
      <c r="AB131">
        <v>39</v>
      </c>
      <c r="AC131">
        <v>100</v>
      </c>
      <c r="AD131">
        <v>22</v>
      </c>
      <c r="AE131">
        <v>100</v>
      </c>
      <c r="AF131">
        <v>187</v>
      </c>
      <c r="AG131">
        <v>100</v>
      </c>
      <c r="AH131">
        <v>69</v>
      </c>
      <c r="AI131">
        <v>100</v>
      </c>
      <c r="AJ131">
        <v>45</v>
      </c>
      <c r="AK131">
        <v>100</v>
      </c>
      <c r="AL131">
        <v>0</v>
      </c>
      <c r="AM131">
        <v>0</v>
      </c>
      <c r="AN131">
        <v>0</v>
      </c>
      <c r="AO131">
        <v>100</v>
      </c>
      <c r="AP131">
        <v>804</v>
      </c>
      <c r="AQ131">
        <v>100</v>
      </c>
    </row>
    <row r="132" spans="16:43" x14ac:dyDescent="0.25">
      <c r="Q132">
        <v>2</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row>
    <row r="133" spans="16:43" x14ac:dyDescent="0.25">
      <c r="Q133">
        <v>1</v>
      </c>
      <c r="R133">
        <v>27</v>
      </c>
      <c r="S133">
        <v>24.1</v>
      </c>
      <c r="T133">
        <v>11</v>
      </c>
      <c r="U133">
        <v>16.75</v>
      </c>
      <c r="V133">
        <v>26</v>
      </c>
      <c r="W133">
        <v>26.03</v>
      </c>
      <c r="X133">
        <v>17</v>
      </c>
      <c r="Y133">
        <v>11.56</v>
      </c>
      <c r="Z133">
        <v>0</v>
      </c>
      <c r="AA133">
        <v>0</v>
      </c>
      <c r="AB133">
        <v>0</v>
      </c>
      <c r="AC133">
        <v>0</v>
      </c>
      <c r="AD133">
        <v>0</v>
      </c>
      <c r="AE133">
        <v>0</v>
      </c>
      <c r="AF133">
        <v>30</v>
      </c>
      <c r="AG133">
        <v>16.25</v>
      </c>
      <c r="AH133">
        <v>2</v>
      </c>
      <c r="AI133">
        <v>2.77</v>
      </c>
      <c r="AJ133">
        <v>2</v>
      </c>
      <c r="AK133">
        <v>4.2300000000000004</v>
      </c>
      <c r="AL133">
        <v>0</v>
      </c>
      <c r="AM133">
        <v>0</v>
      </c>
      <c r="AN133">
        <v>0</v>
      </c>
      <c r="AO133">
        <v>0</v>
      </c>
      <c r="AP133">
        <v>115</v>
      </c>
      <c r="AQ133">
        <v>14.3</v>
      </c>
    </row>
    <row r="134" spans="16:43" x14ac:dyDescent="0.25">
      <c r="P134" t="s">
        <v>88</v>
      </c>
      <c r="Q134" t="s">
        <v>90</v>
      </c>
      <c r="R134">
        <v>24</v>
      </c>
      <c r="S134">
        <v>100</v>
      </c>
      <c r="T134">
        <v>26</v>
      </c>
      <c r="U134">
        <v>100</v>
      </c>
      <c r="V134">
        <v>1</v>
      </c>
      <c r="W134">
        <v>100</v>
      </c>
      <c r="X134">
        <v>18</v>
      </c>
      <c r="Y134">
        <v>100</v>
      </c>
      <c r="Z134">
        <v>125</v>
      </c>
      <c r="AA134">
        <v>100</v>
      </c>
      <c r="AB134">
        <v>112</v>
      </c>
      <c r="AC134">
        <v>100</v>
      </c>
      <c r="AD134">
        <v>18</v>
      </c>
      <c r="AE134">
        <v>100</v>
      </c>
      <c r="AF134">
        <v>80</v>
      </c>
      <c r="AG134">
        <v>100</v>
      </c>
      <c r="AH134">
        <v>25</v>
      </c>
      <c r="AI134">
        <v>100</v>
      </c>
      <c r="AJ134">
        <v>40</v>
      </c>
      <c r="AK134">
        <v>100</v>
      </c>
      <c r="AL134">
        <v>2</v>
      </c>
      <c r="AM134">
        <v>100</v>
      </c>
      <c r="AN134">
        <v>4</v>
      </c>
      <c r="AO134">
        <v>100</v>
      </c>
      <c r="AP134">
        <v>475</v>
      </c>
      <c r="AQ134">
        <v>100</v>
      </c>
    </row>
    <row r="135" spans="16:43" x14ac:dyDescent="0.25">
      <c r="Q135">
        <v>2</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row>
    <row r="136" spans="16:43" x14ac:dyDescent="0.25">
      <c r="Q136">
        <v>1</v>
      </c>
      <c r="R136">
        <v>6</v>
      </c>
      <c r="S136">
        <v>23.46</v>
      </c>
      <c r="T136">
        <v>4</v>
      </c>
      <c r="U136">
        <v>14.62</v>
      </c>
      <c r="V136">
        <v>0</v>
      </c>
      <c r="W136">
        <v>0</v>
      </c>
      <c r="X136">
        <v>2</v>
      </c>
      <c r="Y136">
        <v>10.82</v>
      </c>
      <c r="Z136">
        <v>22</v>
      </c>
      <c r="AA136">
        <v>17.47</v>
      </c>
      <c r="AB136">
        <v>13</v>
      </c>
      <c r="AC136">
        <v>11.86</v>
      </c>
      <c r="AD136">
        <v>0</v>
      </c>
      <c r="AE136">
        <v>0</v>
      </c>
      <c r="AF136">
        <v>14</v>
      </c>
      <c r="AG136">
        <v>17.920000000000002</v>
      </c>
      <c r="AH136">
        <v>3</v>
      </c>
      <c r="AI136">
        <v>11.22</v>
      </c>
      <c r="AJ136">
        <v>7</v>
      </c>
      <c r="AK136">
        <v>16.54</v>
      </c>
      <c r="AL136">
        <v>0</v>
      </c>
      <c r="AM136">
        <v>0</v>
      </c>
      <c r="AN136">
        <v>1</v>
      </c>
      <c r="AO136">
        <v>23.75</v>
      </c>
      <c r="AP136">
        <v>71</v>
      </c>
      <c r="AQ136">
        <v>15.01</v>
      </c>
    </row>
  </sheetData>
  <conditionalFormatting sqref="B4:M23">
    <cfRule type="colorScale" priority="7">
      <colorScale>
        <cfvo type="min"/>
        <cfvo type="max"/>
        <color rgb="FFFFEF9C"/>
        <color rgb="FFFF7128"/>
      </colorScale>
    </cfRule>
  </conditionalFormatting>
  <conditionalFormatting sqref="B27:M46">
    <cfRule type="colorScale" priority="6">
      <colorScale>
        <cfvo type="min"/>
        <cfvo type="max"/>
        <color rgb="FFFFEF9C"/>
        <color rgb="FFFF7128"/>
      </colorScale>
    </cfRule>
  </conditionalFormatting>
  <conditionalFormatting sqref="B50:M69">
    <cfRule type="colorScale" priority="5">
      <colorScale>
        <cfvo type="min"/>
        <cfvo type="max"/>
        <color rgb="FFFFEF9C"/>
        <color rgb="FFFF7128"/>
      </colorScale>
    </cfRule>
  </conditionalFormatting>
  <conditionalFormatting sqref="DA5:DL24">
    <cfRule type="colorScale" priority="4">
      <colorScale>
        <cfvo type="min"/>
        <cfvo type="max"/>
        <color rgb="FFFFEF9C"/>
        <color rgb="FFFF7128"/>
      </colorScale>
    </cfRule>
  </conditionalFormatting>
  <conditionalFormatting sqref="DA32:DL51">
    <cfRule type="colorScale" priority="3">
      <colorScale>
        <cfvo type="min"/>
        <cfvo type="max"/>
        <color rgb="FFFFEF9C"/>
        <color rgb="FFFF7128"/>
      </colorScale>
    </cfRule>
  </conditionalFormatting>
  <conditionalFormatting sqref="DA76:DL77">
    <cfRule type="colorScale" priority="2">
      <colorScale>
        <cfvo type="min"/>
        <cfvo type="max"/>
        <color rgb="FFFFEF9C"/>
        <color rgb="FFFF7128"/>
      </colorScale>
    </cfRule>
  </conditionalFormatting>
  <conditionalFormatting sqref="DA58:DL75">
    <cfRule type="colorScale" priority="1">
      <colorScale>
        <cfvo type="min"/>
        <cfvo type="max"/>
        <color rgb="FFFFEF9C"/>
        <color rgb="FFFF7128"/>
      </colorScale>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3"/>
  <sheetViews>
    <sheetView workbookViewId="0">
      <selection activeCell="E33" sqref="E33"/>
    </sheetView>
  </sheetViews>
  <sheetFormatPr defaultRowHeight="15" x14ac:dyDescent="0.25"/>
  <cols>
    <col min="1" max="1" width="15" customWidth="1"/>
    <col min="2" max="13" width="11.140625" bestFit="1" customWidth="1"/>
  </cols>
  <sheetData>
    <row r="1" spans="1:17" x14ac:dyDescent="0.25">
      <c r="A1" s="97"/>
    </row>
    <row r="2" spans="1:17" x14ac:dyDescent="0.25">
      <c r="A2" t="s">
        <v>39</v>
      </c>
      <c r="B2" s="57" t="s">
        <v>0</v>
      </c>
      <c r="C2" s="58" t="s">
        <v>1</v>
      </c>
      <c r="D2" s="57" t="s">
        <v>2</v>
      </c>
      <c r="E2" s="58" t="s">
        <v>3</v>
      </c>
      <c r="F2" s="57" t="s">
        <v>4</v>
      </c>
      <c r="G2" s="58" t="s">
        <v>5</v>
      </c>
      <c r="H2" s="57" t="s">
        <v>6</v>
      </c>
      <c r="I2" s="58" t="s">
        <v>7</v>
      </c>
      <c r="J2" s="57" t="s">
        <v>8</v>
      </c>
      <c r="K2" s="58" t="s">
        <v>9</v>
      </c>
      <c r="L2" s="57" t="s">
        <v>10</v>
      </c>
      <c r="M2" s="58" t="s">
        <v>11</v>
      </c>
    </row>
    <row r="3" spans="1:17" x14ac:dyDescent="0.25">
      <c r="A3" s="59" t="s">
        <v>28</v>
      </c>
      <c r="B3" s="60">
        <v>1</v>
      </c>
      <c r="C3" s="61">
        <v>2</v>
      </c>
      <c r="D3" s="60">
        <v>3</v>
      </c>
      <c r="E3" s="61">
        <v>4</v>
      </c>
      <c r="F3" s="60">
        <v>5</v>
      </c>
      <c r="G3" s="61">
        <v>6</v>
      </c>
      <c r="H3" s="60">
        <v>7</v>
      </c>
      <c r="I3" s="61">
        <v>8</v>
      </c>
      <c r="J3" s="60">
        <v>9</v>
      </c>
      <c r="K3" s="61">
        <v>10</v>
      </c>
      <c r="L3" s="60">
        <v>11</v>
      </c>
      <c r="M3" s="61">
        <v>12</v>
      </c>
      <c r="O3" s="65" t="s">
        <v>41</v>
      </c>
      <c r="P3" s="66"/>
      <c r="Q3" s="67"/>
    </row>
    <row r="4" spans="1:17" x14ac:dyDescent="0.25">
      <c r="A4" s="29" t="s">
        <v>20</v>
      </c>
      <c r="B4" s="305">
        <v>1415.9829931887007</v>
      </c>
      <c r="C4" s="306">
        <v>1278.9523809446328</v>
      </c>
      <c r="D4" s="305">
        <v>3348.9110142109294</v>
      </c>
      <c r="E4" s="306">
        <v>3240.8816266557378</v>
      </c>
      <c r="F4" s="305">
        <v>16037.660158652077</v>
      </c>
      <c r="G4" s="306">
        <v>15520.316282566528</v>
      </c>
      <c r="H4" s="305">
        <v>9699.7829069172003</v>
      </c>
      <c r="I4" s="306">
        <v>9699.7829069172003</v>
      </c>
      <c r="J4" s="305">
        <v>4867.8444452365529</v>
      </c>
      <c r="K4" s="306">
        <v>5030.105926744438</v>
      </c>
      <c r="L4" s="305">
        <v>1223.9055334796024</v>
      </c>
      <c r="M4" s="306">
        <v>1264.7023845955894</v>
      </c>
      <c r="O4" s="64">
        <v>0</v>
      </c>
      <c r="P4" s="68"/>
      <c r="Q4" s="27"/>
    </row>
    <row r="5" spans="1:17" x14ac:dyDescent="0.25">
      <c r="A5" s="28" t="s">
        <v>31</v>
      </c>
      <c r="B5" s="307">
        <v>0</v>
      </c>
      <c r="C5" s="308">
        <v>0</v>
      </c>
      <c r="D5" s="307">
        <v>0</v>
      </c>
      <c r="E5" s="308">
        <v>0</v>
      </c>
      <c r="F5" s="307">
        <v>0</v>
      </c>
      <c r="G5" s="308">
        <v>0</v>
      </c>
      <c r="H5" s="307">
        <v>0</v>
      </c>
      <c r="I5" s="308">
        <v>0</v>
      </c>
      <c r="J5" s="307">
        <v>0</v>
      </c>
      <c r="K5" s="308">
        <v>0</v>
      </c>
      <c r="L5" s="307">
        <v>0</v>
      </c>
      <c r="M5" s="308">
        <v>0</v>
      </c>
    </row>
    <row r="6" spans="1:17" x14ac:dyDescent="0.25">
      <c r="A6" s="30" t="s">
        <v>32</v>
      </c>
      <c r="B6" s="309">
        <v>0</v>
      </c>
      <c r="C6" s="310">
        <v>0</v>
      </c>
      <c r="D6" s="309">
        <v>0</v>
      </c>
      <c r="E6" s="310">
        <v>0</v>
      </c>
      <c r="F6" s="309">
        <v>0</v>
      </c>
      <c r="G6" s="310">
        <v>0</v>
      </c>
      <c r="H6" s="309">
        <v>0</v>
      </c>
      <c r="I6" s="310">
        <v>0</v>
      </c>
      <c r="J6" s="309">
        <v>0</v>
      </c>
      <c r="K6" s="310">
        <v>0</v>
      </c>
      <c r="L6" s="309">
        <v>0</v>
      </c>
      <c r="M6" s="310">
        <v>0</v>
      </c>
    </row>
    <row r="7" spans="1:17" x14ac:dyDescent="0.25">
      <c r="A7" s="28" t="s">
        <v>29</v>
      </c>
      <c r="B7" s="311">
        <v>1155.4646128336724</v>
      </c>
      <c r="C7" s="312">
        <v>1043.6454567529943</v>
      </c>
      <c r="D7" s="311">
        <v>10453.974746172678</v>
      </c>
      <c r="E7" s="312">
        <v>10116.749754360657</v>
      </c>
      <c r="F7" s="311">
        <v>50063.227590940325</v>
      </c>
      <c r="G7" s="312">
        <v>48448.284765426113</v>
      </c>
      <c r="H7" s="311">
        <v>30278.883231587446</v>
      </c>
      <c r="I7" s="312">
        <v>30278.883231587446</v>
      </c>
      <c r="J7" s="311">
        <v>15195.48375064549</v>
      </c>
      <c r="K7" s="312">
        <v>15701.999875667007</v>
      </c>
      <c r="L7" s="311">
        <v>3820.5486751971662</v>
      </c>
      <c r="M7" s="312">
        <v>3947.9002977037385</v>
      </c>
    </row>
    <row r="8" spans="1:17" x14ac:dyDescent="0.25">
      <c r="A8" s="31" t="s">
        <v>30</v>
      </c>
      <c r="B8" s="313">
        <v>17299.501527266315</v>
      </c>
      <c r="C8" s="314">
        <v>15625.356218176024</v>
      </c>
      <c r="D8" s="313">
        <v>8664.9162305780865</v>
      </c>
      <c r="E8" s="314">
        <v>8385.4028037852459</v>
      </c>
      <c r="F8" s="313">
        <v>41495.573104065552</v>
      </c>
      <c r="G8" s="314">
        <v>40157.006229740859</v>
      </c>
      <c r="H8" s="313">
        <v>25097.055725451723</v>
      </c>
      <c r="I8" s="314">
        <v>25097.055725451723</v>
      </c>
      <c r="J8" s="313">
        <v>12594.979132760838</v>
      </c>
      <c r="K8" s="314">
        <v>13014.811770519535</v>
      </c>
      <c r="L8" s="313">
        <v>3166.7126647258797</v>
      </c>
      <c r="M8" s="314">
        <v>3272.2697535500761</v>
      </c>
    </row>
    <row r="9" spans="1:17" x14ac:dyDescent="0.25">
      <c r="B9" s="270">
        <f>SUM(B4:B8)</f>
        <v>19870.94913328869</v>
      </c>
      <c r="C9" s="271">
        <f t="shared" ref="C9:L9" si="0">SUM(C4:C8)</f>
        <v>17947.954055873652</v>
      </c>
      <c r="D9" s="270">
        <f t="shared" si="0"/>
        <v>22467.801990961692</v>
      </c>
      <c r="E9" s="271">
        <f t="shared" si="0"/>
        <v>21743.03418480164</v>
      </c>
      <c r="F9" s="270">
        <f t="shared" si="0"/>
        <v>107596.46085365795</v>
      </c>
      <c r="G9" s="271">
        <f t="shared" si="0"/>
        <v>104125.60727773351</v>
      </c>
      <c r="H9" s="270">
        <f t="shared" si="0"/>
        <v>65075.721863956365</v>
      </c>
      <c r="I9" s="271">
        <f t="shared" si="0"/>
        <v>65075.721863956365</v>
      </c>
      <c r="J9" s="270">
        <f t="shared" si="0"/>
        <v>32658.307328642884</v>
      </c>
      <c r="K9" s="271">
        <f t="shared" si="0"/>
        <v>33746.917572930979</v>
      </c>
      <c r="L9" s="270">
        <f t="shared" si="0"/>
        <v>8211.166873402648</v>
      </c>
      <c r="M9" s="271">
        <f>SUM(M4:M8)</f>
        <v>8484.8724358494037</v>
      </c>
      <c r="N9" s="237">
        <f>SUM(B9:M9)</f>
        <v>507004.51543505577</v>
      </c>
    </row>
    <row r="10" spans="1:17" x14ac:dyDescent="0.25">
      <c r="B10" s="216">
        <f>B9/SUM($B$9:$M$9)</f>
        <v>3.9192844498115796E-2</v>
      </c>
      <c r="C10" s="216">
        <f t="shared" ref="C10:M10" si="1">C9/SUM($B$9:$M$9)</f>
        <v>3.5399988578943289E-2</v>
      </c>
      <c r="D10" s="216">
        <f t="shared" si="1"/>
        <v>4.4314796627959584E-2</v>
      </c>
      <c r="E10" s="216">
        <f t="shared" si="1"/>
        <v>4.2885287059315727E-2</v>
      </c>
      <c r="F10" s="216">
        <f t="shared" si="1"/>
        <v>0.21221992620979016</v>
      </c>
      <c r="G10" s="216">
        <f t="shared" si="1"/>
        <v>0.20537412213850662</v>
      </c>
      <c r="H10" s="216">
        <f t="shared" si="1"/>
        <v>0.12835333785561162</v>
      </c>
      <c r="I10" s="216">
        <f t="shared" si="1"/>
        <v>0.12835333785561162</v>
      </c>
      <c r="J10" s="216">
        <f t="shared" si="1"/>
        <v>6.4414233669337448E-2</v>
      </c>
      <c r="K10" s="216">
        <f t="shared" si="1"/>
        <v>6.6561374791648684E-2</v>
      </c>
      <c r="L10" s="216">
        <f t="shared" si="1"/>
        <v>1.6195451171389912E-2</v>
      </c>
      <c r="M10" s="216">
        <f t="shared" si="1"/>
        <v>1.6735299543769577E-2</v>
      </c>
    </row>
    <row r="11" spans="1:17" x14ac:dyDescent="0.25">
      <c r="A11" t="s">
        <v>38</v>
      </c>
      <c r="B11" s="57">
        <v>31</v>
      </c>
      <c r="C11" s="58">
        <v>28</v>
      </c>
      <c r="D11" s="57">
        <v>31</v>
      </c>
      <c r="E11" s="58">
        <v>30</v>
      </c>
      <c r="F11" s="57">
        <v>31</v>
      </c>
      <c r="G11" s="58">
        <v>30</v>
      </c>
      <c r="H11" s="57">
        <v>31</v>
      </c>
      <c r="I11" s="58">
        <v>31</v>
      </c>
      <c r="J11" s="57">
        <v>30</v>
      </c>
      <c r="K11" s="58">
        <v>31</v>
      </c>
      <c r="L11" s="57">
        <v>30</v>
      </c>
      <c r="M11" s="58">
        <v>31</v>
      </c>
    </row>
    <row r="12" spans="1:17" x14ac:dyDescent="0.25">
      <c r="A12" s="59" t="s">
        <v>28</v>
      </c>
      <c r="B12" s="60">
        <v>1</v>
      </c>
      <c r="C12" s="61">
        <v>2</v>
      </c>
      <c r="D12" s="60">
        <v>3</v>
      </c>
      <c r="E12" s="61">
        <v>4</v>
      </c>
      <c r="F12" s="60">
        <v>5</v>
      </c>
      <c r="G12" s="61">
        <v>6</v>
      </c>
      <c r="H12" s="60">
        <v>7</v>
      </c>
      <c r="I12" s="61">
        <v>8</v>
      </c>
      <c r="J12" s="60">
        <v>9</v>
      </c>
      <c r="K12" s="61">
        <v>10</v>
      </c>
      <c r="L12" s="60">
        <v>11</v>
      </c>
      <c r="M12" s="61">
        <v>12</v>
      </c>
    </row>
    <row r="13" spans="1:17" x14ac:dyDescent="0.25">
      <c r="A13" s="29" t="s">
        <v>20</v>
      </c>
      <c r="B13" s="33"/>
      <c r="C13" s="34"/>
      <c r="D13" s="33"/>
      <c r="E13" s="34"/>
      <c r="F13" s="33"/>
      <c r="G13" s="34"/>
      <c r="H13" s="33"/>
      <c r="I13" s="34"/>
      <c r="J13" s="33"/>
      <c r="K13" s="43"/>
      <c r="L13" s="45"/>
      <c r="M13" s="46"/>
    </row>
    <row r="14" spans="1:17" x14ac:dyDescent="0.25">
      <c r="A14" s="28" t="s">
        <v>31</v>
      </c>
      <c r="B14" s="35"/>
      <c r="C14" s="36"/>
      <c r="D14" s="35"/>
      <c r="E14" s="36"/>
      <c r="F14" s="35"/>
      <c r="G14" s="36"/>
      <c r="H14" s="35"/>
      <c r="I14" s="36"/>
      <c r="J14" s="35"/>
      <c r="K14" s="36"/>
      <c r="L14" s="35"/>
      <c r="M14" s="36"/>
    </row>
    <row r="15" spans="1:17" x14ac:dyDescent="0.25">
      <c r="A15" s="30" t="s">
        <v>32</v>
      </c>
      <c r="B15" s="37"/>
      <c r="C15" s="38"/>
      <c r="D15" s="37"/>
      <c r="E15" s="38"/>
      <c r="F15" s="37"/>
      <c r="G15" s="38"/>
      <c r="H15" s="37"/>
      <c r="I15" s="38"/>
      <c r="J15" s="44"/>
      <c r="K15" s="41"/>
      <c r="L15" s="37"/>
      <c r="M15" s="38"/>
    </row>
    <row r="16" spans="1:17" x14ac:dyDescent="0.25">
      <c r="A16" s="28" t="s">
        <v>29</v>
      </c>
      <c r="B16" s="217"/>
      <c r="C16" s="218"/>
      <c r="D16" s="217"/>
      <c r="E16" s="218"/>
      <c r="F16" s="35"/>
      <c r="G16" s="36"/>
      <c r="H16" s="35"/>
      <c r="I16" s="36"/>
      <c r="J16" s="33"/>
      <c r="K16" s="34"/>
      <c r="L16" s="47"/>
      <c r="M16" s="42"/>
    </row>
    <row r="17" spans="1:15" x14ac:dyDescent="0.25">
      <c r="A17" s="31" t="s">
        <v>30</v>
      </c>
      <c r="B17" s="219"/>
      <c r="C17" s="220"/>
      <c r="D17" s="219"/>
      <c r="E17" s="220"/>
      <c r="F17" s="39"/>
      <c r="G17" s="40"/>
      <c r="H17" s="39"/>
      <c r="I17" s="40"/>
      <c r="J17" s="48"/>
      <c r="K17" s="49"/>
      <c r="L17" s="50"/>
      <c r="M17" s="51"/>
    </row>
    <row r="18" spans="1:15" x14ac:dyDescent="0.25">
      <c r="B18" s="52"/>
      <c r="C18" s="53"/>
      <c r="D18" s="52"/>
      <c r="E18" s="53"/>
      <c r="F18" s="52"/>
      <c r="G18" s="53"/>
      <c r="H18" s="52"/>
      <c r="I18" s="53"/>
      <c r="J18" s="52"/>
      <c r="K18" s="54"/>
      <c r="L18" s="55"/>
      <c r="M18" s="56"/>
    </row>
    <row r="19" spans="1:15" x14ac:dyDescent="0.25">
      <c r="B19" s="195"/>
      <c r="C19" s="195"/>
      <c r="D19" s="195"/>
      <c r="E19" s="195"/>
      <c r="F19" s="195"/>
      <c r="G19" s="195"/>
      <c r="H19" s="195"/>
      <c r="I19" s="195"/>
      <c r="J19" s="195"/>
      <c r="K19" s="195"/>
      <c r="L19" s="195"/>
      <c r="M19" s="195"/>
    </row>
    <row r="20" spans="1:15" x14ac:dyDescent="0.25">
      <c r="A20" t="s">
        <v>40</v>
      </c>
      <c r="B20" s="57">
        <v>31</v>
      </c>
      <c r="C20" s="58">
        <v>28</v>
      </c>
      <c r="D20" s="57">
        <v>31</v>
      </c>
      <c r="E20" s="58">
        <v>30</v>
      </c>
      <c r="F20" s="57">
        <v>31</v>
      </c>
      <c r="G20" s="58">
        <v>30</v>
      </c>
      <c r="H20" s="57">
        <v>31</v>
      </c>
      <c r="I20" s="58">
        <v>31</v>
      </c>
      <c r="J20" s="57">
        <v>30</v>
      </c>
      <c r="K20" s="58">
        <v>31</v>
      </c>
      <c r="L20" s="57">
        <v>30</v>
      </c>
      <c r="M20" s="58">
        <v>31</v>
      </c>
    </row>
    <row r="21" spans="1:15" x14ac:dyDescent="0.25">
      <c r="A21" s="59" t="s">
        <v>28</v>
      </c>
      <c r="B21" s="60">
        <v>1</v>
      </c>
      <c r="C21" s="61">
        <v>2</v>
      </c>
      <c r="D21" s="60">
        <v>3</v>
      </c>
      <c r="E21" s="61">
        <v>4</v>
      </c>
      <c r="F21" s="60">
        <v>5</v>
      </c>
      <c r="G21" s="61">
        <v>6</v>
      </c>
      <c r="H21" s="60">
        <v>7</v>
      </c>
      <c r="I21" s="61">
        <v>8</v>
      </c>
      <c r="J21" s="60">
        <v>9</v>
      </c>
      <c r="K21" s="61">
        <v>10</v>
      </c>
      <c r="L21" s="60">
        <v>11</v>
      </c>
      <c r="M21" s="61">
        <v>12</v>
      </c>
    </row>
    <row r="22" spans="1:15" x14ac:dyDescent="0.25">
      <c r="A22" s="29" t="s">
        <v>20</v>
      </c>
      <c r="B22" s="33">
        <f>B13*$O$4</f>
        <v>0</v>
      </c>
      <c r="C22" s="34">
        <f t="shared" ref="C22:M22" si="2">C13*$O$4</f>
        <v>0</v>
      </c>
      <c r="D22" s="33">
        <f t="shared" si="2"/>
        <v>0</v>
      </c>
      <c r="E22" s="34">
        <f t="shared" si="2"/>
        <v>0</v>
      </c>
      <c r="F22" s="33">
        <f t="shared" si="2"/>
        <v>0</v>
      </c>
      <c r="G22" s="34">
        <f t="shared" si="2"/>
        <v>0</v>
      </c>
      <c r="H22" s="33">
        <f t="shared" si="2"/>
        <v>0</v>
      </c>
      <c r="I22" s="34">
        <f t="shared" si="2"/>
        <v>0</v>
      </c>
      <c r="J22" s="33">
        <f t="shared" si="2"/>
        <v>0</v>
      </c>
      <c r="K22" s="43">
        <f t="shared" si="2"/>
        <v>0</v>
      </c>
      <c r="L22" s="45">
        <f t="shared" si="2"/>
        <v>0</v>
      </c>
      <c r="M22" s="46">
        <f t="shared" si="2"/>
        <v>0</v>
      </c>
    </row>
    <row r="23" spans="1:15" x14ac:dyDescent="0.25">
      <c r="A23" s="28" t="s">
        <v>31</v>
      </c>
      <c r="B23" s="35">
        <f t="shared" ref="B23:M23" si="3">B14*$O$4</f>
        <v>0</v>
      </c>
      <c r="C23" s="36">
        <f t="shared" si="3"/>
        <v>0</v>
      </c>
      <c r="D23" s="35">
        <f t="shared" si="3"/>
        <v>0</v>
      </c>
      <c r="E23" s="36">
        <f t="shared" si="3"/>
        <v>0</v>
      </c>
      <c r="F23" s="35">
        <f t="shared" si="3"/>
        <v>0</v>
      </c>
      <c r="G23" s="36">
        <f t="shared" si="3"/>
        <v>0</v>
      </c>
      <c r="H23" s="35">
        <f t="shared" si="3"/>
        <v>0</v>
      </c>
      <c r="I23" s="36">
        <f t="shared" si="3"/>
        <v>0</v>
      </c>
      <c r="J23" s="35">
        <f t="shared" si="3"/>
        <v>0</v>
      </c>
      <c r="K23" s="36">
        <f t="shared" si="3"/>
        <v>0</v>
      </c>
      <c r="L23" s="35">
        <f t="shared" si="3"/>
        <v>0</v>
      </c>
      <c r="M23" s="36">
        <f t="shared" si="3"/>
        <v>0</v>
      </c>
    </row>
    <row r="24" spans="1:15" x14ac:dyDescent="0.25">
      <c r="A24" s="30" t="s">
        <v>32</v>
      </c>
      <c r="B24" s="37">
        <f t="shared" ref="B24:M24" si="4">B15*$O$4</f>
        <v>0</v>
      </c>
      <c r="C24" s="38">
        <f t="shared" si="4"/>
        <v>0</v>
      </c>
      <c r="D24" s="37">
        <f t="shared" si="4"/>
        <v>0</v>
      </c>
      <c r="E24" s="38">
        <f t="shared" si="4"/>
        <v>0</v>
      </c>
      <c r="F24" s="37">
        <f t="shared" si="4"/>
        <v>0</v>
      </c>
      <c r="G24" s="38">
        <f t="shared" si="4"/>
        <v>0</v>
      </c>
      <c r="H24" s="37">
        <f t="shared" si="4"/>
        <v>0</v>
      </c>
      <c r="I24" s="38">
        <f t="shared" si="4"/>
        <v>0</v>
      </c>
      <c r="J24" s="44">
        <f t="shared" si="4"/>
        <v>0</v>
      </c>
      <c r="K24" s="41">
        <f t="shared" si="4"/>
        <v>0</v>
      </c>
      <c r="L24" s="37">
        <f t="shared" si="4"/>
        <v>0</v>
      </c>
      <c r="M24" s="38">
        <f t="shared" si="4"/>
        <v>0</v>
      </c>
    </row>
    <row r="25" spans="1:15" x14ac:dyDescent="0.25">
      <c r="A25" s="28" t="s">
        <v>29</v>
      </c>
      <c r="B25" s="217">
        <f t="shared" ref="B25:M25" si="5">B16*$O$4</f>
        <v>0</v>
      </c>
      <c r="C25" s="218">
        <f t="shared" si="5"/>
        <v>0</v>
      </c>
      <c r="D25" s="217">
        <f t="shared" si="5"/>
        <v>0</v>
      </c>
      <c r="E25" s="218">
        <f t="shared" si="5"/>
        <v>0</v>
      </c>
      <c r="F25" s="35">
        <f t="shared" si="5"/>
        <v>0</v>
      </c>
      <c r="G25" s="36">
        <f t="shared" si="5"/>
        <v>0</v>
      </c>
      <c r="H25" s="35">
        <f t="shared" si="5"/>
        <v>0</v>
      </c>
      <c r="I25" s="36">
        <f t="shared" si="5"/>
        <v>0</v>
      </c>
      <c r="J25" s="33">
        <f t="shared" si="5"/>
        <v>0</v>
      </c>
      <c r="K25" s="34">
        <f t="shared" si="5"/>
        <v>0</v>
      </c>
      <c r="L25" s="47">
        <f t="shared" si="5"/>
        <v>0</v>
      </c>
      <c r="M25" s="42">
        <f t="shared" si="5"/>
        <v>0</v>
      </c>
    </row>
    <row r="26" spans="1:15" x14ac:dyDescent="0.25">
      <c r="A26" s="31" t="s">
        <v>30</v>
      </c>
      <c r="B26" s="219">
        <f t="shared" ref="B26:M26" si="6">B17*$O$4</f>
        <v>0</v>
      </c>
      <c r="C26" s="220">
        <f t="shared" si="6"/>
        <v>0</v>
      </c>
      <c r="D26" s="219">
        <f t="shared" si="6"/>
        <v>0</v>
      </c>
      <c r="E26" s="220">
        <f t="shared" si="6"/>
        <v>0</v>
      </c>
      <c r="F26" s="39">
        <f t="shared" si="6"/>
        <v>0</v>
      </c>
      <c r="G26" s="40">
        <f t="shared" si="6"/>
        <v>0</v>
      </c>
      <c r="H26" s="39">
        <f t="shared" si="6"/>
        <v>0</v>
      </c>
      <c r="I26" s="40">
        <f t="shared" si="6"/>
        <v>0</v>
      </c>
      <c r="J26" s="48">
        <f t="shared" si="6"/>
        <v>0</v>
      </c>
      <c r="K26" s="49">
        <f t="shared" si="6"/>
        <v>0</v>
      </c>
      <c r="L26" s="50">
        <f t="shared" si="6"/>
        <v>0</v>
      </c>
      <c r="M26" s="51">
        <f t="shared" si="6"/>
        <v>0</v>
      </c>
    </row>
    <row r="27" spans="1:15" x14ac:dyDescent="0.25">
      <c r="B27" s="52">
        <f>SUM(B22:B26)</f>
        <v>0</v>
      </c>
      <c r="C27" s="53">
        <f t="shared" ref="C27" si="7">SUM(C22:C26)</f>
        <v>0</v>
      </c>
      <c r="D27" s="52">
        <f t="shared" ref="D27" si="8">SUM(D22:D26)</f>
        <v>0</v>
      </c>
      <c r="E27" s="53">
        <f t="shared" ref="E27" si="9">SUM(E22:E26)</f>
        <v>0</v>
      </c>
      <c r="F27" s="52">
        <f t="shared" ref="F27" si="10">SUM(F22:F26)</f>
        <v>0</v>
      </c>
      <c r="G27" s="53">
        <f t="shared" ref="G27" si="11">SUM(G22:G26)</f>
        <v>0</v>
      </c>
      <c r="H27" s="52">
        <f t="shared" ref="H27" si="12">SUM(H22:H26)</f>
        <v>0</v>
      </c>
      <c r="I27" s="53">
        <f t="shared" ref="I27" si="13">SUM(I22:I26)</f>
        <v>0</v>
      </c>
      <c r="J27" s="52">
        <f t="shared" ref="J27" si="14">SUM(J22:J26)</f>
        <v>0</v>
      </c>
      <c r="K27" s="54">
        <f t="shared" ref="K27" si="15">SUM(K22:K26)</f>
        <v>0</v>
      </c>
      <c r="L27" s="55">
        <f t="shared" ref="L27" si="16">SUM(L22:L26)</f>
        <v>0</v>
      </c>
      <c r="M27" s="56">
        <f t="shared" ref="M27" si="17">SUM(M22:M26)</f>
        <v>0</v>
      </c>
    </row>
    <row r="29" spans="1:15" x14ac:dyDescent="0.25">
      <c r="B29" s="237">
        <v>1264.6102078021152</v>
      </c>
      <c r="C29" s="237">
        <v>1180.2961419849387</v>
      </c>
      <c r="D29" s="237">
        <v>6667.1596518454444</v>
      </c>
      <c r="E29" s="237">
        <v>6712.6518467614778</v>
      </c>
      <c r="F29" s="237">
        <v>27177.120926094653</v>
      </c>
      <c r="G29" s="237">
        <v>25839.254832980048</v>
      </c>
      <c r="H29" s="237">
        <v>20351.1765775969</v>
      </c>
      <c r="I29" s="237">
        <v>19145.225270842904</v>
      </c>
      <c r="J29" s="237">
        <v>5855.3116617653077</v>
      </c>
      <c r="K29" s="237">
        <v>6495.1514075847517</v>
      </c>
      <c r="L29" s="237">
        <v>1720.9178374809137</v>
      </c>
      <c r="M29" s="237">
        <v>1700.277446871047</v>
      </c>
      <c r="O29" s="237">
        <f>SUM(B29:M29)</f>
        <v>124109.15380961049</v>
      </c>
    </row>
    <row r="30" spans="1:15" x14ac:dyDescent="0.25">
      <c r="A30" t="s">
        <v>213</v>
      </c>
      <c r="B30" s="237">
        <f>B9+B29</f>
        <v>21135.559341090804</v>
      </c>
      <c r="C30" s="237">
        <f t="shared" ref="C30:M30" si="18">C9+C29</f>
        <v>19128.25019785859</v>
      </c>
      <c r="D30" s="237">
        <f t="shared" si="18"/>
        <v>29134.961642807139</v>
      </c>
      <c r="E30" s="237">
        <f t="shared" si="18"/>
        <v>28455.686031563117</v>
      </c>
      <c r="F30" s="237">
        <f t="shared" si="18"/>
        <v>134773.5817797526</v>
      </c>
      <c r="G30" s="237">
        <f t="shared" si="18"/>
        <v>129964.86211071356</v>
      </c>
      <c r="H30" s="237">
        <f t="shared" si="18"/>
        <v>85426.898441553261</v>
      </c>
      <c r="I30" s="237">
        <f t="shared" si="18"/>
        <v>84220.947134799266</v>
      </c>
      <c r="J30" s="237">
        <f t="shared" si="18"/>
        <v>38513.618990408191</v>
      </c>
      <c r="K30" s="237">
        <f t="shared" si="18"/>
        <v>40242.068980515731</v>
      </c>
      <c r="L30" s="237">
        <f t="shared" si="18"/>
        <v>9932.0847108835624</v>
      </c>
      <c r="M30" s="237">
        <f t="shared" si="18"/>
        <v>10185.14988272045</v>
      </c>
    </row>
    <row r="31" spans="1:15" x14ac:dyDescent="0.25">
      <c r="A31" t="s">
        <v>214</v>
      </c>
      <c r="B31" s="237">
        <f>B9-B29</f>
        <v>18606.338925486576</v>
      </c>
      <c r="C31" s="237">
        <f t="shared" ref="C31:M31" si="19">C9-C29</f>
        <v>16767.657913888714</v>
      </c>
      <c r="D31" s="237">
        <f t="shared" si="19"/>
        <v>15800.642339116248</v>
      </c>
      <c r="E31" s="237">
        <f t="shared" si="19"/>
        <v>15030.382338040163</v>
      </c>
      <c r="F31" s="237">
        <f t="shared" si="19"/>
        <v>80419.339927563298</v>
      </c>
      <c r="G31" s="237">
        <f t="shared" si="19"/>
        <v>78286.352444753458</v>
      </c>
      <c r="H31" s="237">
        <f t="shared" si="19"/>
        <v>44724.545286359469</v>
      </c>
      <c r="I31" s="237">
        <f t="shared" si="19"/>
        <v>45930.496593113465</v>
      </c>
      <c r="J31" s="237">
        <f t="shared" si="19"/>
        <v>26802.995666877578</v>
      </c>
      <c r="K31" s="237">
        <f t="shared" si="19"/>
        <v>27251.766165346227</v>
      </c>
      <c r="L31" s="237">
        <f t="shared" si="19"/>
        <v>6490.2490359217345</v>
      </c>
      <c r="M31" s="237">
        <f t="shared" si="19"/>
        <v>6784.5949889783569</v>
      </c>
    </row>
    <row r="32" spans="1:15" x14ac:dyDescent="0.25">
      <c r="B32" s="237"/>
      <c r="C32" s="237"/>
      <c r="D32" s="237"/>
      <c r="E32" s="237"/>
      <c r="F32" s="237"/>
      <c r="G32" s="237"/>
      <c r="H32" s="237"/>
      <c r="I32" s="237"/>
      <c r="J32" s="237"/>
      <c r="K32" s="237"/>
      <c r="L32" s="237"/>
      <c r="M32" s="237"/>
    </row>
    <row r="33" spans="2:13" x14ac:dyDescent="0.25">
      <c r="B33" s="237"/>
      <c r="C33" s="237"/>
      <c r="D33" s="237"/>
      <c r="E33" s="237"/>
      <c r="F33" s="237"/>
      <c r="G33" s="237"/>
      <c r="H33" s="237"/>
      <c r="I33" s="237"/>
      <c r="J33" s="237"/>
      <c r="K33" s="237"/>
      <c r="L33" s="237"/>
      <c r="M33" s="237"/>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opLeftCell="E1" workbookViewId="0">
      <selection activeCell="H23" sqref="H23"/>
    </sheetView>
  </sheetViews>
  <sheetFormatPr defaultRowHeight="15" x14ac:dyDescent="0.25"/>
  <cols>
    <col min="1" max="1" width="12.28515625" style="240" bestFit="1" customWidth="1"/>
    <col min="2" max="2" width="12.28515625" style="324" customWidth="1"/>
    <col min="3" max="3" width="17.42578125" bestFit="1" customWidth="1"/>
    <col min="4" max="6" width="18.42578125" bestFit="1" customWidth="1"/>
    <col min="7" max="14" width="19.42578125" bestFit="1" customWidth="1"/>
  </cols>
  <sheetData>
    <row r="1" spans="1:14" x14ac:dyDescent="0.25">
      <c r="A1" s="240" t="s">
        <v>139</v>
      </c>
      <c r="C1" t="str">
        <f>Model!G17</f>
        <v>Jan</v>
      </c>
      <c r="D1" s="240" t="str">
        <f>Model!H17</f>
        <v>Feb</v>
      </c>
      <c r="E1" s="240" t="str">
        <f>Model!I17</f>
        <v>Mar</v>
      </c>
      <c r="F1" s="240" t="str">
        <f>Model!J17</f>
        <v>Apr</v>
      </c>
      <c r="G1" s="240" t="str">
        <f>Model!K17</f>
        <v>May</v>
      </c>
      <c r="H1" s="240" t="str">
        <f>Model!L17</f>
        <v>Jun</v>
      </c>
      <c r="I1" s="240" t="str">
        <f>Model!M17</f>
        <v>Jul</v>
      </c>
      <c r="J1" s="240" t="str">
        <f>Model!N17</f>
        <v>Aug</v>
      </c>
      <c r="K1" s="240" t="str">
        <f>Model!O17</f>
        <v>Sep</v>
      </c>
      <c r="L1" s="240" t="str">
        <f>Model!P17</f>
        <v>Oct</v>
      </c>
      <c r="M1" s="240" t="str">
        <f>Model!Q17</f>
        <v>Nov</v>
      </c>
      <c r="N1" s="240" t="str">
        <f>Model!R17</f>
        <v>Dec</v>
      </c>
    </row>
    <row r="2" spans="1:14" x14ac:dyDescent="0.25">
      <c r="A2" s="240" t="s">
        <v>140</v>
      </c>
      <c r="B2" s="324">
        <v>0</v>
      </c>
      <c r="C2" s="339">
        <f>SUM(Model!$G18:'Model'!G18)</f>
        <v>19870.94913328869</v>
      </c>
      <c r="D2" s="339">
        <f>SUM(Model!$G18:'Model'!H18)</f>
        <v>37818.903189162345</v>
      </c>
      <c r="E2" s="339">
        <f>SUM(Model!$G18:'Model'!I18)</f>
        <v>60286.705180124038</v>
      </c>
      <c r="F2" s="339">
        <f>SUM(Model!$G18:'Model'!J18)</f>
        <v>82029.739364925685</v>
      </c>
      <c r="G2" s="339">
        <f>SUM(Model!$G18:'Model'!K18)</f>
        <v>189626.20021858363</v>
      </c>
      <c r="H2" s="339">
        <f>SUM(Model!$G18:'Model'!L18)</f>
        <v>293751.80749631714</v>
      </c>
      <c r="I2" s="339">
        <f>SUM(Model!$G18:'Model'!M18)</f>
        <v>358827.5293602735</v>
      </c>
      <c r="J2" s="339">
        <f>SUM(Model!$G18:'Model'!N18)</f>
        <v>423903.25122422987</v>
      </c>
      <c r="K2" s="339">
        <f>SUM(Model!$G18:'Model'!O18)</f>
        <v>456561.55855287274</v>
      </c>
      <c r="L2" s="339">
        <f>SUM(Model!$G18:'Model'!P18)</f>
        <v>490308.47612580372</v>
      </c>
      <c r="M2" s="339">
        <f>SUM(Model!$G18:'Model'!Q18)</f>
        <v>498519.64299920638</v>
      </c>
      <c r="N2" s="339">
        <f>SUM(Model!$G18:'Model'!R18)</f>
        <v>507004.51543505577</v>
      </c>
    </row>
    <row r="3" spans="1:14" x14ac:dyDescent="0.25">
      <c r="A3" s="240" t="s">
        <v>219</v>
      </c>
      <c r="B3" s="237">
        <v>217100</v>
      </c>
      <c r="C3" s="237">
        <v>217100</v>
      </c>
      <c r="D3" s="237">
        <v>217100</v>
      </c>
      <c r="E3" s="237">
        <v>217100</v>
      </c>
      <c r="F3" s="237">
        <v>217100</v>
      </c>
      <c r="G3" s="237">
        <v>217100</v>
      </c>
      <c r="H3" s="237">
        <v>217100</v>
      </c>
      <c r="I3" s="237">
        <v>217100</v>
      </c>
      <c r="J3" s="237">
        <v>217100</v>
      </c>
      <c r="K3" s="237">
        <v>217100</v>
      </c>
      <c r="L3" s="237">
        <v>217100</v>
      </c>
      <c r="M3" s="237">
        <v>217100</v>
      </c>
      <c r="N3" s="237">
        <v>217100</v>
      </c>
    </row>
    <row r="4" spans="1:14" x14ac:dyDescent="0.25">
      <c r="A4" s="240" t="s">
        <v>220</v>
      </c>
      <c r="B4" s="237">
        <v>136500</v>
      </c>
      <c r="C4" s="237">
        <v>136500</v>
      </c>
      <c r="D4" s="237">
        <v>136500</v>
      </c>
      <c r="E4" s="237">
        <v>136500</v>
      </c>
      <c r="F4" s="237">
        <v>136500</v>
      </c>
      <c r="G4" s="237">
        <v>136500</v>
      </c>
      <c r="H4" s="237">
        <v>136500</v>
      </c>
      <c r="I4" s="237">
        <v>136500</v>
      </c>
      <c r="J4" s="237">
        <v>136500</v>
      </c>
      <c r="K4" s="237">
        <v>136500</v>
      </c>
      <c r="L4" s="237">
        <v>136500</v>
      </c>
      <c r="M4" s="237">
        <v>136500</v>
      </c>
      <c r="N4" s="237">
        <v>136500</v>
      </c>
    </row>
    <row r="5" spans="1:14" x14ac:dyDescent="0.25">
      <c r="A5" s="240" t="s">
        <v>221</v>
      </c>
      <c r="B5" s="237">
        <v>252200</v>
      </c>
      <c r="C5" s="237">
        <v>252200</v>
      </c>
      <c r="D5" s="237">
        <v>252200</v>
      </c>
      <c r="E5" s="237">
        <v>252200</v>
      </c>
      <c r="F5" s="237">
        <v>252200</v>
      </c>
      <c r="G5" s="237">
        <v>252200</v>
      </c>
      <c r="H5" s="237">
        <v>252200</v>
      </c>
      <c r="I5" s="237">
        <v>252200</v>
      </c>
      <c r="J5" s="237">
        <v>252200</v>
      </c>
      <c r="K5" s="237">
        <v>252200</v>
      </c>
      <c r="L5" s="237">
        <v>252200</v>
      </c>
      <c r="M5" s="237">
        <v>252200</v>
      </c>
      <c r="N5" s="237">
        <v>252200</v>
      </c>
    </row>
    <row r="6" spans="1:14" x14ac:dyDescent="0.25">
      <c r="A6" s="240" t="s">
        <v>222</v>
      </c>
      <c r="B6" s="237">
        <v>345100</v>
      </c>
      <c r="C6" s="237">
        <v>345100</v>
      </c>
      <c r="D6" s="237">
        <v>345100</v>
      </c>
      <c r="E6" s="237">
        <v>345100</v>
      </c>
      <c r="F6" s="237">
        <v>345100</v>
      </c>
      <c r="G6" s="237">
        <v>345100</v>
      </c>
      <c r="H6" s="237">
        <v>345100</v>
      </c>
      <c r="I6" s="237">
        <v>345100</v>
      </c>
      <c r="J6" s="237">
        <v>345100</v>
      </c>
      <c r="K6" s="237">
        <v>345100</v>
      </c>
      <c r="L6" s="237">
        <v>345100</v>
      </c>
      <c r="M6" s="237">
        <v>345100</v>
      </c>
      <c r="N6" s="237">
        <v>345100</v>
      </c>
    </row>
    <row r="7" spans="1:14" x14ac:dyDescent="0.25">
      <c r="A7" s="240" t="s">
        <v>223</v>
      </c>
      <c r="B7" s="324">
        <v>142400</v>
      </c>
      <c r="C7" s="324">
        <v>142400</v>
      </c>
      <c r="D7" s="324">
        <v>142400</v>
      </c>
      <c r="E7" s="324">
        <v>142400</v>
      </c>
      <c r="F7" s="324">
        <v>142400</v>
      </c>
      <c r="G7" s="324">
        <v>142400</v>
      </c>
      <c r="H7" s="324">
        <v>142400</v>
      </c>
      <c r="I7" s="324">
        <v>142400</v>
      </c>
      <c r="J7" s="324">
        <v>142400</v>
      </c>
      <c r="K7" s="324">
        <v>142400</v>
      </c>
      <c r="L7" s="324">
        <v>142400</v>
      </c>
      <c r="M7" s="324">
        <v>142400</v>
      </c>
      <c r="N7" s="324">
        <v>142400</v>
      </c>
    </row>
    <row r="8" spans="1:14" x14ac:dyDescent="0.25">
      <c r="A8" s="240" t="s">
        <v>224</v>
      </c>
      <c r="B8" s="324">
        <v>258700</v>
      </c>
      <c r="C8" s="324">
        <v>258700</v>
      </c>
      <c r="D8" s="324">
        <v>258700</v>
      </c>
      <c r="E8" s="324">
        <v>258700</v>
      </c>
      <c r="F8" s="324">
        <v>258700</v>
      </c>
      <c r="G8" s="324">
        <v>258700</v>
      </c>
      <c r="H8" s="324">
        <v>258700</v>
      </c>
      <c r="I8" s="324">
        <v>258700</v>
      </c>
      <c r="J8" s="324">
        <v>258700</v>
      </c>
      <c r="K8" s="324">
        <v>258700</v>
      </c>
      <c r="L8" s="324">
        <v>258700</v>
      </c>
      <c r="M8" s="324">
        <v>258700</v>
      </c>
      <c r="N8" s="324">
        <v>258700</v>
      </c>
    </row>
    <row r="9" spans="1:14" x14ac:dyDescent="0.25">
      <c r="A9" s="240" t="s">
        <v>225</v>
      </c>
      <c r="B9" s="324">
        <v>348700</v>
      </c>
      <c r="C9" s="324">
        <v>348700</v>
      </c>
      <c r="D9" s="324">
        <v>348700</v>
      </c>
      <c r="E9" s="324">
        <v>348700</v>
      </c>
      <c r="F9" s="324">
        <v>348700</v>
      </c>
      <c r="G9" s="324">
        <v>348700</v>
      </c>
      <c r="H9" s="324">
        <v>348700</v>
      </c>
      <c r="I9" s="324">
        <v>348700</v>
      </c>
      <c r="J9" s="324">
        <v>348700</v>
      </c>
      <c r="K9" s="324">
        <v>348700</v>
      </c>
      <c r="L9" s="324">
        <v>348700</v>
      </c>
      <c r="M9" s="324">
        <v>348700</v>
      </c>
      <c r="N9" s="324">
        <v>348700</v>
      </c>
    </row>
    <row r="10" spans="1:14" x14ac:dyDescent="0.25">
      <c r="C10" s="324"/>
      <c r="D10" s="324"/>
      <c r="E10" s="324"/>
      <c r="F10" s="324"/>
      <c r="G10" s="324"/>
      <c r="H10" s="324"/>
      <c r="I10" s="324"/>
      <c r="J10" s="324"/>
      <c r="K10" s="324"/>
      <c r="L10" s="324"/>
      <c r="M10" s="324"/>
      <c r="N10" s="324"/>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6"/>
  <sheetViews>
    <sheetView topLeftCell="F1" workbookViewId="0">
      <selection activeCell="K10" sqref="K10"/>
    </sheetView>
  </sheetViews>
  <sheetFormatPr defaultColWidth="8.85546875" defaultRowHeight="15" x14ac:dyDescent="0.25"/>
  <cols>
    <col min="1" max="1" width="10.5703125" style="324" bestFit="1" customWidth="1"/>
    <col min="2" max="2" width="7.5703125" style="62" bestFit="1" customWidth="1"/>
    <col min="3" max="3" width="5.7109375" style="62" bestFit="1" customWidth="1"/>
    <col min="4" max="4" width="16.5703125" style="329" bestFit="1" customWidth="1"/>
    <col min="5" max="5" width="21.42578125" style="62" bestFit="1" customWidth="1"/>
    <col min="6" max="6" width="8.85546875" style="62"/>
    <col min="7" max="7" width="12" style="62" bestFit="1" customWidth="1"/>
    <col min="8" max="12" width="12" style="62" customWidth="1"/>
    <col min="13" max="13" width="15.5703125" style="324" bestFit="1" customWidth="1"/>
    <col min="14" max="14" width="15.42578125" style="324" customWidth="1"/>
    <col min="15" max="15" width="13.7109375" style="324" customWidth="1"/>
    <col min="16" max="19" width="13.42578125" style="324" customWidth="1"/>
    <col min="20" max="20" width="8.85546875" style="324"/>
    <col min="21" max="21" width="7.5703125" style="324" bestFit="1" customWidth="1"/>
    <col min="22" max="22" width="12.140625" style="324" bestFit="1" customWidth="1"/>
    <col min="23" max="23" width="5.28515625" style="324" bestFit="1" customWidth="1"/>
    <col min="24" max="24" width="11.85546875" style="324" bestFit="1" customWidth="1"/>
    <col min="25" max="25" width="8.85546875" style="324"/>
    <col min="26" max="26" width="12" style="324" bestFit="1" customWidth="1"/>
    <col min="27" max="16384" width="8.85546875" style="324"/>
  </cols>
  <sheetData>
    <row r="1" spans="1:26" x14ac:dyDescent="0.25">
      <c r="A1" s="324" t="s">
        <v>155</v>
      </c>
      <c r="B1" s="62" t="s">
        <v>156</v>
      </c>
      <c r="C1" s="62" t="s">
        <v>157</v>
      </c>
      <c r="D1" s="329" t="s">
        <v>158</v>
      </c>
      <c r="E1" s="62" t="s">
        <v>159</v>
      </c>
      <c r="F1" s="62" t="s">
        <v>163</v>
      </c>
      <c r="G1" s="62" t="s">
        <v>226</v>
      </c>
      <c r="H1" s="62" t="s">
        <v>227</v>
      </c>
      <c r="I1" s="62" t="s">
        <v>228</v>
      </c>
      <c r="J1" s="62" t="s">
        <v>229</v>
      </c>
      <c r="K1" s="62" t="s">
        <v>231</v>
      </c>
      <c r="L1" s="62" t="s">
        <v>230</v>
      </c>
      <c r="M1" s="62" t="s">
        <v>164</v>
      </c>
      <c r="N1" s="62" t="s">
        <v>232</v>
      </c>
      <c r="O1" s="62" t="s">
        <v>233</v>
      </c>
      <c r="P1" s="62" t="s">
        <v>234</v>
      </c>
      <c r="Q1" s="62" t="s">
        <v>235</v>
      </c>
      <c r="R1" s="62" t="s">
        <v>236</v>
      </c>
      <c r="S1" s="62" t="s">
        <v>237</v>
      </c>
      <c r="U1" s="324" t="s">
        <v>156</v>
      </c>
      <c r="V1" s="324" t="s">
        <v>160</v>
      </c>
      <c r="W1" s="324" t="s">
        <v>161</v>
      </c>
      <c r="X1" s="324" t="s">
        <v>162</v>
      </c>
    </row>
    <row r="2" spans="1:26" x14ac:dyDescent="0.25">
      <c r="A2" s="330">
        <v>41275</v>
      </c>
      <c r="B2" s="331">
        <f>MONTH(A2)</f>
        <v>1</v>
      </c>
      <c r="C2" s="331">
        <f t="shared" ref="C2:C65" si="0">IF(VLOOKUP($B2,$U$2:$V$15,2,FALSE)=0,1,IF(VLOOKUP($B2,$U$2:$V$15,2,FALSE)=VLOOKUP($B2,$U$2:$W$15,3,FALSE),0,IF(AND((VLOOKUP(($B2-1),$U$2:$V$15,2,FALSE)&gt;=1),VLOOKUP($B2,$U$2:$V$15,2,FALSE)&gt;=DAY(A2)),0,IF(AND((VLOOKUP(($B2+1),$U$2:$V$15,2,FALSE)&gt;=1),DAY(A2)&gt;(VLOOKUP($B2,$U$2:$W$15,3,FALSE)-VLOOKUP($B2,$U$2:$V$15,2,FALSE))),0,1))))</f>
        <v>1</v>
      </c>
      <c r="D2" s="329">
        <f>IF(C2=0,0,VLOOKUP(B2,$U$3:$X$14,4,FALSE))</f>
        <v>640.99835913834488</v>
      </c>
      <c r="E2" s="329">
        <f>SUM(D$2:D2)</f>
        <v>640.99835913834488</v>
      </c>
      <c r="F2" s="329">
        <v>217100</v>
      </c>
      <c r="G2" s="329">
        <v>136500</v>
      </c>
      <c r="H2" s="329">
        <v>252200</v>
      </c>
      <c r="I2" s="329">
        <v>345100</v>
      </c>
      <c r="J2" s="329">
        <v>142400</v>
      </c>
      <c r="K2" s="329">
        <v>258700</v>
      </c>
      <c r="L2" s="329">
        <v>348700</v>
      </c>
      <c r="M2" s="332" t="str">
        <f t="shared" ref="M2:S2" si="1">IF(ISNUMBER(M1),"  ",IF(M1="  ","  ",IF($E2&gt;F2,$A2,"")))</f>
        <v/>
      </c>
      <c r="N2" s="332" t="str">
        <f t="shared" si="1"/>
        <v/>
      </c>
      <c r="O2" s="332" t="str">
        <f t="shared" si="1"/>
        <v/>
      </c>
      <c r="P2" s="332" t="str">
        <f t="shared" si="1"/>
        <v/>
      </c>
      <c r="Q2" s="332" t="str">
        <f t="shared" si="1"/>
        <v/>
      </c>
      <c r="R2" s="332" t="str">
        <f t="shared" si="1"/>
        <v/>
      </c>
      <c r="S2" s="332" t="str">
        <f t="shared" si="1"/>
        <v/>
      </c>
      <c r="U2" s="324">
        <v>0</v>
      </c>
      <c r="V2" s="324">
        <f>V14</f>
        <v>0</v>
      </c>
      <c r="W2" s="324">
        <f>W14</f>
        <v>31</v>
      </c>
      <c r="X2" s="237">
        <f>X14</f>
        <v>273.70556244675498</v>
      </c>
    </row>
    <row r="3" spans="1:26" x14ac:dyDescent="0.25">
      <c r="A3" s="330">
        <v>41276</v>
      </c>
      <c r="B3" s="331">
        <f t="shared" ref="B3:B65" si="2">MONTH(A3)</f>
        <v>1</v>
      </c>
      <c r="C3" s="331">
        <f t="shared" si="0"/>
        <v>1</v>
      </c>
      <c r="D3" s="329">
        <f t="shared" ref="D3:D65" si="3">IF(C3=0,0,VLOOKUP(B3,$U$3:$X$14,4,FALSE))</f>
        <v>640.99835913834488</v>
      </c>
      <c r="E3" s="329">
        <f>SUM(D$2:D3)</f>
        <v>1281.9967182766898</v>
      </c>
      <c r="F3" s="329">
        <v>217100</v>
      </c>
      <c r="G3" s="329">
        <v>136500</v>
      </c>
      <c r="H3" s="329">
        <v>252200</v>
      </c>
      <c r="I3" s="329">
        <v>345100</v>
      </c>
      <c r="J3" s="329">
        <v>142400</v>
      </c>
      <c r="K3" s="329">
        <v>258700</v>
      </c>
      <c r="L3" s="329">
        <v>348700</v>
      </c>
      <c r="M3" s="332" t="str">
        <f t="shared" ref="M3:M65" si="4">IF(ISNUMBER(M2),"  ",IF(M2="  ","  ",IF($E3&gt;F3,$A3,"")))</f>
        <v/>
      </c>
      <c r="N3" s="332" t="str">
        <f t="shared" ref="N3:N65" si="5">IF(ISNUMBER(N2),"  ",IF(N2="  ","  ",IF($E3&gt;G3,$A3,"")))</f>
        <v/>
      </c>
      <c r="O3" s="332" t="str">
        <f t="shared" ref="O3:O65" si="6">IF(ISNUMBER(O2),"  ",IF(O2="  ","  ",IF($E3&gt;H3,$A3,"")))</f>
        <v/>
      </c>
      <c r="P3" s="332" t="str">
        <f t="shared" ref="P3:P65" si="7">IF(ISNUMBER(P2),"  ",IF(P2="  ","  ",IF($E3&gt;I3,$A3,"")))</f>
        <v/>
      </c>
      <c r="Q3" s="332" t="str">
        <f t="shared" ref="Q3:Q66" si="8">IF(ISNUMBER(Q2),"  ",IF(Q2="  ","  ",IF($E3&gt;J3,$A3,"")))</f>
        <v/>
      </c>
      <c r="R3" s="332" t="str">
        <f t="shared" ref="R3:R66" si="9">IF(ISNUMBER(R2),"  ",IF(R2="  ","  ",IF($E3&gt;K3,$A3,"")))</f>
        <v/>
      </c>
      <c r="S3" s="332" t="str">
        <f t="shared" ref="S3:S66" si="10">IF(ISNUMBER(S2),"  ",IF(S2="  ","  ",IF($E3&gt;L3,$A3,"")))</f>
        <v/>
      </c>
      <c r="U3" s="324">
        <v>1</v>
      </c>
      <c r="V3" s="324">
        <f>inputs!B$39</f>
        <v>0</v>
      </c>
      <c r="W3" s="324">
        <v>31</v>
      </c>
      <c r="X3" s="237">
        <f>IF(V3=W3,0,Model!G$18/(W3-V3))</f>
        <v>640.99835913834488</v>
      </c>
      <c r="Z3" s="324">
        <f>(W3-V3)*X3</f>
        <v>19870.94913328869</v>
      </c>
    </row>
    <row r="4" spans="1:26" x14ac:dyDescent="0.25">
      <c r="A4" s="330">
        <v>41277</v>
      </c>
      <c r="B4" s="331">
        <f t="shared" si="2"/>
        <v>1</v>
      </c>
      <c r="C4" s="331">
        <f t="shared" si="0"/>
        <v>1</v>
      </c>
      <c r="D4" s="329">
        <f t="shared" si="3"/>
        <v>640.99835913834488</v>
      </c>
      <c r="E4" s="329">
        <f>SUM(D$2:D4)</f>
        <v>1922.9950774150348</v>
      </c>
      <c r="F4" s="329">
        <v>217100</v>
      </c>
      <c r="G4" s="329">
        <v>136500</v>
      </c>
      <c r="H4" s="329">
        <v>252200</v>
      </c>
      <c r="I4" s="329">
        <v>345100</v>
      </c>
      <c r="J4" s="329">
        <v>142400</v>
      </c>
      <c r="K4" s="329">
        <v>258700</v>
      </c>
      <c r="L4" s="329">
        <v>348700</v>
      </c>
      <c r="M4" s="332" t="str">
        <f t="shared" si="4"/>
        <v/>
      </c>
      <c r="N4" s="332" t="str">
        <f t="shared" si="5"/>
        <v/>
      </c>
      <c r="O4" s="332" t="str">
        <f t="shared" si="6"/>
        <v/>
      </c>
      <c r="P4" s="332" t="str">
        <f t="shared" si="7"/>
        <v/>
      </c>
      <c r="Q4" s="332" t="str">
        <f t="shared" si="8"/>
        <v/>
      </c>
      <c r="R4" s="332" t="str">
        <f t="shared" si="9"/>
        <v/>
      </c>
      <c r="S4" s="332" t="str">
        <f t="shared" si="10"/>
        <v/>
      </c>
      <c r="U4" s="324">
        <v>2</v>
      </c>
      <c r="V4" s="324">
        <f>inputs!C$39</f>
        <v>0</v>
      </c>
      <c r="W4" s="324">
        <v>28</v>
      </c>
      <c r="X4" s="237">
        <f>IF(V4=W4,0,Model!H$18/(W4-V4))</f>
        <v>640.99835913834465</v>
      </c>
      <c r="Z4" s="324">
        <f t="shared" ref="Z4:Z14" si="11">(W4-V4)*X4</f>
        <v>17947.954055873652</v>
      </c>
    </row>
    <row r="5" spans="1:26" x14ac:dyDescent="0.25">
      <c r="A5" s="330">
        <v>41278</v>
      </c>
      <c r="B5" s="331">
        <f t="shared" si="2"/>
        <v>1</v>
      </c>
      <c r="C5" s="331">
        <f t="shared" si="0"/>
        <v>1</v>
      </c>
      <c r="D5" s="329">
        <f t="shared" si="3"/>
        <v>640.99835913834488</v>
      </c>
      <c r="E5" s="329">
        <f>SUM(D$2:D5)</f>
        <v>2563.9934365533795</v>
      </c>
      <c r="F5" s="329">
        <v>217100</v>
      </c>
      <c r="G5" s="329">
        <v>136500</v>
      </c>
      <c r="H5" s="329">
        <v>252200</v>
      </c>
      <c r="I5" s="329">
        <v>345100</v>
      </c>
      <c r="J5" s="329">
        <v>142400</v>
      </c>
      <c r="K5" s="329">
        <v>258700</v>
      </c>
      <c r="L5" s="329">
        <v>348700</v>
      </c>
      <c r="M5" s="332" t="str">
        <f t="shared" si="4"/>
        <v/>
      </c>
      <c r="N5" s="332" t="str">
        <f t="shared" si="5"/>
        <v/>
      </c>
      <c r="O5" s="332" t="str">
        <f t="shared" si="6"/>
        <v/>
      </c>
      <c r="P5" s="332" t="str">
        <f t="shared" si="7"/>
        <v/>
      </c>
      <c r="Q5" s="332" t="str">
        <f t="shared" si="8"/>
        <v/>
      </c>
      <c r="R5" s="332" t="str">
        <f t="shared" si="9"/>
        <v/>
      </c>
      <c r="S5" s="332" t="str">
        <f t="shared" si="10"/>
        <v/>
      </c>
      <c r="U5" s="324">
        <v>3</v>
      </c>
      <c r="V5" s="324">
        <f>inputs!D$39</f>
        <v>0</v>
      </c>
      <c r="W5" s="324">
        <v>31</v>
      </c>
      <c r="X5" s="237">
        <f>IF(V5=W5,0,Model!I$18/(W5-V5))</f>
        <v>724.76780616005465</v>
      </c>
      <c r="Z5" s="324">
        <f t="shared" si="11"/>
        <v>22467.801990961692</v>
      </c>
    </row>
    <row r="6" spans="1:26" x14ac:dyDescent="0.25">
      <c r="A6" s="330">
        <v>41279</v>
      </c>
      <c r="B6" s="331">
        <f t="shared" si="2"/>
        <v>1</v>
      </c>
      <c r="C6" s="331">
        <f t="shared" si="0"/>
        <v>1</v>
      </c>
      <c r="D6" s="329">
        <f t="shared" si="3"/>
        <v>640.99835913834488</v>
      </c>
      <c r="E6" s="329">
        <f>SUM(D$2:D6)</f>
        <v>3204.9917956917243</v>
      </c>
      <c r="F6" s="329">
        <v>217100</v>
      </c>
      <c r="G6" s="329">
        <v>136500</v>
      </c>
      <c r="H6" s="329">
        <v>252200</v>
      </c>
      <c r="I6" s="329">
        <v>345100</v>
      </c>
      <c r="J6" s="329">
        <v>142400</v>
      </c>
      <c r="K6" s="329">
        <v>258700</v>
      </c>
      <c r="L6" s="329">
        <v>348700</v>
      </c>
      <c r="M6" s="332" t="str">
        <f t="shared" si="4"/>
        <v/>
      </c>
      <c r="N6" s="332" t="str">
        <f t="shared" si="5"/>
        <v/>
      </c>
      <c r="O6" s="332" t="str">
        <f t="shared" si="6"/>
        <v/>
      </c>
      <c r="P6" s="332" t="str">
        <f t="shared" si="7"/>
        <v/>
      </c>
      <c r="Q6" s="332" t="str">
        <f t="shared" si="8"/>
        <v/>
      </c>
      <c r="R6" s="332" t="str">
        <f t="shared" si="9"/>
        <v/>
      </c>
      <c r="S6" s="332" t="str">
        <f t="shared" si="10"/>
        <v/>
      </c>
      <c r="U6" s="324">
        <v>4</v>
      </c>
      <c r="V6" s="324">
        <f>inputs!E$39</f>
        <v>0</v>
      </c>
      <c r="W6" s="324">
        <v>30</v>
      </c>
      <c r="X6" s="237">
        <f>IF(V6=W6,0,Model!J$18/(W6-V6))</f>
        <v>724.76780616005465</v>
      </c>
      <c r="Z6" s="324">
        <f>(W6-V6)*X6</f>
        <v>21743.03418480164</v>
      </c>
    </row>
    <row r="7" spans="1:26" x14ac:dyDescent="0.25">
      <c r="A7" s="330">
        <v>41280</v>
      </c>
      <c r="B7" s="331">
        <f t="shared" si="2"/>
        <v>1</v>
      </c>
      <c r="C7" s="331">
        <f t="shared" si="0"/>
        <v>1</v>
      </c>
      <c r="D7" s="329">
        <f t="shared" si="3"/>
        <v>640.99835913834488</v>
      </c>
      <c r="E7" s="329">
        <f>SUM(D$2:D7)</f>
        <v>3845.9901548300691</v>
      </c>
      <c r="F7" s="329">
        <v>217100</v>
      </c>
      <c r="G7" s="329">
        <v>136500</v>
      </c>
      <c r="H7" s="329">
        <v>252200</v>
      </c>
      <c r="I7" s="329">
        <v>345100</v>
      </c>
      <c r="J7" s="329">
        <v>142400</v>
      </c>
      <c r="K7" s="329">
        <v>258700</v>
      </c>
      <c r="L7" s="329">
        <v>348700</v>
      </c>
      <c r="M7" s="332" t="str">
        <f t="shared" si="4"/>
        <v/>
      </c>
      <c r="N7" s="332" t="str">
        <f t="shared" si="5"/>
        <v/>
      </c>
      <c r="O7" s="332" t="str">
        <f t="shared" si="6"/>
        <v/>
      </c>
      <c r="P7" s="332" t="str">
        <f t="shared" si="7"/>
        <v/>
      </c>
      <c r="Q7" s="332" t="str">
        <f t="shared" si="8"/>
        <v/>
      </c>
      <c r="R7" s="332" t="str">
        <f t="shared" si="9"/>
        <v/>
      </c>
      <c r="S7" s="332" t="str">
        <f t="shared" si="10"/>
        <v/>
      </c>
      <c r="U7" s="324">
        <v>5</v>
      </c>
      <c r="V7" s="324">
        <f>inputs!F$39</f>
        <v>0</v>
      </c>
      <c r="W7" s="324">
        <v>31</v>
      </c>
      <c r="X7" s="237">
        <f>IF(V7=W7,0,Model!K$18/(W7-V7))</f>
        <v>3470.8535759244501</v>
      </c>
      <c r="Z7" s="324">
        <f t="shared" si="11"/>
        <v>107596.46085365795</v>
      </c>
    </row>
    <row r="8" spans="1:26" x14ac:dyDescent="0.25">
      <c r="A8" s="330">
        <v>41281</v>
      </c>
      <c r="B8" s="331">
        <f t="shared" si="2"/>
        <v>1</v>
      </c>
      <c r="C8" s="331">
        <f t="shared" si="0"/>
        <v>1</v>
      </c>
      <c r="D8" s="329">
        <f t="shared" si="3"/>
        <v>640.99835913834488</v>
      </c>
      <c r="E8" s="329">
        <f>SUM(D$2:D8)</f>
        <v>4486.9885139684138</v>
      </c>
      <c r="F8" s="329">
        <v>217100</v>
      </c>
      <c r="G8" s="329">
        <v>136500</v>
      </c>
      <c r="H8" s="329">
        <v>252200</v>
      </c>
      <c r="I8" s="329">
        <v>345100</v>
      </c>
      <c r="J8" s="329">
        <v>142400</v>
      </c>
      <c r="K8" s="329">
        <v>258700</v>
      </c>
      <c r="L8" s="329">
        <v>348700</v>
      </c>
      <c r="M8" s="332" t="str">
        <f t="shared" si="4"/>
        <v/>
      </c>
      <c r="N8" s="332" t="str">
        <f t="shared" si="5"/>
        <v/>
      </c>
      <c r="O8" s="332" t="str">
        <f t="shared" si="6"/>
        <v/>
      </c>
      <c r="P8" s="332" t="str">
        <f t="shared" si="7"/>
        <v/>
      </c>
      <c r="Q8" s="332" t="str">
        <f t="shared" si="8"/>
        <v/>
      </c>
      <c r="R8" s="332" t="str">
        <f t="shared" si="9"/>
        <v/>
      </c>
      <c r="S8" s="332" t="str">
        <f t="shared" si="10"/>
        <v/>
      </c>
      <c r="U8" s="324">
        <v>6</v>
      </c>
      <c r="V8" s="324">
        <f>inputs!G$39</f>
        <v>0</v>
      </c>
      <c r="W8" s="324">
        <v>30</v>
      </c>
      <c r="X8" s="237">
        <f>IF(V8=W8,0,Model!L$18/(W8-V8))</f>
        <v>3470.8535759244501</v>
      </c>
      <c r="Z8" s="324">
        <f t="shared" si="11"/>
        <v>104125.60727773351</v>
      </c>
    </row>
    <row r="9" spans="1:26" x14ac:dyDescent="0.25">
      <c r="A9" s="330">
        <v>41282</v>
      </c>
      <c r="B9" s="331">
        <f t="shared" si="2"/>
        <v>1</v>
      </c>
      <c r="C9" s="331">
        <f t="shared" si="0"/>
        <v>1</v>
      </c>
      <c r="D9" s="329">
        <f t="shared" si="3"/>
        <v>640.99835913834488</v>
      </c>
      <c r="E9" s="329">
        <f>SUM(D$2:D9)</f>
        <v>5127.986873106759</v>
      </c>
      <c r="F9" s="329">
        <v>217100</v>
      </c>
      <c r="G9" s="329">
        <v>136500</v>
      </c>
      <c r="H9" s="329">
        <v>252200</v>
      </c>
      <c r="I9" s="329">
        <v>345100</v>
      </c>
      <c r="J9" s="329">
        <v>142400</v>
      </c>
      <c r="K9" s="329">
        <v>258700</v>
      </c>
      <c r="L9" s="329">
        <v>348700</v>
      </c>
      <c r="M9" s="332" t="str">
        <f t="shared" si="4"/>
        <v/>
      </c>
      <c r="N9" s="332" t="str">
        <f t="shared" si="5"/>
        <v/>
      </c>
      <c r="O9" s="332" t="str">
        <f t="shared" si="6"/>
        <v/>
      </c>
      <c r="P9" s="332" t="str">
        <f t="shared" si="7"/>
        <v/>
      </c>
      <c r="Q9" s="332" t="str">
        <f t="shared" si="8"/>
        <v/>
      </c>
      <c r="R9" s="332" t="str">
        <f t="shared" si="9"/>
        <v/>
      </c>
      <c r="S9" s="332" t="str">
        <f t="shared" si="10"/>
        <v/>
      </c>
      <c r="U9" s="324">
        <v>7</v>
      </c>
      <c r="V9" s="324">
        <f>inputs!H$39</f>
        <v>0</v>
      </c>
      <c r="W9" s="324">
        <v>31</v>
      </c>
      <c r="X9" s="237">
        <f>IF(V9=W9,0,Model!M$18/(W9-V9))</f>
        <v>2099.2168343211729</v>
      </c>
      <c r="Z9" s="324">
        <f t="shared" si="11"/>
        <v>65075.721863956358</v>
      </c>
    </row>
    <row r="10" spans="1:26" x14ac:dyDescent="0.25">
      <c r="A10" s="330">
        <v>41283</v>
      </c>
      <c r="B10" s="331">
        <f t="shared" si="2"/>
        <v>1</v>
      </c>
      <c r="C10" s="331">
        <f t="shared" si="0"/>
        <v>1</v>
      </c>
      <c r="D10" s="329">
        <f t="shared" si="3"/>
        <v>640.99835913834488</v>
      </c>
      <c r="E10" s="329">
        <f>SUM(D$2:D10)</f>
        <v>5768.9852322451043</v>
      </c>
      <c r="F10" s="329">
        <v>217100</v>
      </c>
      <c r="G10" s="329">
        <v>136500</v>
      </c>
      <c r="H10" s="329">
        <v>252200</v>
      </c>
      <c r="I10" s="329">
        <v>345100</v>
      </c>
      <c r="J10" s="329">
        <v>142400</v>
      </c>
      <c r="K10" s="329">
        <v>258700</v>
      </c>
      <c r="L10" s="329">
        <v>348700</v>
      </c>
      <c r="M10" s="332" t="str">
        <f t="shared" si="4"/>
        <v/>
      </c>
      <c r="N10" s="332" t="str">
        <f t="shared" si="5"/>
        <v/>
      </c>
      <c r="O10" s="332" t="str">
        <f t="shared" si="6"/>
        <v/>
      </c>
      <c r="P10" s="332" t="str">
        <f t="shared" si="7"/>
        <v/>
      </c>
      <c r="Q10" s="332" t="str">
        <f t="shared" si="8"/>
        <v/>
      </c>
      <c r="R10" s="332" t="str">
        <f t="shared" si="9"/>
        <v/>
      </c>
      <c r="S10" s="332" t="str">
        <f t="shared" si="10"/>
        <v/>
      </c>
      <c r="U10" s="324">
        <v>8</v>
      </c>
      <c r="V10" s="324">
        <f>inputs!I$39</f>
        <v>0</v>
      </c>
      <c r="W10" s="324">
        <v>31</v>
      </c>
      <c r="X10" s="237">
        <f>IF(V10=W10,0,Model!N$18/(W10-V10))</f>
        <v>2099.2168343211729</v>
      </c>
      <c r="Z10" s="324">
        <f t="shared" si="11"/>
        <v>65075.721863956358</v>
      </c>
    </row>
    <row r="11" spans="1:26" x14ac:dyDescent="0.25">
      <c r="A11" s="330">
        <v>41284</v>
      </c>
      <c r="B11" s="331">
        <f t="shared" si="2"/>
        <v>1</v>
      </c>
      <c r="C11" s="331">
        <f t="shared" si="0"/>
        <v>1</v>
      </c>
      <c r="D11" s="329">
        <f t="shared" si="3"/>
        <v>640.99835913834488</v>
      </c>
      <c r="E11" s="329">
        <f>SUM(D$2:D11)</f>
        <v>6409.9835913834495</v>
      </c>
      <c r="F11" s="329">
        <v>217100</v>
      </c>
      <c r="G11" s="329">
        <v>136500</v>
      </c>
      <c r="H11" s="329">
        <v>252200</v>
      </c>
      <c r="I11" s="329">
        <v>345100</v>
      </c>
      <c r="J11" s="329">
        <v>142400</v>
      </c>
      <c r="K11" s="329">
        <v>258700</v>
      </c>
      <c r="L11" s="329">
        <v>348700</v>
      </c>
      <c r="M11" s="332" t="str">
        <f t="shared" si="4"/>
        <v/>
      </c>
      <c r="N11" s="332" t="str">
        <f t="shared" si="5"/>
        <v/>
      </c>
      <c r="O11" s="332" t="str">
        <f t="shared" si="6"/>
        <v/>
      </c>
      <c r="P11" s="332" t="str">
        <f t="shared" si="7"/>
        <v/>
      </c>
      <c r="Q11" s="332" t="str">
        <f t="shared" si="8"/>
        <v/>
      </c>
      <c r="R11" s="332" t="str">
        <f t="shared" si="9"/>
        <v/>
      </c>
      <c r="S11" s="332" t="str">
        <f t="shared" si="10"/>
        <v/>
      </c>
      <c r="U11" s="324">
        <v>9</v>
      </c>
      <c r="V11" s="324">
        <f>inputs!J$39</f>
        <v>0</v>
      </c>
      <c r="W11" s="324">
        <v>30</v>
      </c>
      <c r="X11" s="237">
        <f>IF(V11=W11,0,Model!O$18/(W11-V11))</f>
        <v>1088.6102442880961</v>
      </c>
      <c r="Z11" s="324">
        <f t="shared" si="11"/>
        <v>32658.307328642881</v>
      </c>
    </row>
    <row r="12" spans="1:26" x14ac:dyDescent="0.25">
      <c r="A12" s="330">
        <v>41285</v>
      </c>
      <c r="B12" s="331">
        <f t="shared" si="2"/>
        <v>1</v>
      </c>
      <c r="C12" s="331">
        <f t="shared" si="0"/>
        <v>1</v>
      </c>
      <c r="D12" s="329">
        <f t="shared" si="3"/>
        <v>640.99835913834488</v>
      </c>
      <c r="E12" s="329">
        <f>SUM(D$2:D12)</f>
        <v>7050.9819505217947</v>
      </c>
      <c r="F12" s="329">
        <v>217100</v>
      </c>
      <c r="G12" s="329">
        <v>136500</v>
      </c>
      <c r="H12" s="329">
        <v>252200</v>
      </c>
      <c r="I12" s="329">
        <v>345100</v>
      </c>
      <c r="J12" s="329">
        <v>142400</v>
      </c>
      <c r="K12" s="329">
        <v>258700</v>
      </c>
      <c r="L12" s="329">
        <v>348700</v>
      </c>
      <c r="M12" s="332" t="str">
        <f t="shared" si="4"/>
        <v/>
      </c>
      <c r="N12" s="332" t="str">
        <f t="shared" si="5"/>
        <v/>
      </c>
      <c r="O12" s="332" t="str">
        <f t="shared" si="6"/>
        <v/>
      </c>
      <c r="P12" s="332" t="str">
        <f t="shared" si="7"/>
        <v/>
      </c>
      <c r="Q12" s="332" t="str">
        <f t="shared" si="8"/>
        <v/>
      </c>
      <c r="R12" s="332" t="str">
        <f t="shared" si="9"/>
        <v/>
      </c>
      <c r="S12" s="332" t="str">
        <f t="shared" si="10"/>
        <v/>
      </c>
      <c r="U12" s="324">
        <v>10</v>
      </c>
      <c r="V12" s="324">
        <f>inputs!K$39</f>
        <v>0</v>
      </c>
      <c r="W12" s="324">
        <v>31</v>
      </c>
      <c r="X12" s="237">
        <f>IF(V12=W12,0,Model!P$18/(W12-V12))</f>
        <v>1088.6102442880961</v>
      </c>
      <c r="Z12" s="324">
        <f t="shared" si="11"/>
        <v>33746.917572930979</v>
      </c>
    </row>
    <row r="13" spans="1:26" x14ac:dyDescent="0.25">
      <c r="A13" s="330">
        <v>41286</v>
      </c>
      <c r="B13" s="331">
        <f t="shared" si="2"/>
        <v>1</v>
      </c>
      <c r="C13" s="331">
        <f t="shared" si="0"/>
        <v>1</v>
      </c>
      <c r="D13" s="329">
        <f t="shared" si="3"/>
        <v>640.99835913834488</v>
      </c>
      <c r="E13" s="329">
        <f>SUM(D$2:D13)</f>
        <v>7691.9803096601399</v>
      </c>
      <c r="F13" s="329">
        <v>217100</v>
      </c>
      <c r="G13" s="329">
        <v>136500</v>
      </c>
      <c r="H13" s="329">
        <v>252200</v>
      </c>
      <c r="I13" s="329">
        <v>345100</v>
      </c>
      <c r="J13" s="329">
        <v>142400</v>
      </c>
      <c r="K13" s="329">
        <v>258700</v>
      </c>
      <c r="L13" s="329">
        <v>348700</v>
      </c>
      <c r="M13" s="332" t="str">
        <f t="shared" si="4"/>
        <v/>
      </c>
      <c r="N13" s="332" t="str">
        <f t="shared" si="5"/>
        <v/>
      </c>
      <c r="O13" s="332" t="str">
        <f t="shared" si="6"/>
        <v/>
      </c>
      <c r="P13" s="332" t="str">
        <f t="shared" si="7"/>
        <v/>
      </c>
      <c r="Q13" s="332" t="str">
        <f t="shared" si="8"/>
        <v/>
      </c>
      <c r="R13" s="332" t="str">
        <f t="shared" si="9"/>
        <v/>
      </c>
      <c r="S13" s="332" t="str">
        <f t="shared" si="10"/>
        <v/>
      </c>
      <c r="U13" s="324">
        <v>11</v>
      </c>
      <c r="V13" s="324">
        <f>inputs!L$39</f>
        <v>0</v>
      </c>
      <c r="W13" s="324">
        <v>30</v>
      </c>
      <c r="X13" s="237">
        <f>IF(V13=W13,0,Model!Q$18/(W13-V13))</f>
        <v>273.70556244675493</v>
      </c>
      <c r="Z13" s="324">
        <f t="shared" si="11"/>
        <v>8211.166873402648</v>
      </c>
    </row>
    <row r="14" spans="1:26" x14ac:dyDescent="0.25">
      <c r="A14" s="330">
        <v>41287</v>
      </c>
      <c r="B14" s="331">
        <f t="shared" si="2"/>
        <v>1</v>
      </c>
      <c r="C14" s="331">
        <f t="shared" si="0"/>
        <v>1</v>
      </c>
      <c r="D14" s="329">
        <f t="shared" si="3"/>
        <v>640.99835913834488</v>
      </c>
      <c r="E14" s="329">
        <f>SUM(D$2:D14)</f>
        <v>8332.9786687984852</v>
      </c>
      <c r="F14" s="329">
        <v>217100</v>
      </c>
      <c r="G14" s="329">
        <v>136500</v>
      </c>
      <c r="H14" s="329">
        <v>252200</v>
      </c>
      <c r="I14" s="329">
        <v>345100</v>
      </c>
      <c r="J14" s="329">
        <v>142400</v>
      </c>
      <c r="K14" s="329">
        <v>258700</v>
      </c>
      <c r="L14" s="329">
        <v>348700</v>
      </c>
      <c r="M14" s="332" t="str">
        <f t="shared" si="4"/>
        <v/>
      </c>
      <c r="N14" s="332" t="str">
        <f t="shared" si="5"/>
        <v/>
      </c>
      <c r="O14" s="332" t="str">
        <f t="shared" si="6"/>
        <v/>
      </c>
      <c r="P14" s="332" t="str">
        <f t="shared" si="7"/>
        <v/>
      </c>
      <c r="Q14" s="332" t="str">
        <f t="shared" si="8"/>
        <v/>
      </c>
      <c r="R14" s="332" t="str">
        <f t="shared" si="9"/>
        <v/>
      </c>
      <c r="S14" s="332" t="str">
        <f t="shared" si="10"/>
        <v/>
      </c>
      <c r="U14" s="324">
        <v>12</v>
      </c>
      <c r="V14" s="324">
        <f>inputs!M$39</f>
        <v>0</v>
      </c>
      <c r="W14" s="324">
        <v>31</v>
      </c>
      <c r="X14" s="237">
        <f>IF(V14=W14,0,Model!R$18/(W14-V14))</f>
        <v>273.70556244675498</v>
      </c>
      <c r="Z14" s="324">
        <f t="shared" si="11"/>
        <v>8484.8724358494037</v>
      </c>
    </row>
    <row r="15" spans="1:26" x14ac:dyDescent="0.25">
      <c r="A15" s="330">
        <v>41288</v>
      </c>
      <c r="B15" s="331">
        <f t="shared" si="2"/>
        <v>1</v>
      </c>
      <c r="C15" s="331">
        <f t="shared" si="0"/>
        <v>1</v>
      </c>
      <c r="D15" s="329">
        <f t="shared" si="3"/>
        <v>640.99835913834488</v>
      </c>
      <c r="E15" s="329">
        <f>SUM(D$2:D15)</f>
        <v>8973.9770279368295</v>
      </c>
      <c r="F15" s="329">
        <v>217100</v>
      </c>
      <c r="G15" s="329">
        <v>136500</v>
      </c>
      <c r="H15" s="329">
        <v>252200</v>
      </c>
      <c r="I15" s="329">
        <v>345100</v>
      </c>
      <c r="J15" s="329">
        <v>142400</v>
      </c>
      <c r="K15" s="329">
        <v>258700</v>
      </c>
      <c r="L15" s="329">
        <v>348700</v>
      </c>
      <c r="M15" s="332" t="str">
        <f t="shared" si="4"/>
        <v/>
      </c>
      <c r="N15" s="332" t="str">
        <f t="shared" si="5"/>
        <v/>
      </c>
      <c r="O15" s="332" t="str">
        <f t="shared" si="6"/>
        <v/>
      </c>
      <c r="P15" s="332" t="str">
        <f t="shared" si="7"/>
        <v/>
      </c>
      <c r="Q15" s="332" t="str">
        <f t="shared" si="8"/>
        <v/>
      </c>
      <c r="R15" s="332" t="str">
        <f t="shared" si="9"/>
        <v/>
      </c>
      <c r="S15" s="332" t="str">
        <f t="shared" si="10"/>
        <v/>
      </c>
      <c r="U15" s="324">
        <v>13</v>
      </c>
      <c r="V15" s="324">
        <f>V3</f>
        <v>0</v>
      </c>
      <c r="W15" s="324">
        <f>W3</f>
        <v>31</v>
      </c>
      <c r="X15" s="237">
        <f>IF(V15=W15,0,Model!G$18/(W15-V15))</f>
        <v>640.99835913834488</v>
      </c>
    </row>
    <row r="16" spans="1:26" x14ac:dyDescent="0.25">
      <c r="A16" s="330">
        <v>41289</v>
      </c>
      <c r="B16" s="331">
        <f t="shared" si="2"/>
        <v>1</v>
      </c>
      <c r="C16" s="331">
        <f t="shared" si="0"/>
        <v>1</v>
      </c>
      <c r="D16" s="329">
        <f t="shared" si="3"/>
        <v>640.99835913834488</v>
      </c>
      <c r="E16" s="329">
        <f>SUM(D$2:D16)</f>
        <v>9614.9753870751738</v>
      </c>
      <c r="F16" s="329">
        <v>217100</v>
      </c>
      <c r="G16" s="329">
        <v>136500</v>
      </c>
      <c r="H16" s="329">
        <v>252200</v>
      </c>
      <c r="I16" s="329">
        <v>345100</v>
      </c>
      <c r="J16" s="329">
        <v>142400</v>
      </c>
      <c r="K16" s="329">
        <v>258700</v>
      </c>
      <c r="L16" s="329">
        <v>348700</v>
      </c>
      <c r="M16" s="332" t="str">
        <f t="shared" si="4"/>
        <v/>
      </c>
      <c r="N16" s="332" t="str">
        <f t="shared" si="5"/>
        <v/>
      </c>
      <c r="O16" s="332" t="str">
        <f t="shared" si="6"/>
        <v/>
      </c>
      <c r="P16" s="332" t="str">
        <f t="shared" si="7"/>
        <v/>
      </c>
      <c r="Q16" s="332" t="str">
        <f t="shared" si="8"/>
        <v/>
      </c>
      <c r="R16" s="332" t="str">
        <f t="shared" si="9"/>
        <v/>
      </c>
      <c r="S16" s="332" t="str">
        <f t="shared" si="10"/>
        <v/>
      </c>
    </row>
    <row r="17" spans="1:19" x14ac:dyDescent="0.25">
      <c r="A17" s="330">
        <v>41290</v>
      </c>
      <c r="B17" s="331">
        <f t="shared" si="2"/>
        <v>1</v>
      </c>
      <c r="C17" s="331">
        <f t="shared" si="0"/>
        <v>1</v>
      </c>
      <c r="D17" s="329">
        <f t="shared" si="3"/>
        <v>640.99835913834488</v>
      </c>
      <c r="E17" s="329">
        <f>SUM(D$2:D17)</f>
        <v>10255.973746213518</v>
      </c>
      <c r="F17" s="329">
        <v>217100</v>
      </c>
      <c r="G17" s="329">
        <v>136500</v>
      </c>
      <c r="H17" s="329">
        <v>252200</v>
      </c>
      <c r="I17" s="329">
        <v>345100</v>
      </c>
      <c r="J17" s="329">
        <v>142400</v>
      </c>
      <c r="K17" s="329">
        <v>258700</v>
      </c>
      <c r="L17" s="329">
        <v>348700</v>
      </c>
      <c r="M17" s="332" t="str">
        <f t="shared" si="4"/>
        <v/>
      </c>
      <c r="N17" s="332" t="str">
        <f t="shared" si="5"/>
        <v/>
      </c>
      <c r="O17" s="332" t="str">
        <f t="shared" si="6"/>
        <v/>
      </c>
      <c r="P17" s="332" t="str">
        <f t="shared" si="7"/>
        <v/>
      </c>
      <c r="Q17" s="332" t="str">
        <f t="shared" si="8"/>
        <v/>
      </c>
      <c r="R17" s="332" t="str">
        <f t="shared" si="9"/>
        <v/>
      </c>
      <c r="S17" s="332" t="str">
        <f t="shared" si="10"/>
        <v/>
      </c>
    </row>
    <row r="18" spans="1:19" x14ac:dyDescent="0.25">
      <c r="A18" s="330">
        <v>41291</v>
      </c>
      <c r="B18" s="331">
        <f t="shared" si="2"/>
        <v>1</v>
      </c>
      <c r="C18" s="331">
        <f t="shared" si="0"/>
        <v>1</v>
      </c>
      <c r="D18" s="329">
        <f t="shared" si="3"/>
        <v>640.99835913834488</v>
      </c>
      <c r="E18" s="329">
        <f>SUM(D$2:D18)</f>
        <v>10896.972105351862</v>
      </c>
      <c r="F18" s="329">
        <v>217100</v>
      </c>
      <c r="G18" s="329">
        <v>136500</v>
      </c>
      <c r="H18" s="329">
        <v>252200</v>
      </c>
      <c r="I18" s="329">
        <v>345100</v>
      </c>
      <c r="J18" s="329">
        <v>142400</v>
      </c>
      <c r="K18" s="329">
        <v>258700</v>
      </c>
      <c r="L18" s="329">
        <v>348700</v>
      </c>
      <c r="M18" s="332" t="str">
        <f t="shared" si="4"/>
        <v/>
      </c>
      <c r="N18" s="332" t="str">
        <f t="shared" si="5"/>
        <v/>
      </c>
      <c r="O18" s="332" t="str">
        <f t="shared" si="6"/>
        <v/>
      </c>
      <c r="P18" s="332" t="str">
        <f t="shared" si="7"/>
        <v/>
      </c>
      <c r="Q18" s="332" t="str">
        <f t="shared" si="8"/>
        <v/>
      </c>
      <c r="R18" s="332" t="str">
        <f t="shared" si="9"/>
        <v/>
      </c>
      <c r="S18" s="332" t="str">
        <f t="shared" si="10"/>
        <v/>
      </c>
    </row>
    <row r="19" spans="1:19" x14ac:dyDescent="0.25">
      <c r="A19" s="330">
        <v>41292</v>
      </c>
      <c r="B19" s="331">
        <f t="shared" si="2"/>
        <v>1</v>
      </c>
      <c r="C19" s="331">
        <f t="shared" si="0"/>
        <v>1</v>
      </c>
      <c r="D19" s="329">
        <f t="shared" si="3"/>
        <v>640.99835913834488</v>
      </c>
      <c r="E19" s="329">
        <f>SUM(D$2:D19)</f>
        <v>11537.970464490207</v>
      </c>
      <c r="F19" s="329">
        <v>217100</v>
      </c>
      <c r="G19" s="329">
        <v>136500</v>
      </c>
      <c r="H19" s="329">
        <v>252200</v>
      </c>
      <c r="I19" s="329">
        <v>345100</v>
      </c>
      <c r="J19" s="329">
        <v>142400</v>
      </c>
      <c r="K19" s="329">
        <v>258700</v>
      </c>
      <c r="L19" s="329">
        <v>348700</v>
      </c>
      <c r="M19" s="332" t="str">
        <f t="shared" si="4"/>
        <v/>
      </c>
      <c r="N19" s="332" t="str">
        <f t="shared" si="5"/>
        <v/>
      </c>
      <c r="O19" s="332" t="str">
        <f t="shared" si="6"/>
        <v/>
      </c>
      <c r="P19" s="332" t="str">
        <f t="shared" si="7"/>
        <v/>
      </c>
      <c r="Q19" s="332" t="str">
        <f t="shared" si="8"/>
        <v/>
      </c>
      <c r="R19" s="332" t="str">
        <f t="shared" si="9"/>
        <v/>
      </c>
      <c r="S19" s="332" t="str">
        <f t="shared" si="10"/>
        <v/>
      </c>
    </row>
    <row r="20" spans="1:19" x14ac:dyDescent="0.25">
      <c r="A20" s="330">
        <v>41293</v>
      </c>
      <c r="B20" s="331">
        <f t="shared" si="2"/>
        <v>1</v>
      </c>
      <c r="C20" s="331">
        <f t="shared" si="0"/>
        <v>1</v>
      </c>
      <c r="D20" s="329">
        <f t="shared" si="3"/>
        <v>640.99835913834488</v>
      </c>
      <c r="E20" s="329">
        <f>SUM(D$2:D20)</f>
        <v>12178.968823628551</v>
      </c>
      <c r="F20" s="329">
        <v>217100</v>
      </c>
      <c r="G20" s="329">
        <v>136500</v>
      </c>
      <c r="H20" s="329">
        <v>252200</v>
      </c>
      <c r="I20" s="329">
        <v>345100</v>
      </c>
      <c r="J20" s="329">
        <v>142400</v>
      </c>
      <c r="K20" s="329">
        <v>258700</v>
      </c>
      <c r="L20" s="329">
        <v>348700</v>
      </c>
      <c r="M20" s="332" t="str">
        <f t="shared" si="4"/>
        <v/>
      </c>
      <c r="N20" s="332" t="str">
        <f t="shared" si="5"/>
        <v/>
      </c>
      <c r="O20" s="332" t="str">
        <f t="shared" si="6"/>
        <v/>
      </c>
      <c r="P20" s="332" t="str">
        <f t="shared" si="7"/>
        <v/>
      </c>
      <c r="Q20" s="332" t="str">
        <f t="shared" si="8"/>
        <v/>
      </c>
      <c r="R20" s="332" t="str">
        <f t="shared" si="9"/>
        <v/>
      </c>
      <c r="S20" s="332" t="str">
        <f t="shared" si="10"/>
        <v/>
      </c>
    </row>
    <row r="21" spans="1:19" x14ac:dyDescent="0.25">
      <c r="A21" s="330">
        <v>41294</v>
      </c>
      <c r="B21" s="331">
        <f t="shared" si="2"/>
        <v>1</v>
      </c>
      <c r="C21" s="331">
        <f t="shared" si="0"/>
        <v>1</v>
      </c>
      <c r="D21" s="329">
        <f t="shared" si="3"/>
        <v>640.99835913834488</v>
      </c>
      <c r="E21" s="329">
        <f>SUM(D$2:D21)</f>
        <v>12819.967182766895</v>
      </c>
      <c r="F21" s="329">
        <v>217100</v>
      </c>
      <c r="G21" s="329">
        <v>136500</v>
      </c>
      <c r="H21" s="329">
        <v>252200</v>
      </c>
      <c r="I21" s="329">
        <v>345100</v>
      </c>
      <c r="J21" s="329">
        <v>142400</v>
      </c>
      <c r="K21" s="329">
        <v>258700</v>
      </c>
      <c r="L21" s="329">
        <v>348700</v>
      </c>
      <c r="M21" s="332" t="str">
        <f t="shared" si="4"/>
        <v/>
      </c>
      <c r="N21" s="332" t="str">
        <f t="shared" si="5"/>
        <v/>
      </c>
      <c r="O21" s="332" t="str">
        <f t="shared" si="6"/>
        <v/>
      </c>
      <c r="P21" s="332" t="str">
        <f t="shared" si="7"/>
        <v/>
      </c>
      <c r="Q21" s="332" t="str">
        <f t="shared" si="8"/>
        <v/>
      </c>
      <c r="R21" s="332" t="str">
        <f t="shared" si="9"/>
        <v/>
      </c>
      <c r="S21" s="332" t="str">
        <f t="shared" si="10"/>
        <v/>
      </c>
    </row>
    <row r="22" spans="1:19" x14ac:dyDescent="0.25">
      <c r="A22" s="330">
        <v>41295</v>
      </c>
      <c r="B22" s="331">
        <f t="shared" si="2"/>
        <v>1</v>
      </c>
      <c r="C22" s="331">
        <f t="shared" si="0"/>
        <v>1</v>
      </c>
      <c r="D22" s="329">
        <f t="shared" si="3"/>
        <v>640.99835913834488</v>
      </c>
      <c r="E22" s="329">
        <f>SUM(D$2:D22)</f>
        <v>13460.96554190524</v>
      </c>
      <c r="F22" s="329">
        <v>217100</v>
      </c>
      <c r="G22" s="329">
        <v>136500</v>
      </c>
      <c r="H22" s="329">
        <v>252200</v>
      </c>
      <c r="I22" s="329">
        <v>345100</v>
      </c>
      <c r="J22" s="329">
        <v>142400</v>
      </c>
      <c r="K22" s="329">
        <v>258700</v>
      </c>
      <c r="L22" s="329">
        <v>348700</v>
      </c>
      <c r="M22" s="332" t="str">
        <f t="shared" si="4"/>
        <v/>
      </c>
      <c r="N22" s="332" t="str">
        <f t="shared" si="5"/>
        <v/>
      </c>
      <c r="O22" s="332" t="str">
        <f t="shared" si="6"/>
        <v/>
      </c>
      <c r="P22" s="332" t="str">
        <f t="shared" si="7"/>
        <v/>
      </c>
      <c r="Q22" s="332" t="str">
        <f t="shared" si="8"/>
        <v/>
      </c>
      <c r="R22" s="332" t="str">
        <f t="shared" si="9"/>
        <v/>
      </c>
      <c r="S22" s="332" t="str">
        <f t="shared" si="10"/>
        <v/>
      </c>
    </row>
    <row r="23" spans="1:19" x14ac:dyDescent="0.25">
      <c r="A23" s="330">
        <v>41296</v>
      </c>
      <c r="B23" s="331">
        <f t="shared" si="2"/>
        <v>1</v>
      </c>
      <c r="C23" s="331">
        <f t="shared" si="0"/>
        <v>1</v>
      </c>
      <c r="D23" s="329">
        <f t="shared" si="3"/>
        <v>640.99835913834488</v>
      </c>
      <c r="E23" s="329">
        <f>SUM(D$2:D23)</f>
        <v>14101.963901043584</v>
      </c>
      <c r="F23" s="329">
        <v>217100</v>
      </c>
      <c r="G23" s="329">
        <v>136500</v>
      </c>
      <c r="H23" s="329">
        <v>252200</v>
      </c>
      <c r="I23" s="329">
        <v>345100</v>
      </c>
      <c r="J23" s="329">
        <v>142400</v>
      </c>
      <c r="K23" s="329">
        <v>258700</v>
      </c>
      <c r="L23" s="329">
        <v>348700</v>
      </c>
      <c r="M23" s="332" t="str">
        <f t="shared" si="4"/>
        <v/>
      </c>
      <c r="N23" s="332" t="str">
        <f t="shared" si="5"/>
        <v/>
      </c>
      <c r="O23" s="332" t="str">
        <f t="shared" si="6"/>
        <v/>
      </c>
      <c r="P23" s="332" t="str">
        <f t="shared" si="7"/>
        <v/>
      </c>
      <c r="Q23" s="332" t="str">
        <f t="shared" si="8"/>
        <v/>
      </c>
      <c r="R23" s="332" t="str">
        <f t="shared" si="9"/>
        <v/>
      </c>
      <c r="S23" s="332" t="str">
        <f t="shared" si="10"/>
        <v/>
      </c>
    </row>
    <row r="24" spans="1:19" x14ac:dyDescent="0.25">
      <c r="A24" s="330">
        <v>41297</v>
      </c>
      <c r="B24" s="331">
        <f t="shared" si="2"/>
        <v>1</v>
      </c>
      <c r="C24" s="331">
        <f t="shared" si="0"/>
        <v>1</v>
      </c>
      <c r="D24" s="329">
        <f t="shared" si="3"/>
        <v>640.99835913834488</v>
      </c>
      <c r="E24" s="329">
        <f>SUM(D$2:D24)</f>
        <v>14742.962260181928</v>
      </c>
      <c r="F24" s="329">
        <v>217100</v>
      </c>
      <c r="G24" s="329">
        <v>136500</v>
      </c>
      <c r="H24" s="329">
        <v>252200</v>
      </c>
      <c r="I24" s="329">
        <v>345100</v>
      </c>
      <c r="J24" s="329">
        <v>142400</v>
      </c>
      <c r="K24" s="329">
        <v>258700</v>
      </c>
      <c r="L24" s="329">
        <v>348700</v>
      </c>
      <c r="M24" s="332" t="str">
        <f t="shared" si="4"/>
        <v/>
      </c>
      <c r="N24" s="332" t="str">
        <f t="shared" si="5"/>
        <v/>
      </c>
      <c r="O24" s="332" t="str">
        <f t="shared" si="6"/>
        <v/>
      </c>
      <c r="P24" s="332" t="str">
        <f t="shared" si="7"/>
        <v/>
      </c>
      <c r="Q24" s="332" t="str">
        <f t="shared" si="8"/>
        <v/>
      </c>
      <c r="R24" s="332" t="str">
        <f t="shared" si="9"/>
        <v/>
      </c>
      <c r="S24" s="332" t="str">
        <f t="shared" si="10"/>
        <v/>
      </c>
    </row>
    <row r="25" spans="1:19" x14ac:dyDescent="0.25">
      <c r="A25" s="330">
        <v>41298</v>
      </c>
      <c r="B25" s="331">
        <f t="shared" si="2"/>
        <v>1</v>
      </c>
      <c r="C25" s="331">
        <f t="shared" si="0"/>
        <v>1</v>
      </c>
      <c r="D25" s="329">
        <f t="shared" si="3"/>
        <v>640.99835913834488</v>
      </c>
      <c r="E25" s="329">
        <f>SUM(D$2:D25)</f>
        <v>15383.960619320273</v>
      </c>
      <c r="F25" s="329">
        <v>217100</v>
      </c>
      <c r="G25" s="329">
        <v>136500</v>
      </c>
      <c r="H25" s="329">
        <v>252200</v>
      </c>
      <c r="I25" s="329">
        <v>345100</v>
      </c>
      <c r="J25" s="329">
        <v>142400</v>
      </c>
      <c r="K25" s="329">
        <v>258700</v>
      </c>
      <c r="L25" s="329">
        <v>348700</v>
      </c>
      <c r="M25" s="332" t="str">
        <f t="shared" si="4"/>
        <v/>
      </c>
      <c r="N25" s="332" t="str">
        <f t="shared" si="5"/>
        <v/>
      </c>
      <c r="O25" s="332" t="str">
        <f t="shared" si="6"/>
        <v/>
      </c>
      <c r="P25" s="332" t="str">
        <f t="shared" si="7"/>
        <v/>
      </c>
      <c r="Q25" s="332" t="str">
        <f t="shared" si="8"/>
        <v/>
      </c>
      <c r="R25" s="332" t="str">
        <f t="shared" si="9"/>
        <v/>
      </c>
      <c r="S25" s="332" t="str">
        <f t="shared" si="10"/>
        <v/>
      </c>
    </row>
    <row r="26" spans="1:19" x14ac:dyDescent="0.25">
      <c r="A26" s="330">
        <v>41299</v>
      </c>
      <c r="B26" s="331">
        <f t="shared" si="2"/>
        <v>1</v>
      </c>
      <c r="C26" s="331">
        <f t="shared" si="0"/>
        <v>1</v>
      </c>
      <c r="D26" s="329">
        <f t="shared" si="3"/>
        <v>640.99835913834488</v>
      </c>
      <c r="E26" s="329">
        <f>SUM(D$2:D26)</f>
        <v>16024.958978458617</v>
      </c>
      <c r="F26" s="329">
        <v>217100</v>
      </c>
      <c r="G26" s="329">
        <v>136500</v>
      </c>
      <c r="H26" s="329">
        <v>252200</v>
      </c>
      <c r="I26" s="329">
        <v>345100</v>
      </c>
      <c r="J26" s="329">
        <v>142400</v>
      </c>
      <c r="K26" s="329">
        <v>258700</v>
      </c>
      <c r="L26" s="329">
        <v>348700</v>
      </c>
      <c r="M26" s="332" t="str">
        <f t="shared" si="4"/>
        <v/>
      </c>
      <c r="N26" s="332" t="str">
        <f t="shared" si="5"/>
        <v/>
      </c>
      <c r="O26" s="332" t="str">
        <f t="shared" si="6"/>
        <v/>
      </c>
      <c r="P26" s="332" t="str">
        <f t="shared" si="7"/>
        <v/>
      </c>
      <c r="Q26" s="332" t="str">
        <f t="shared" si="8"/>
        <v/>
      </c>
      <c r="R26" s="332" t="str">
        <f t="shared" si="9"/>
        <v/>
      </c>
      <c r="S26" s="332" t="str">
        <f t="shared" si="10"/>
        <v/>
      </c>
    </row>
    <row r="27" spans="1:19" x14ac:dyDescent="0.25">
      <c r="A27" s="330">
        <v>41300</v>
      </c>
      <c r="B27" s="331">
        <f t="shared" si="2"/>
        <v>1</v>
      </c>
      <c r="C27" s="331">
        <f t="shared" si="0"/>
        <v>1</v>
      </c>
      <c r="D27" s="329">
        <f t="shared" si="3"/>
        <v>640.99835913834488</v>
      </c>
      <c r="E27" s="329">
        <f>SUM(D$2:D27)</f>
        <v>16665.957337596963</v>
      </c>
      <c r="F27" s="329">
        <v>217100</v>
      </c>
      <c r="G27" s="329">
        <v>136500</v>
      </c>
      <c r="H27" s="329">
        <v>252200</v>
      </c>
      <c r="I27" s="329">
        <v>345100</v>
      </c>
      <c r="J27" s="329">
        <v>142400</v>
      </c>
      <c r="K27" s="329">
        <v>258700</v>
      </c>
      <c r="L27" s="329">
        <v>348700</v>
      </c>
      <c r="M27" s="332" t="str">
        <f t="shared" si="4"/>
        <v/>
      </c>
      <c r="N27" s="332" t="str">
        <f t="shared" si="5"/>
        <v/>
      </c>
      <c r="O27" s="332" t="str">
        <f t="shared" si="6"/>
        <v/>
      </c>
      <c r="P27" s="332" t="str">
        <f t="shared" si="7"/>
        <v/>
      </c>
      <c r="Q27" s="332" t="str">
        <f t="shared" si="8"/>
        <v/>
      </c>
      <c r="R27" s="332" t="str">
        <f t="shared" si="9"/>
        <v/>
      </c>
      <c r="S27" s="332" t="str">
        <f t="shared" si="10"/>
        <v/>
      </c>
    </row>
    <row r="28" spans="1:19" x14ac:dyDescent="0.25">
      <c r="A28" s="330">
        <v>41301</v>
      </c>
      <c r="B28" s="331">
        <f t="shared" si="2"/>
        <v>1</v>
      </c>
      <c r="C28" s="331">
        <f t="shared" si="0"/>
        <v>1</v>
      </c>
      <c r="D28" s="329">
        <f t="shared" si="3"/>
        <v>640.99835913834488</v>
      </c>
      <c r="E28" s="329">
        <f>SUM(D$2:D28)</f>
        <v>17306.955696735309</v>
      </c>
      <c r="F28" s="329">
        <v>217100</v>
      </c>
      <c r="G28" s="329">
        <v>136500</v>
      </c>
      <c r="H28" s="329">
        <v>252200</v>
      </c>
      <c r="I28" s="329">
        <v>345100</v>
      </c>
      <c r="J28" s="329">
        <v>142400</v>
      </c>
      <c r="K28" s="329">
        <v>258700</v>
      </c>
      <c r="L28" s="329">
        <v>348700</v>
      </c>
      <c r="M28" s="332" t="str">
        <f t="shared" si="4"/>
        <v/>
      </c>
      <c r="N28" s="332" t="str">
        <f t="shared" si="5"/>
        <v/>
      </c>
      <c r="O28" s="332" t="str">
        <f t="shared" si="6"/>
        <v/>
      </c>
      <c r="P28" s="332" t="str">
        <f t="shared" si="7"/>
        <v/>
      </c>
      <c r="Q28" s="332" t="str">
        <f t="shared" si="8"/>
        <v/>
      </c>
      <c r="R28" s="332" t="str">
        <f t="shared" si="9"/>
        <v/>
      </c>
      <c r="S28" s="332" t="str">
        <f t="shared" si="10"/>
        <v/>
      </c>
    </row>
    <row r="29" spans="1:19" x14ac:dyDescent="0.25">
      <c r="A29" s="330">
        <v>41302</v>
      </c>
      <c r="B29" s="331">
        <f t="shared" si="2"/>
        <v>1</v>
      </c>
      <c r="C29" s="331">
        <f t="shared" si="0"/>
        <v>1</v>
      </c>
      <c r="D29" s="329">
        <f t="shared" si="3"/>
        <v>640.99835913834488</v>
      </c>
      <c r="E29" s="329">
        <f>SUM(D$2:D29)</f>
        <v>17947.954055873655</v>
      </c>
      <c r="F29" s="329">
        <v>217100</v>
      </c>
      <c r="G29" s="329">
        <v>136500</v>
      </c>
      <c r="H29" s="329">
        <v>252200</v>
      </c>
      <c r="I29" s="329">
        <v>345100</v>
      </c>
      <c r="J29" s="329">
        <v>142400</v>
      </c>
      <c r="K29" s="329">
        <v>258700</v>
      </c>
      <c r="L29" s="329">
        <v>348700</v>
      </c>
      <c r="M29" s="332" t="str">
        <f t="shared" si="4"/>
        <v/>
      </c>
      <c r="N29" s="332" t="str">
        <f t="shared" si="5"/>
        <v/>
      </c>
      <c r="O29" s="332" t="str">
        <f t="shared" si="6"/>
        <v/>
      </c>
      <c r="P29" s="332" t="str">
        <f t="shared" si="7"/>
        <v/>
      </c>
      <c r="Q29" s="332" t="str">
        <f t="shared" si="8"/>
        <v/>
      </c>
      <c r="R29" s="332" t="str">
        <f t="shared" si="9"/>
        <v/>
      </c>
      <c r="S29" s="332" t="str">
        <f t="shared" si="10"/>
        <v/>
      </c>
    </row>
    <row r="30" spans="1:19" x14ac:dyDescent="0.25">
      <c r="A30" s="330">
        <v>41303</v>
      </c>
      <c r="B30" s="331">
        <f t="shared" si="2"/>
        <v>1</v>
      </c>
      <c r="C30" s="331">
        <f t="shared" si="0"/>
        <v>1</v>
      </c>
      <c r="D30" s="329">
        <f t="shared" si="3"/>
        <v>640.99835913834488</v>
      </c>
      <c r="E30" s="329">
        <f>SUM(D$2:D30)</f>
        <v>18588.952415012001</v>
      </c>
      <c r="F30" s="329">
        <v>217100</v>
      </c>
      <c r="G30" s="329">
        <v>136500</v>
      </c>
      <c r="H30" s="329">
        <v>252200</v>
      </c>
      <c r="I30" s="329">
        <v>345100</v>
      </c>
      <c r="J30" s="329">
        <v>142400</v>
      </c>
      <c r="K30" s="329">
        <v>258700</v>
      </c>
      <c r="L30" s="329">
        <v>348700</v>
      </c>
      <c r="M30" s="332" t="str">
        <f t="shared" si="4"/>
        <v/>
      </c>
      <c r="N30" s="332" t="str">
        <f t="shared" si="5"/>
        <v/>
      </c>
      <c r="O30" s="332" t="str">
        <f t="shared" si="6"/>
        <v/>
      </c>
      <c r="P30" s="332" t="str">
        <f t="shared" si="7"/>
        <v/>
      </c>
      <c r="Q30" s="332" t="str">
        <f t="shared" si="8"/>
        <v/>
      </c>
      <c r="R30" s="332" t="str">
        <f t="shared" si="9"/>
        <v/>
      </c>
      <c r="S30" s="332" t="str">
        <f t="shared" si="10"/>
        <v/>
      </c>
    </row>
    <row r="31" spans="1:19" x14ac:dyDescent="0.25">
      <c r="A31" s="330">
        <v>41304</v>
      </c>
      <c r="B31" s="331">
        <f t="shared" si="2"/>
        <v>1</v>
      </c>
      <c r="C31" s="331">
        <f t="shared" si="0"/>
        <v>1</v>
      </c>
      <c r="D31" s="329">
        <f t="shared" si="3"/>
        <v>640.99835913834488</v>
      </c>
      <c r="E31" s="329">
        <f>SUM(D$2:D31)</f>
        <v>19229.950774150348</v>
      </c>
      <c r="F31" s="329">
        <v>217100</v>
      </c>
      <c r="G31" s="329">
        <v>136500</v>
      </c>
      <c r="H31" s="329">
        <v>252200</v>
      </c>
      <c r="I31" s="329">
        <v>345100</v>
      </c>
      <c r="J31" s="329">
        <v>142400</v>
      </c>
      <c r="K31" s="329">
        <v>258700</v>
      </c>
      <c r="L31" s="329">
        <v>348700</v>
      </c>
      <c r="M31" s="332" t="str">
        <f t="shared" si="4"/>
        <v/>
      </c>
      <c r="N31" s="332" t="str">
        <f t="shared" si="5"/>
        <v/>
      </c>
      <c r="O31" s="332" t="str">
        <f t="shared" si="6"/>
        <v/>
      </c>
      <c r="P31" s="332" t="str">
        <f t="shared" si="7"/>
        <v/>
      </c>
      <c r="Q31" s="332" t="str">
        <f t="shared" si="8"/>
        <v/>
      </c>
      <c r="R31" s="332" t="str">
        <f t="shared" si="9"/>
        <v/>
      </c>
      <c r="S31" s="332" t="str">
        <f t="shared" si="10"/>
        <v/>
      </c>
    </row>
    <row r="32" spans="1:19" x14ac:dyDescent="0.25">
      <c r="A32" s="330">
        <v>41305</v>
      </c>
      <c r="B32" s="331">
        <f t="shared" si="2"/>
        <v>1</v>
      </c>
      <c r="C32" s="331">
        <f t="shared" si="0"/>
        <v>1</v>
      </c>
      <c r="D32" s="329">
        <f t="shared" si="3"/>
        <v>640.99835913834488</v>
      </c>
      <c r="E32" s="329">
        <f>SUM(D$2:D32)</f>
        <v>19870.949133288694</v>
      </c>
      <c r="F32" s="329">
        <v>217100</v>
      </c>
      <c r="G32" s="329">
        <v>136500</v>
      </c>
      <c r="H32" s="329">
        <v>252200</v>
      </c>
      <c r="I32" s="329">
        <v>345100</v>
      </c>
      <c r="J32" s="329">
        <v>142400</v>
      </c>
      <c r="K32" s="329">
        <v>258700</v>
      </c>
      <c r="L32" s="329">
        <v>348700</v>
      </c>
      <c r="M32" s="332" t="str">
        <f t="shared" si="4"/>
        <v/>
      </c>
      <c r="N32" s="332" t="str">
        <f t="shared" si="5"/>
        <v/>
      </c>
      <c r="O32" s="332" t="str">
        <f t="shared" si="6"/>
        <v/>
      </c>
      <c r="P32" s="332" t="str">
        <f t="shared" si="7"/>
        <v/>
      </c>
      <c r="Q32" s="332" t="str">
        <f t="shared" si="8"/>
        <v/>
      </c>
      <c r="R32" s="332" t="str">
        <f t="shared" si="9"/>
        <v/>
      </c>
      <c r="S32" s="332" t="str">
        <f t="shared" si="10"/>
        <v/>
      </c>
    </row>
    <row r="33" spans="1:19" x14ac:dyDescent="0.25">
      <c r="A33" s="330">
        <v>41306</v>
      </c>
      <c r="B33" s="331">
        <f t="shared" si="2"/>
        <v>2</v>
      </c>
      <c r="C33" s="331">
        <f t="shared" si="0"/>
        <v>1</v>
      </c>
      <c r="D33" s="329">
        <f t="shared" si="3"/>
        <v>640.99835913834465</v>
      </c>
      <c r="E33" s="329">
        <f>SUM(D$2:D33)</f>
        <v>20511.94749242704</v>
      </c>
      <c r="F33" s="329">
        <v>217100</v>
      </c>
      <c r="G33" s="329">
        <v>136500</v>
      </c>
      <c r="H33" s="329">
        <v>252200</v>
      </c>
      <c r="I33" s="329">
        <v>345100</v>
      </c>
      <c r="J33" s="329">
        <v>142400</v>
      </c>
      <c r="K33" s="329">
        <v>258700</v>
      </c>
      <c r="L33" s="329">
        <v>348700</v>
      </c>
      <c r="M33" s="332" t="str">
        <f t="shared" si="4"/>
        <v/>
      </c>
      <c r="N33" s="332" t="str">
        <f t="shared" si="5"/>
        <v/>
      </c>
      <c r="O33" s="332" t="str">
        <f t="shared" si="6"/>
        <v/>
      </c>
      <c r="P33" s="332" t="str">
        <f t="shared" si="7"/>
        <v/>
      </c>
      <c r="Q33" s="332" t="str">
        <f t="shared" si="8"/>
        <v/>
      </c>
      <c r="R33" s="332" t="str">
        <f t="shared" si="9"/>
        <v/>
      </c>
      <c r="S33" s="332" t="str">
        <f t="shared" si="10"/>
        <v/>
      </c>
    </row>
    <row r="34" spans="1:19" x14ac:dyDescent="0.25">
      <c r="A34" s="330">
        <v>41307</v>
      </c>
      <c r="B34" s="331">
        <f t="shared" si="2"/>
        <v>2</v>
      </c>
      <c r="C34" s="331">
        <f t="shared" si="0"/>
        <v>1</v>
      </c>
      <c r="D34" s="329">
        <f t="shared" si="3"/>
        <v>640.99835913834465</v>
      </c>
      <c r="E34" s="329">
        <f>SUM(D$2:D34)</f>
        <v>21152.945851565386</v>
      </c>
      <c r="F34" s="329">
        <v>217100</v>
      </c>
      <c r="G34" s="329">
        <v>136500</v>
      </c>
      <c r="H34" s="329">
        <v>252200</v>
      </c>
      <c r="I34" s="329">
        <v>345100</v>
      </c>
      <c r="J34" s="329">
        <v>142400</v>
      </c>
      <c r="K34" s="329">
        <v>258700</v>
      </c>
      <c r="L34" s="329">
        <v>348700</v>
      </c>
      <c r="M34" s="332" t="str">
        <f t="shared" si="4"/>
        <v/>
      </c>
      <c r="N34" s="332" t="str">
        <f t="shared" si="5"/>
        <v/>
      </c>
      <c r="O34" s="332" t="str">
        <f t="shared" si="6"/>
        <v/>
      </c>
      <c r="P34" s="332" t="str">
        <f t="shared" si="7"/>
        <v/>
      </c>
      <c r="Q34" s="332" t="str">
        <f t="shared" si="8"/>
        <v/>
      </c>
      <c r="R34" s="332" t="str">
        <f t="shared" si="9"/>
        <v/>
      </c>
      <c r="S34" s="332" t="str">
        <f t="shared" si="10"/>
        <v/>
      </c>
    </row>
    <row r="35" spans="1:19" x14ac:dyDescent="0.25">
      <c r="A35" s="330">
        <v>41308</v>
      </c>
      <c r="B35" s="331">
        <f t="shared" si="2"/>
        <v>2</v>
      </c>
      <c r="C35" s="331">
        <f t="shared" si="0"/>
        <v>1</v>
      </c>
      <c r="D35" s="329">
        <f t="shared" si="3"/>
        <v>640.99835913834465</v>
      </c>
      <c r="E35" s="329">
        <f>SUM(D$2:D35)</f>
        <v>21793.944210703732</v>
      </c>
      <c r="F35" s="329">
        <v>217100</v>
      </c>
      <c r="G35" s="329">
        <v>136500</v>
      </c>
      <c r="H35" s="329">
        <v>252200</v>
      </c>
      <c r="I35" s="329">
        <v>345100</v>
      </c>
      <c r="J35" s="329">
        <v>142400</v>
      </c>
      <c r="K35" s="329">
        <v>258700</v>
      </c>
      <c r="L35" s="329">
        <v>348700</v>
      </c>
      <c r="M35" s="332" t="str">
        <f t="shared" si="4"/>
        <v/>
      </c>
      <c r="N35" s="332" t="str">
        <f t="shared" si="5"/>
        <v/>
      </c>
      <c r="O35" s="332" t="str">
        <f t="shared" si="6"/>
        <v/>
      </c>
      <c r="P35" s="332" t="str">
        <f t="shared" si="7"/>
        <v/>
      </c>
      <c r="Q35" s="332" t="str">
        <f t="shared" si="8"/>
        <v/>
      </c>
      <c r="R35" s="332" t="str">
        <f t="shared" si="9"/>
        <v/>
      </c>
      <c r="S35" s="332" t="str">
        <f t="shared" si="10"/>
        <v/>
      </c>
    </row>
    <row r="36" spans="1:19" x14ac:dyDescent="0.25">
      <c r="A36" s="330">
        <v>41309</v>
      </c>
      <c r="B36" s="331">
        <f t="shared" si="2"/>
        <v>2</v>
      </c>
      <c r="C36" s="331">
        <f t="shared" si="0"/>
        <v>1</v>
      </c>
      <c r="D36" s="329">
        <f t="shared" si="3"/>
        <v>640.99835913834465</v>
      </c>
      <c r="E36" s="329">
        <f>SUM(D$2:D36)</f>
        <v>22434.942569842078</v>
      </c>
      <c r="F36" s="329">
        <v>217100</v>
      </c>
      <c r="G36" s="329">
        <v>136500</v>
      </c>
      <c r="H36" s="329">
        <v>252200</v>
      </c>
      <c r="I36" s="329">
        <v>345100</v>
      </c>
      <c r="J36" s="329">
        <v>142400</v>
      </c>
      <c r="K36" s="329">
        <v>258700</v>
      </c>
      <c r="L36" s="329">
        <v>348700</v>
      </c>
      <c r="M36" s="332" t="str">
        <f t="shared" si="4"/>
        <v/>
      </c>
      <c r="N36" s="332" t="str">
        <f t="shared" si="5"/>
        <v/>
      </c>
      <c r="O36" s="332" t="str">
        <f t="shared" si="6"/>
        <v/>
      </c>
      <c r="P36" s="332" t="str">
        <f t="shared" si="7"/>
        <v/>
      </c>
      <c r="Q36" s="332" t="str">
        <f t="shared" si="8"/>
        <v/>
      </c>
      <c r="R36" s="332" t="str">
        <f t="shared" si="9"/>
        <v/>
      </c>
      <c r="S36" s="332" t="str">
        <f t="shared" si="10"/>
        <v/>
      </c>
    </row>
    <row r="37" spans="1:19" x14ac:dyDescent="0.25">
      <c r="A37" s="330">
        <v>41310</v>
      </c>
      <c r="B37" s="331">
        <f t="shared" si="2"/>
        <v>2</v>
      </c>
      <c r="C37" s="331">
        <f t="shared" si="0"/>
        <v>1</v>
      </c>
      <c r="D37" s="329">
        <f t="shared" si="3"/>
        <v>640.99835913834465</v>
      </c>
      <c r="E37" s="329">
        <f>SUM(D$2:D37)</f>
        <v>23075.940928980424</v>
      </c>
      <c r="F37" s="329">
        <v>217100</v>
      </c>
      <c r="G37" s="329">
        <v>136500</v>
      </c>
      <c r="H37" s="329">
        <v>252200</v>
      </c>
      <c r="I37" s="329">
        <v>345100</v>
      </c>
      <c r="J37" s="329">
        <v>142400</v>
      </c>
      <c r="K37" s="329">
        <v>258700</v>
      </c>
      <c r="L37" s="329">
        <v>348700</v>
      </c>
      <c r="M37" s="332" t="str">
        <f t="shared" si="4"/>
        <v/>
      </c>
      <c r="N37" s="332" t="str">
        <f t="shared" si="5"/>
        <v/>
      </c>
      <c r="O37" s="332" t="str">
        <f t="shared" si="6"/>
        <v/>
      </c>
      <c r="P37" s="332" t="str">
        <f t="shared" si="7"/>
        <v/>
      </c>
      <c r="Q37" s="332" t="str">
        <f t="shared" si="8"/>
        <v/>
      </c>
      <c r="R37" s="332" t="str">
        <f t="shared" si="9"/>
        <v/>
      </c>
      <c r="S37" s="332" t="str">
        <f t="shared" si="10"/>
        <v/>
      </c>
    </row>
    <row r="38" spans="1:19" x14ac:dyDescent="0.25">
      <c r="A38" s="330">
        <v>41311</v>
      </c>
      <c r="B38" s="331">
        <f t="shared" si="2"/>
        <v>2</v>
      </c>
      <c r="C38" s="331">
        <f t="shared" si="0"/>
        <v>1</v>
      </c>
      <c r="D38" s="329">
        <f t="shared" si="3"/>
        <v>640.99835913834465</v>
      </c>
      <c r="E38" s="329">
        <f>SUM(D$2:D38)</f>
        <v>23716.93928811877</v>
      </c>
      <c r="F38" s="329">
        <v>217100</v>
      </c>
      <c r="G38" s="329">
        <v>136500</v>
      </c>
      <c r="H38" s="329">
        <v>252200</v>
      </c>
      <c r="I38" s="329">
        <v>345100</v>
      </c>
      <c r="J38" s="329">
        <v>142400</v>
      </c>
      <c r="K38" s="329">
        <v>258700</v>
      </c>
      <c r="L38" s="329">
        <v>348700</v>
      </c>
      <c r="M38" s="332" t="str">
        <f t="shared" si="4"/>
        <v/>
      </c>
      <c r="N38" s="332" t="str">
        <f t="shared" si="5"/>
        <v/>
      </c>
      <c r="O38" s="332" t="str">
        <f t="shared" si="6"/>
        <v/>
      </c>
      <c r="P38" s="332" t="str">
        <f t="shared" si="7"/>
        <v/>
      </c>
      <c r="Q38" s="332" t="str">
        <f t="shared" si="8"/>
        <v/>
      </c>
      <c r="R38" s="332" t="str">
        <f t="shared" si="9"/>
        <v/>
      </c>
      <c r="S38" s="332" t="str">
        <f t="shared" si="10"/>
        <v/>
      </c>
    </row>
    <row r="39" spans="1:19" x14ac:dyDescent="0.25">
      <c r="A39" s="330">
        <v>41312</v>
      </c>
      <c r="B39" s="331">
        <f t="shared" si="2"/>
        <v>2</v>
      </c>
      <c r="C39" s="331">
        <f t="shared" si="0"/>
        <v>1</v>
      </c>
      <c r="D39" s="329">
        <f t="shared" si="3"/>
        <v>640.99835913834465</v>
      </c>
      <c r="E39" s="329">
        <f>SUM(D$2:D39)</f>
        <v>24357.937647257117</v>
      </c>
      <c r="F39" s="329">
        <v>217100</v>
      </c>
      <c r="G39" s="329">
        <v>136500</v>
      </c>
      <c r="H39" s="329">
        <v>252200</v>
      </c>
      <c r="I39" s="329">
        <v>345100</v>
      </c>
      <c r="J39" s="329">
        <v>142400</v>
      </c>
      <c r="K39" s="329">
        <v>258700</v>
      </c>
      <c r="L39" s="329">
        <v>348700</v>
      </c>
      <c r="M39" s="332" t="str">
        <f t="shared" si="4"/>
        <v/>
      </c>
      <c r="N39" s="332" t="str">
        <f t="shared" si="5"/>
        <v/>
      </c>
      <c r="O39" s="332" t="str">
        <f t="shared" si="6"/>
        <v/>
      </c>
      <c r="P39" s="332" t="str">
        <f t="shared" si="7"/>
        <v/>
      </c>
      <c r="Q39" s="332" t="str">
        <f t="shared" si="8"/>
        <v/>
      </c>
      <c r="R39" s="332" t="str">
        <f t="shared" si="9"/>
        <v/>
      </c>
      <c r="S39" s="332" t="str">
        <f t="shared" si="10"/>
        <v/>
      </c>
    </row>
    <row r="40" spans="1:19" x14ac:dyDescent="0.25">
      <c r="A40" s="330">
        <v>41313</v>
      </c>
      <c r="B40" s="331">
        <f t="shared" si="2"/>
        <v>2</v>
      </c>
      <c r="C40" s="331">
        <f t="shared" si="0"/>
        <v>1</v>
      </c>
      <c r="D40" s="329">
        <f t="shared" si="3"/>
        <v>640.99835913834465</v>
      </c>
      <c r="E40" s="329">
        <f>SUM(D$2:D40)</f>
        <v>24998.936006395463</v>
      </c>
      <c r="F40" s="329">
        <v>217100</v>
      </c>
      <c r="G40" s="329">
        <v>136500</v>
      </c>
      <c r="H40" s="329">
        <v>252200</v>
      </c>
      <c r="I40" s="329">
        <v>345100</v>
      </c>
      <c r="J40" s="329">
        <v>142400</v>
      </c>
      <c r="K40" s="329">
        <v>258700</v>
      </c>
      <c r="L40" s="329">
        <v>348700</v>
      </c>
      <c r="M40" s="332" t="str">
        <f t="shared" si="4"/>
        <v/>
      </c>
      <c r="N40" s="332" t="str">
        <f t="shared" si="5"/>
        <v/>
      </c>
      <c r="O40" s="332" t="str">
        <f t="shared" si="6"/>
        <v/>
      </c>
      <c r="P40" s="332" t="str">
        <f t="shared" si="7"/>
        <v/>
      </c>
      <c r="Q40" s="332" t="str">
        <f t="shared" si="8"/>
        <v/>
      </c>
      <c r="R40" s="332" t="str">
        <f t="shared" si="9"/>
        <v/>
      </c>
      <c r="S40" s="332" t="str">
        <f t="shared" si="10"/>
        <v/>
      </c>
    </row>
    <row r="41" spans="1:19" x14ac:dyDescent="0.25">
      <c r="A41" s="330">
        <v>41314</v>
      </c>
      <c r="B41" s="331">
        <f t="shared" si="2"/>
        <v>2</v>
      </c>
      <c r="C41" s="331">
        <f t="shared" si="0"/>
        <v>1</v>
      </c>
      <c r="D41" s="329">
        <f t="shared" si="3"/>
        <v>640.99835913834465</v>
      </c>
      <c r="E41" s="329">
        <f>SUM(D$2:D41)</f>
        <v>25639.934365533809</v>
      </c>
      <c r="F41" s="329">
        <v>217100</v>
      </c>
      <c r="G41" s="329">
        <v>136500</v>
      </c>
      <c r="H41" s="329">
        <v>252200</v>
      </c>
      <c r="I41" s="329">
        <v>345100</v>
      </c>
      <c r="J41" s="329">
        <v>142400</v>
      </c>
      <c r="K41" s="329">
        <v>258700</v>
      </c>
      <c r="L41" s="329">
        <v>348700</v>
      </c>
      <c r="M41" s="332" t="str">
        <f t="shared" si="4"/>
        <v/>
      </c>
      <c r="N41" s="332" t="str">
        <f t="shared" si="5"/>
        <v/>
      </c>
      <c r="O41" s="332" t="str">
        <f t="shared" si="6"/>
        <v/>
      </c>
      <c r="P41" s="332" t="str">
        <f t="shared" si="7"/>
        <v/>
      </c>
      <c r="Q41" s="332" t="str">
        <f t="shared" si="8"/>
        <v/>
      </c>
      <c r="R41" s="332" t="str">
        <f t="shared" si="9"/>
        <v/>
      </c>
      <c r="S41" s="332" t="str">
        <f t="shared" si="10"/>
        <v/>
      </c>
    </row>
    <row r="42" spans="1:19" x14ac:dyDescent="0.25">
      <c r="A42" s="330">
        <v>41315</v>
      </c>
      <c r="B42" s="331">
        <f t="shared" si="2"/>
        <v>2</v>
      </c>
      <c r="C42" s="331">
        <f t="shared" si="0"/>
        <v>1</v>
      </c>
      <c r="D42" s="329">
        <f t="shared" si="3"/>
        <v>640.99835913834465</v>
      </c>
      <c r="E42" s="329">
        <f>SUM(D$2:D42)</f>
        <v>26280.932724672155</v>
      </c>
      <c r="F42" s="329">
        <v>217100</v>
      </c>
      <c r="G42" s="329">
        <v>136500</v>
      </c>
      <c r="H42" s="329">
        <v>252200</v>
      </c>
      <c r="I42" s="329">
        <v>345100</v>
      </c>
      <c r="J42" s="329">
        <v>142400</v>
      </c>
      <c r="K42" s="329">
        <v>258700</v>
      </c>
      <c r="L42" s="329">
        <v>348700</v>
      </c>
      <c r="M42" s="332" t="str">
        <f t="shared" si="4"/>
        <v/>
      </c>
      <c r="N42" s="332" t="str">
        <f t="shared" si="5"/>
        <v/>
      </c>
      <c r="O42" s="332" t="str">
        <f t="shared" si="6"/>
        <v/>
      </c>
      <c r="P42" s="332" t="str">
        <f t="shared" si="7"/>
        <v/>
      </c>
      <c r="Q42" s="332" t="str">
        <f t="shared" si="8"/>
        <v/>
      </c>
      <c r="R42" s="332" t="str">
        <f t="shared" si="9"/>
        <v/>
      </c>
      <c r="S42" s="332" t="str">
        <f t="shared" si="10"/>
        <v/>
      </c>
    </row>
    <row r="43" spans="1:19" x14ac:dyDescent="0.25">
      <c r="A43" s="330">
        <v>41316</v>
      </c>
      <c r="B43" s="331">
        <f t="shared" si="2"/>
        <v>2</v>
      </c>
      <c r="C43" s="331">
        <f t="shared" si="0"/>
        <v>1</v>
      </c>
      <c r="D43" s="329">
        <f t="shared" si="3"/>
        <v>640.99835913834465</v>
      </c>
      <c r="E43" s="329">
        <f>SUM(D$2:D43)</f>
        <v>26921.931083810501</v>
      </c>
      <c r="F43" s="329">
        <v>217100</v>
      </c>
      <c r="G43" s="329">
        <v>136500</v>
      </c>
      <c r="H43" s="329">
        <v>252200</v>
      </c>
      <c r="I43" s="329">
        <v>345100</v>
      </c>
      <c r="J43" s="329">
        <v>142400</v>
      </c>
      <c r="K43" s="329">
        <v>258700</v>
      </c>
      <c r="L43" s="329">
        <v>348700</v>
      </c>
      <c r="M43" s="332" t="str">
        <f t="shared" si="4"/>
        <v/>
      </c>
      <c r="N43" s="332" t="str">
        <f t="shared" si="5"/>
        <v/>
      </c>
      <c r="O43" s="332" t="str">
        <f t="shared" si="6"/>
        <v/>
      </c>
      <c r="P43" s="332" t="str">
        <f t="shared" si="7"/>
        <v/>
      </c>
      <c r="Q43" s="332" t="str">
        <f t="shared" si="8"/>
        <v/>
      </c>
      <c r="R43" s="332" t="str">
        <f t="shared" si="9"/>
        <v/>
      </c>
      <c r="S43" s="332" t="str">
        <f t="shared" si="10"/>
        <v/>
      </c>
    </row>
    <row r="44" spans="1:19" x14ac:dyDescent="0.25">
      <c r="A44" s="330">
        <v>41317</v>
      </c>
      <c r="B44" s="331">
        <f t="shared" si="2"/>
        <v>2</v>
      </c>
      <c r="C44" s="331">
        <f t="shared" si="0"/>
        <v>1</v>
      </c>
      <c r="D44" s="329">
        <f t="shared" si="3"/>
        <v>640.99835913834465</v>
      </c>
      <c r="E44" s="329">
        <f>SUM(D$2:D44)</f>
        <v>27562.929442948847</v>
      </c>
      <c r="F44" s="329">
        <v>217100</v>
      </c>
      <c r="G44" s="329">
        <v>136500</v>
      </c>
      <c r="H44" s="329">
        <v>252200</v>
      </c>
      <c r="I44" s="329">
        <v>345100</v>
      </c>
      <c r="J44" s="329">
        <v>142400</v>
      </c>
      <c r="K44" s="329">
        <v>258700</v>
      </c>
      <c r="L44" s="329">
        <v>348700</v>
      </c>
      <c r="M44" s="332" t="str">
        <f t="shared" si="4"/>
        <v/>
      </c>
      <c r="N44" s="332" t="str">
        <f t="shared" si="5"/>
        <v/>
      </c>
      <c r="O44" s="332" t="str">
        <f t="shared" si="6"/>
        <v/>
      </c>
      <c r="P44" s="332" t="str">
        <f t="shared" si="7"/>
        <v/>
      </c>
      <c r="Q44" s="332" t="str">
        <f t="shared" si="8"/>
        <v/>
      </c>
      <c r="R44" s="332" t="str">
        <f t="shared" si="9"/>
        <v/>
      </c>
      <c r="S44" s="332" t="str">
        <f t="shared" si="10"/>
        <v/>
      </c>
    </row>
    <row r="45" spans="1:19" x14ac:dyDescent="0.25">
      <c r="A45" s="330">
        <v>41318</v>
      </c>
      <c r="B45" s="331">
        <f t="shared" si="2"/>
        <v>2</v>
      </c>
      <c r="C45" s="331">
        <f t="shared" si="0"/>
        <v>1</v>
      </c>
      <c r="D45" s="329">
        <f t="shared" si="3"/>
        <v>640.99835913834465</v>
      </c>
      <c r="E45" s="329">
        <f>SUM(D$2:D45)</f>
        <v>28203.927802087193</v>
      </c>
      <c r="F45" s="329">
        <v>217100</v>
      </c>
      <c r="G45" s="329">
        <v>136500</v>
      </c>
      <c r="H45" s="329">
        <v>252200</v>
      </c>
      <c r="I45" s="329">
        <v>345100</v>
      </c>
      <c r="J45" s="329">
        <v>142400</v>
      </c>
      <c r="K45" s="329">
        <v>258700</v>
      </c>
      <c r="L45" s="329">
        <v>348700</v>
      </c>
      <c r="M45" s="332" t="str">
        <f t="shared" si="4"/>
        <v/>
      </c>
      <c r="N45" s="332" t="str">
        <f t="shared" si="5"/>
        <v/>
      </c>
      <c r="O45" s="332" t="str">
        <f t="shared" si="6"/>
        <v/>
      </c>
      <c r="P45" s="332" t="str">
        <f t="shared" si="7"/>
        <v/>
      </c>
      <c r="Q45" s="332" t="str">
        <f t="shared" si="8"/>
        <v/>
      </c>
      <c r="R45" s="332" t="str">
        <f t="shared" si="9"/>
        <v/>
      </c>
      <c r="S45" s="332" t="str">
        <f t="shared" si="10"/>
        <v/>
      </c>
    </row>
    <row r="46" spans="1:19" x14ac:dyDescent="0.25">
      <c r="A46" s="330">
        <v>41319</v>
      </c>
      <c r="B46" s="331">
        <f t="shared" si="2"/>
        <v>2</v>
      </c>
      <c r="C46" s="331">
        <f t="shared" si="0"/>
        <v>1</v>
      </c>
      <c r="D46" s="329">
        <f t="shared" si="3"/>
        <v>640.99835913834465</v>
      </c>
      <c r="E46" s="329">
        <f>SUM(D$2:D46)</f>
        <v>28844.92616122554</v>
      </c>
      <c r="F46" s="329">
        <v>217100</v>
      </c>
      <c r="G46" s="329">
        <v>136500</v>
      </c>
      <c r="H46" s="329">
        <v>252200</v>
      </c>
      <c r="I46" s="329">
        <v>345100</v>
      </c>
      <c r="J46" s="329">
        <v>142400</v>
      </c>
      <c r="K46" s="329">
        <v>258700</v>
      </c>
      <c r="L46" s="329">
        <v>348700</v>
      </c>
      <c r="M46" s="332" t="str">
        <f t="shared" si="4"/>
        <v/>
      </c>
      <c r="N46" s="332" t="str">
        <f t="shared" si="5"/>
        <v/>
      </c>
      <c r="O46" s="332" t="str">
        <f t="shared" si="6"/>
        <v/>
      </c>
      <c r="P46" s="332" t="str">
        <f t="shared" si="7"/>
        <v/>
      </c>
      <c r="Q46" s="332" t="str">
        <f t="shared" si="8"/>
        <v/>
      </c>
      <c r="R46" s="332" t="str">
        <f t="shared" si="9"/>
        <v/>
      </c>
      <c r="S46" s="332" t="str">
        <f t="shared" si="10"/>
        <v/>
      </c>
    </row>
    <row r="47" spans="1:19" x14ac:dyDescent="0.25">
      <c r="A47" s="330">
        <v>41320</v>
      </c>
      <c r="B47" s="331">
        <f t="shared" si="2"/>
        <v>2</v>
      </c>
      <c r="C47" s="331">
        <f t="shared" si="0"/>
        <v>1</v>
      </c>
      <c r="D47" s="329">
        <f t="shared" si="3"/>
        <v>640.99835913834465</v>
      </c>
      <c r="E47" s="329">
        <f>SUM(D$2:D47)</f>
        <v>29485.924520363886</v>
      </c>
      <c r="F47" s="329">
        <v>217100</v>
      </c>
      <c r="G47" s="329">
        <v>136500</v>
      </c>
      <c r="H47" s="329">
        <v>252200</v>
      </c>
      <c r="I47" s="329">
        <v>345100</v>
      </c>
      <c r="J47" s="329">
        <v>142400</v>
      </c>
      <c r="K47" s="329">
        <v>258700</v>
      </c>
      <c r="L47" s="329">
        <v>348700</v>
      </c>
      <c r="M47" s="332" t="str">
        <f t="shared" si="4"/>
        <v/>
      </c>
      <c r="N47" s="332" t="str">
        <f t="shared" si="5"/>
        <v/>
      </c>
      <c r="O47" s="332" t="str">
        <f t="shared" si="6"/>
        <v/>
      </c>
      <c r="P47" s="332" t="str">
        <f t="shared" si="7"/>
        <v/>
      </c>
      <c r="Q47" s="332" t="str">
        <f t="shared" si="8"/>
        <v/>
      </c>
      <c r="R47" s="332" t="str">
        <f t="shared" si="9"/>
        <v/>
      </c>
      <c r="S47" s="332" t="str">
        <f t="shared" si="10"/>
        <v/>
      </c>
    </row>
    <row r="48" spans="1:19" x14ac:dyDescent="0.25">
      <c r="A48" s="330">
        <v>41321</v>
      </c>
      <c r="B48" s="331">
        <f t="shared" si="2"/>
        <v>2</v>
      </c>
      <c r="C48" s="331">
        <f t="shared" si="0"/>
        <v>1</v>
      </c>
      <c r="D48" s="329">
        <f t="shared" si="3"/>
        <v>640.99835913834465</v>
      </c>
      <c r="E48" s="329">
        <f>SUM(D$2:D48)</f>
        <v>30126.922879502232</v>
      </c>
      <c r="F48" s="329">
        <v>217100</v>
      </c>
      <c r="G48" s="329">
        <v>136500</v>
      </c>
      <c r="H48" s="329">
        <v>252200</v>
      </c>
      <c r="I48" s="329">
        <v>345100</v>
      </c>
      <c r="J48" s="329">
        <v>142400</v>
      </c>
      <c r="K48" s="329">
        <v>258700</v>
      </c>
      <c r="L48" s="329">
        <v>348700</v>
      </c>
      <c r="M48" s="332" t="str">
        <f t="shared" si="4"/>
        <v/>
      </c>
      <c r="N48" s="332" t="str">
        <f t="shared" si="5"/>
        <v/>
      </c>
      <c r="O48" s="332" t="str">
        <f t="shared" si="6"/>
        <v/>
      </c>
      <c r="P48" s="332" t="str">
        <f t="shared" si="7"/>
        <v/>
      </c>
      <c r="Q48" s="332" t="str">
        <f t="shared" si="8"/>
        <v/>
      </c>
      <c r="R48" s="332" t="str">
        <f t="shared" si="9"/>
        <v/>
      </c>
      <c r="S48" s="332" t="str">
        <f t="shared" si="10"/>
        <v/>
      </c>
    </row>
    <row r="49" spans="1:19" x14ac:dyDescent="0.25">
      <c r="A49" s="330">
        <v>41322</v>
      </c>
      <c r="B49" s="331">
        <f t="shared" si="2"/>
        <v>2</v>
      </c>
      <c r="C49" s="331">
        <f t="shared" si="0"/>
        <v>1</v>
      </c>
      <c r="D49" s="329">
        <f t="shared" si="3"/>
        <v>640.99835913834465</v>
      </c>
      <c r="E49" s="329">
        <f>SUM(D$2:D49)</f>
        <v>30767.921238640578</v>
      </c>
      <c r="F49" s="329">
        <v>217100</v>
      </c>
      <c r="G49" s="329">
        <v>136500</v>
      </c>
      <c r="H49" s="329">
        <v>252200</v>
      </c>
      <c r="I49" s="329">
        <v>345100</v>
      </c>
      <c r="J49" s="329">
        <v>142400</v>
      </c>
      <c r="K49" s="329">
        <v>258700</v>
      </c>
      <c r="L49" s="329">
        <v>348700</v>
      </c>
      <c r="M49" s="332" t="str">
        <f t="shared" si="4"/>
        <v/>
      </c>
      <c r="N49" s="332" t="str">
        <f t="shared" si="5"/>
        <v/>
      </c>
      <c r="O49" s="332" t="str">
        <f t="shared" si="6"/>
        <v/>
      </c>
      <c r="P49" s="332" t="str">
        <f t="shared" si="7"/>
        <v/>
      </c>
      <c r="Q49" s="332" t="str">
        <f t="shared" si="8"/>
        <v/>
      </c>
      <c r="R49" s="332" t="str">
        <f t="shared" si="9"/>
        <v/>
      </c>
      <c r="S49" s="332" t="str">
        <f t="shared" si="10"/>
        <v/>
      </c>
    </row>
    <row r="50" spans="1:19" x14ac:dyDescent="0.25">
      <c r="A50" s="330">
        <v>41323</v>
      </c>
      <c r="B50" s="331">
        <f t="shared" si="2"/>
        <v>2</v>
      </c>
      <c r="C50" s="331">
        <f t="shared" si="0"/>
        <v>1</v>
      </c>
      <c r="D50" s="329">
        <f t="shared" si="3"/>
        <v>640.99835913834465</v>
      </c>
      <c r="E50" s="329">
        <f>SUM(D$2:D50)</f>
        <v>31408.919597778924</v>
      </c>
      <c r="F50" s="329">
        <v>217100</v>
      </c>
      <c r="G50" s="329">
        <v>136500</v>
      </c>
      <c r="H50" s="329">
        <v>252200</v>
      </c>
      <c r="I50" s="329">
        <v>345100</v>
      </c>
      <c r="J50" s="329">
        <v>142400</v>
      </c>
      <c r="K50" s="329">
        <v>258700</v>
      </c>
      <c r="L50" s="329">
        <v>348700</v>
      </c>
      <c r="M50" s="332" t="str">
        <f t="shared" si="4"/>
        <v/>
      </c>
      <c r="N50" s="332" t="str">
        <f t="shared" si="5"/>
        <v/>
      </c>
      <c r="O50" s="332" t="str">
        <f t="shared" si="6"/>
        <v/>
      </c>
      <c r="P50" s="332" t="str">
        <f t="shared" si="7"/>
        <v/>
      </c>
      <c r="Q50" s="332" t="str">
        <f t="shared" si="8"/>
        <v/>
      </c>
      <c r="R50" s="332" t="str">
        <f t="shared" si="9"/>
        <v/>
      </c>
      <c r="S50" s="332" t="str">
        <f t="shared" si="10"/>
        <v/>
      </c>
    </row>
    <row r="51" spans="1:19" x14ac:dyDescent="0.25">
      <c r="A51" s="330">
        <v>41324</v>
      </c>
      <c r="B51" s="331">
        <f t="shared" si="2"/>
        <v>2</v>
      </c>
      <c r="C51" s="331">
        <f t="shared" si="0"/>
        <v>1</v>
      </c>
      <c r="D51" s="329">
        <f t="shared" si="3"/>
        <v>640.99835913834465</v>
      </c>
      <c r="E51" s="329">
        <f>SUM(D$2:D51)</f>
        <v>32049.91795691727</v>
      </c>
      <c r="F51" s="329">
        <v>217100</v>
      </c>
      <c r="G51" s="329">
        <v>136500</v>
      </c>
      <c r="H51" s="329">
        <v>252200</v>
      </c>
      <c r="I51" s="329">
        <v>345100</v>
      </c>
      <c r="J51" s="329">
        <v>142400</v>
      </c>
      <c r="K51" s="329">
        <v>258700</v>
      </c>
      <c r="L51" s="329">
        <v>348700</v>
      </c>
      <c r="M51" s="332" t="str">
        <f t="shared" si="4"/>
        <v/>
      </c>
      <c r="N51" s="332" t="str">
        <f t="shared" si="5"/>
        <v/>
      </c>
      <c r="O51" s="332" t="str">
        <f t="shared" si="6"/>
        <v/>
      </c>
      <c r="P51" s="332" t="str">
        <f t="shared" si="7"/>
        <v/>
      </c>
      <c r="Q51" s="332" t="str">
        <f t="shared" si="8"/>
        <v/>
      </c>
      <c r="R51" s="332" t="str">
        <f t="shared" si="9"/>
        <v/>
      </c>
      <c r="S51" s="332" t="str">
        <f t="shared" si="10"/>
        <v/>
      </c>
    </row>
    <row r="52" spans="1:19" x14ac:dyDescent="0.25">
      <c r="A52" s="330">
        <v>41325</v>
      </c>
      <c r="B52" s="331">
        <f t="shared" si="2"/>
        <v>2</v>
      </c>
      <c r="C52" s="331">
        <f t="shared" si="0"/>
        <v>1</v>
      </c>
      <c r="D52" s="329">
        <f t="shared" si="3"/>
        <v>640.99835913834465</v>
      </c>
      <c r="E52" s="329">
        <f>SUM(D$2:D52)</f>
        <v>32690.916316055616</v>
      </c>
      <c r="F52" s="329">
        <v>217100</v>
      </c>
      <c r="G52" s="329">
        <v>136500</v>
      </c>
      <c r="H52" s="329">
        <v>252200</v>
      </c>
      <c r="I52" s="329">
        <v>345100</v>
      </c>
      <c r="J52" s="329">
        <v>142400</v>
      </c>
      <c r="K52" s="329">
        <v>258700</v>
      </c>
      <c r="L52" s="329">
        <v>348700</v>
      </c>
      <c r="M52" s="332" t="str">
        <f t="shared" si="4"/>
        <v/>
      </c>
      <c r="N52" s="332" t="str">
        <f t="shared" si="5"/>
        <v/>
      </c>
      <c r="O52" s="332" t="str">
        <f t="shared" si="6"/>
        <v/>
      </c>
      <c r="P52" s="332" t="str">
        <f t="shared" si="7"/>
        <v/>
      </c>
      <c r="Q52" s="332" t="str">
        <f t="shared" si="8"/>
        <v/>
      </c>
      <c r="R52" s="332" t="str">
        <f t="shared" si="9"/>
        <v/>
      </c>
      <c r="S52" s="332" t="str">
        <f t="shared" si="10"/>
        <v/>
      </c>
    </row>
    <row r="53" spans="1:19" x14ac:dyDescent="0.25">
      <c r="A53" s="330">
        <v>41326</v>
      </c>
      <c r="B53" s="331">
        <f t="shared" si="2"/>
        <v>2</v>
      </c>
      <c r="C53" s="331">
        <f t="shared" si="0"/>
        <v>1</v>
      </c>
      <c r="D53" s="329">
        <f t="shared" si="3"/>
        <v>640.99835913834465</v>
      </c>
      <c r="E53" s="329">
        <f>SUM(D$2:D53)</f>
        <v>33331.914675193962</v>
      </c>
      <c r="F53" s="329">
        <v>217100</v>
      </c>
      <c r="G53" s="329">
        <v>136500</v>
      </c>
      <c r="H53" s="329">
        <v>252200</v>
      </c>
      <c r="I53" s="329">
        <v>345100</v>
      </c>
      <c r="J53" s="329">
        <v>142400</v>
      </c>
      <c r="K53" s="329">
        <v>258700</v>
      </c>
      <c r="L53" s="329">
        <v>348700</v>
      </c>
      <c r="M53" s="332" t="str">
        <f t="shared" si="4"/>
        <v/>
      </c>
      <c r="N53" s="332" t="str">
        <f t="shared" si="5"/>
        <v/>
      </c>
      <c r="O53" s="332" t="str">
        <f t="shared" si="6"/>
        <v/>
      </c>
      <c r="P53" s="332" t="str">
        <f t="shared" si="7"/>
        <v/>
      </c>
      <c r="Q53" s="332" t="str">
        <f t="shared" si="8"/>
        <v/>
      </c>
      <c r="R53" s="332" t="str">
        <f t="shared" si="9"/>
        <v/>
      </c>
      <c r="S53" s="332" t="str">
        <f t="shared" si="10"/>
        <v/>
      </c>
    </row>
    <row r="54" spans="1:19" x14ac:dyDescent="0.25">
      <c r="A54" s="330">
        <v>41327</v>
      </c>
      <c r="B54" s="331">
        <f t="shared" si="2"/>
        <v>2</v>
      </c>
      <c r="C54" s="331">
        <f t="shared" si="0"/>
        <v>1</v>
      </c>
      <c r="D54" s="329">
        <f t="shared" si="3"/>
        <v>640.99835913834465</v>
      </c>
      <c r="E54" s="329">
        <f>SUM(D$2:D54)</f>
        <v>33972.913034332305</v>
      </c>
      <c r="F54" s="329">
        <v>217100</v>
      </c>
      <c r="G54" s="329">
        <v>136500</v>
      </c>
      <c r="H54" s="329">
        <v>252200</v>
      </c>
      <c r="I54" s="329">
        <v>345100</v>
      </c>
      <c r="J54" s="329">
        <v>142400</v>
      </c>
      <c r="K54" s="329">
        <v>258700</v>
      </c>
      <c r="L54" s="329">
        <v>348700</v>
      </c>
      <c r="M54" s="332" t="str">
        <f t="shared" si="4"/>
        <v/>
      </c>
      <c r="N54" s="332" t="str">
        <f t="shared" si="5"/>
        <v/>
      </c>
      <c r="O54" s="332" t="str">
        <f t="shared" si="6"/>
        <v/>
      </c>
      <c r="P54" s="332" t="str">
        <f t="shared" si="7"/>
        <v/>
      </c>
      <c r="Q54" s="332" t="str">
        <f t="shared" si="8"/>
        <v/>
      </c>
      <c r="R54" s="332" t="str">
        <f t="shared" si="9"/>
        <v/>
      </c>
      <c r="S54" s="332" t="str">
        <f t="shared" si="10"/>
        <v/>
      </c>
    </row>
    <row r="55" spans="1:19" x14ac:dyDescent="0.25">
      <c r="A55" s="330">
        <v>41328</v>
      </c>
      <c r="B55" s="331">
        <f t="shared" si="2"/>
        <v>2</v>
      </c>
      <c r="C55" s="331">
        <f t="shared" si="0"/>
        <v>1</v>
      </c>
      <c r="D55" s="329">
        <f t="shared" si="3"/>
        <v>640.99835913834465</v>
      </c>
      <c r="E55" s="329">
        <f>SUM(D$2:D55)</f>
        <v>34613.911393470647</v>
      </c>
      <c r="F55" s="329">
        <v>217100</v>
      </c>
      <c r="G55" s="329">
        <v>136500</v>
      </c>
      <c r="H55" s="329">
        <v>252200</v>
      </c>
      <c r="I55" s="329">
        <v>345100</v>
      </c>
      <c r="J55" s="329">
        <v>142400</v>
      </c>
      <c r="K55" s="329">
        <v>258700</v>
      </c>
      <c r="L55" s="329">
        <v>348700</v>
      </c>
      <c r="M55" s="332" t="str">
        <f t="shared" si="4"/>
        <v/>
      </c>
      <c r="N55" s="332" t="str">
        <f t="shared" si="5"/>
        <v/>
      </c>
      <c r="O55" s="332" t="str">
        <f t="shared" si="6"/>
        <v/>
      </c>
      <c r="P55" s="332" t="str">
        <f t="shared" si="7"/>
        <v/>
      </c>
      <c r="Q55" s="332" t="str">
        <f t="shared" si="8"/>
        <v/>
      </c>
      <c r="R55" s="332" t="str">
        <f t="shared" si="9"/>
        <v/>
      </c>
      <c r="S55" s="332" t="str">
        <f t="shared" si="10"/>
        <v/>
      </c>
    </row>
    <row r="56" spans="1:19" x14ac:dyDescent="0.25">
      <c r="A56" s="330">
        <v>41329</v>
      </c>
      <c r="B56" s="331">
        <f t="shared" si="2"/>
        <v>2</v>
      </c>
      <c r="C56" s="331">
        <f t="shared" si="0"/>
        <v>1</v>
      </c>
      <c r="D56" s="329">
        <f t="shared" si="3"/>
        <v>640.99835913834465</v>
      </c>
      <c r="E56" s="329">
        <f>SUM(D$2:D56)</f>
        <v>35254.90975260899</v>
      </c>
      <c r="F56" s="329">
        <v>217100</v>
      </c>
      <c r="G56" s="329">
        <v>136500</v>
      </c>
      <c r="H56" s="329">
        <v>252200</v>
      </c>
      <c r="I56" s="329">
        <v>345100</v>
      </c>
      <c r="J56" s="329">
        <v>142400</v>
      </c>
      <c r="K56" s="329">
        <v>258700</v>
      </c>
      <c r="L56" s="329">
        <v>348700</v>
      </c>
      <c r="M56" s="332" t="str">
        <f t="shared" si="4"/>
        <v/>
      </c>
      <c r="N56" s="332" t="str">
        <f t="shared" si="5"/>
        <v/>
      </c>
      <c r="O56" s="332" t="str">
        <f t="shared" si="6"/>
        <v/>
      </c>
      <c r="P56" s="332" t="str">
        <f t="shared" si="7"/>
        <v/>
      </c>
      <c r="Q56" s="332" t="str">
        <f t="shared" si="8"/>
        <v/>
      </c>
      <c r="R56" s="332" t="str">
        <f t="shared" si="9"/>
        <v/>
      </c>
      <c r="S56" s="332" t="str">
        <f t="shared" si="10"/>
        <v/>
      </c>
    </row>
    <row r="57" spans="1:19" x14ac:dyDescent="0.25">
      <c r="A57" s="330">
        <v>41330</v>
      </c>
      <c r="B57" s="331">
        <f t="shared" si="2"/>
        <v>2</v>
      </c>
      <c r="C57" s="331">
        <f t="shared" si="0"/>
        <v>1</v>
      </c>
      <c r="D57" s="329">
        <f t="shared" si="3"/>
        <v>640.99835913834465</v>
      </c>
      <c r="E57" s="329">
        <f>SUM(D$2:D57)</f>
        <v>35895.908111747332</v>
      </c>
      <c r="F57" s="329">
        <v>217100</v>
      </c>
      <c r="G57" s="329">
        <v>136500</v>
      </c>
      <c r="H57" s="329">
        <v>252200</v>
      </c>
      <c r="I57" s="329">
        <v>345100</v>
      </c>
      <c r="J57" s="329">
        <v>142400</v>
      </c>
      <c r="K57" s="329">
        <v>258700</v>
      </c>
      <c r="L57" s="329">
        <v>348700</v>
      </c>
      <c r="M57" s="332" t="str">
        <f t="shared" si="4"/>
        <v/>
      </c>
      <c r="N57" s="332" t="str">
        <f t="shared" si="5"/>
        <v/>
      </c>
      <c r="O57" s="332" t="str">
        <f t="shared" si="6"/>
        <v/>
      </c>
      <c r="P57" s="332" t="str">
        <f t="shared" si="7"/>
        <v/>
      </c>
      <c r="Q57" s="332" t="str">
        <f t="shared" si="8"/>
        <v/>
      </c>
      <c r="R57" s="332" t="str">
        <f t="shared" si="9"/>
        <v/>
      </c>
      <c r="S57" s="332" t="str">
        <f t="shared" si="10"/>
        <v/>
      </c>
    </row>
    <row r="58" spans="1:19" x14ac:dyDescent="0.25">
      <c r="A58" s="330">
        <v>41331</v>
      </c>
      <c r="B58" s="331">
        <f t="shared" si="2"/>
        <v>2</v>
      </c>
      <c r="C58" s="331">
        <f t="shared" si="0"/>
        <v>1</v>
      </c>
      <c r="D58" s="329">
        <f t="shared" si="3"/>
        <v>640.99835913834465</v>
      </c>
      <c r="E58" s="329">
        <f>SUM(D$2:D58)</f>
        <v>36536.906470885675</v>
      </c>
      <c r="F58" s="329">
        <v>217100</v>
      </c>
      <c r="G58" s="329">
        <v>136500</v>
      </c>
      <c r="H58" s="329">
        <v>252200</v>
      </c>
      <c r="I58" s="329">
        <v>345100</v>
      </c>
      <c r="J58" s="329">
        <v>142400</v>
      </c>
      <c r="K58" s="329">
        <v>258700</v>
      </c>
      <c r="L58" s="329">
        <v>348700</v>
      </c>
      <c r="M58" s="332" t="str">
        <f t="shared" si="4"/>
        <v/>
      </c>
      <c r="N58" s="332" t="str">
        <f t="shared" si="5"/>
        <v/>
      </c>
      <c r="O58" s="332" t="str">
        <f t="shared" si="6"/>
        <v/>
      </c>
      <c r="P58" s="332" t="str">
        <f t="shared" si="7"/>
        <v/>
      </c>
      <c r="Q58" s="332" t="str">
        <f t="shared" si="8"/>
        <v/>
      </c>
      <c r="R58" s="332" t="str">
        <f t="shared" si="9"/>
        <v/>
      </c>
      <c r="S58" s="332" t="str">
        <f t="shared" si="10"/>
        <v/>
      </c>
    </row>
    <row r="59" spans="1:19" x14ac:dyDescent="0.25">
      <c r="A59" s="330">
        <v>41332</v>
      </c>
      <c r="B59" s="331">
        <f t="shared" si="2"/>
        <v>2</v>
      </c>
      <c r="C59" s="331">
        <f t="shared" si="0"/>
        <v>1</v>
      </c>
      <c r="D59" s="329">
        <f t="shared" si="3"/>
        <v>640.99835913834465</v>
      </c>
      <c r="E59" s="329">
        <f>SUM(D$2:D59)</f>
        <v>37177.904830024017</v>
      </c>
      <c r="F59" s="329">
        <v>217100</v>
      </c>
      <c r="G59" s="329">
        <v>136500</v>
      </c>
      <c r="H59" s="329">
        <v>252200</v>
      </c>
      <c r="I59" s="329">
        <v>345100</v>
      </c>
      <c r="J59" s="329">
        <v>142400</v>
      </c>
      <c r="K59" s="329">
        <v>258700</v>
      </c>
      <c r="L59" s="329">
        <v>348700</v>
      </c>
      <c r="M59" s="332" t="str">
        <f t="shared" si="4"/>
        <v/>
      </c>
      <c r="N59" s="332" t="str">
        <f t="shared" si="5"/>
        <v/>
      </c>
      <c r="O59" s="332" t="str">
        <f t="shared" si="6"/>
        <v/>
      </c>
      <c r="P59" s="332" t="str">
        <f t="shared" si="7"/>
        <v/>
      </c>
      <c r="Q59" s="332" t="str">
        <f t="shared" si="8"/>
        <v/>
      </c>
      <c r="R59" s="332" t="str">
        <f t="shared" si="9"/>
        <v/>
      </c>
      <c r="S59" s="332" t="str">
        <f t="shared" si="10"/>
        <v/>
      </c>
    </row>
    <row r="60" spans="1:19" x14ac:dyDescent="0.25">
      <c r="A60" s="330">
        <v>41333</v>
      </c>
      <c r="B60" s="331">
        <f t="shared" si="2"/>
        <v>2</v>
      </c>
      <c r="C60" s="331">
        <f t="shared" si="0"/>
        <v>1</v>
      </c>
      <c r="D60" s="329">
        <f t="shared" si="3"/>
        <v>640.99835913834465</v>
      </c>
      <c r="E60" s="329">
        <f>SUM(D$2:D60)</f>
        <v>37818.90318916236</v>
      </c>
      <c r="F60" s="329">
        <v>217100</v>
      </c>
      <c r="G60" s="329">
        <v>136500</v>
      </c>
      <c r="H60" s="329">
        <v>252200</v>
      </c>
      <c r="I60" s="329">
        <v>345100</v>
      </c>
      <c r="J60" s="329">
        <v>142400</v>
      </c>
      <c r="K60" s="329">
        <v>258700</v>
      </c>
      <c r="L60" s="329">
        <v>348700</v>
      </c>
      <c r="M60" s="332" t="str">
        <f t="shared" si="4"/>
        <v/>
      </c>
      <c r="N60" s="332" t="str">
        <f t="shared" si="5"/>
        <v/>
      </c>
      <c r="O60" s="332" t="str">
        <f t="shared" si="6"/>
        <v/>
      </c>
      <c r="P60" s="332" t="str">
        <f t="shared" si="7"/>
        <v/>
      </c>
      <c r="Q60" s="332" t="str">
        <f t="shared" si="8"/>
        <v/>
      </c>
      <c r="R60" s="332" t="str">
        <f t="shared" si="9"/>
        <v/>
      </c>
      <c r="S60" s="332" t="str">
        <f t="shared" si="10"/>
        <v/>
      </c>
    </row>
    <row r="61" spans="1:19" x14ac:dyDescent="0.25">
      <c r="A61" s="330">
        <v>41334</v>
      </c>
      <c r="B61" s="331">
        <f t="shared" si="2"/>
        <v>3</v>
      </c>
      <c r="C61" s="331">
        <f t="shared" si="0"/>
        <v>1</v>
      </c>
      <c r="D61" s="329">
        <f t="shared" si="3"/>
        <v>724.76780616005465</v>
      </c>
      <c r="E61" s="329">
        <f>SUM(D$2:D61)</f>
        <v>38543.670995322413</v>
      </c>
      <c r="F61" s="329">
        <v>217100</v>
      </c>
      <c r="G61" s="329">
        <v>136500</v>
      </c>
      <c r="H61" s="329">
        <v>252200</v>
      </c>
      <c r="I61" s="329">
        <v>345100</v>
      </c>
      <c r="J61" s="329">
        <v>142400</v>
      </c>
      <c r="K61" s="329">
        <v>258700</v>
      </c>
      <c r="L61" s="329">
        <v>348700</v>
      </c>
      <c r="M61" s="332" t="str">
        <f t="shared" si="4"/>
        <v/>
      </c>
      <c r="N61" s="332" t="str">
        <f t="shared" si="5"/>
        <v/>
      </c>
      <c r="O61" s="332" t="str">
        <f t="shared" si="6"/>
        <v/>
      </c>
      <c r="P61" s="332" t="str">
        <f t="shared" si="7"/>
        <v/>
      </c>
      <c r="Q61" s="332" t="str">
        <f t="shared" si="8"/>
        <v/>
      </c>
      <c r="R61" s="332" t="str">
        <f t="shared" si="9"/>
        <v/>
      </c>
      <c r="S61" s="332" t="str">
        <f t="shared" si="10"/>
        <v/>
      </c>
    </row>
    <row r="62" spans="1:19" x14ac:dyDescent="0.25">
      <c r="A62" s="330">
        <v>41335</v>
      </c>
      <c r="B62" s="331">
        <f t="shared" si="2"/>
        <v>3</v>
      </c>
      <c r="C62" s="331">
        <f t="shared" si="0"/>
        <v>1</v>
      </c>
      <c r="D62" s="329">
        <f t="shared" si="3"/>
        <v>724.76780616005465</v>
      </c>
      <c r="E62" s="329">
        <f>SUM(D$2:D62)</f>
        <v>39268.438801482465</v>
      </c>
      <c r="F62" s="329">
        <v>217100</v>
      </c>
      <c r="G62" s="329">
        <v>136500</v>
      </c>
      <c r="H62" s="329">
        <v>252200</v>
      </c>
      <c r="I62" s="329">
        <v>345100</v>
      </c>
      <c r="J62" s="329">
        <v>142400</v>
      </c>
      <c r="K62" s="329">
        <v>258700</v>
      </c>
      <c r="L62" s="329">
        <v>348700</v>
      </c>
      <c r="M62" s="332" t="str">
        <f t="shared" si="4"/>
        <v/>
      </c>
      <c r="N62" s="332" t="str">
        <f t="shared" si="5"/>
        <v/>
      </c>
      <c r="O62" s="332" t="str">
        <f t="shared" si="6"/>
        <v/>
      </c>
      <c r="P62" s="332" t="str">
        <f t="shared" si="7"/>
        <v/>
      </c>
      <c r="Q62" s="332" t="str">
        <f t="shared" si="8"/>
        <v/>
      </c>
      <c r="R62" s="332" t="str">
        <f t="shared" si="9"/>
        <v/>
      </c>
      <c r="S62" s="332" t="str">
        <f t="shared" si="10"/>
        <v/>
      </c>
    </row>
    <row r="63" spans="1:19" x14ac:dyDescent="0.25">
      <c r="A63" s="330">
        <v>41336</v>
      </c>
      <c r="B63" s="331">
        <f t="shared" si="2"/>
        <v>3</v>
      </c>
      <c r="C63" s="331">
        <f t="shared" si="0"/>
        <v>1</v>
      </c>
      <c r="D63" s="329">
        <f t="shared" si="3"/>
        <v>724.76780616005465</v>
      </c>
      <c r="E63" s="329">
        <f>SUM(D$2:D63)</f>
        <v>39993.206607642518</v>
      </c>
      <c r="F63" s="329">
        <v>217100</v>
      </c>
      <c r="G63" s="329">
        <v>136500</v>
      </c>
      <c r="H63" s="329">
        <v>252200</v>
      </c>
      <c r="I63" s="329">
        <v>345100</v>
      </c>
      <c r="J63" s="329">
        <v>142400</v>
      </c>
      <c r="K63" s="329">
        <v>258700</v>
      </c>
      <c r="L63" s="329">
        <v>348700</v>
      </c>
      <c r="M63" s="332" t="str">
        <f t="shared" si="4"/>
        <v/>
      </c>
      <c r="N63" s="332" t="str">
        <f t="shared" si="5"/>
        <v/>
      </c>
      <c r="O63" s="332" t="str">
        <f t="shared" si="6"/>
        <v/>
      </c>
      <c r="P63" s="332" t="str">
        <f t="shared" si="7"/>
        <v/>
      </c>
      <c r="Q63" s="332" t="str">
        <f t="shared" si="8"/>
        <v/>
      </c>
      <c r="R63" s="332" t="str">
        <f t="shared" si="9"/>
        <v/>
      </c>
      <c r="S63" s="332" t="str">
        <f t="shared" si="10"/>
        <v/>
      </c>
    </row>
    <row r="64" spans="1:19" x14ac:dyDescent="0.25">
      <c r="A64" s="330">
        <v>41337</v>
      </c>
      <c r="B64" s="331">
        <f t="shared" si="2"/>
        <v>3</v>
      </c>
      <c r="C64" s="331">
        <f t="shared" si="0"/>
        <v>1</v>
      </c>
      <c r="D64" s="329">
        <f t="shared" si="3"/>
        <v>724.76780616005465</v>
      </c>
      <c r="E64" s="329">
        <f>SUM(D$2:D64)</f>
        <v>40717.974413802571</v>
      </c>
      <c r="F64" s="329">
        <v>217100</v>
      </c>
      <c r="G64" s="329">
        <v>136500</v>
      </c>
      <c r="H64" s="329">
        <v>252200</v>
      </c>
      <c r="I64" s="329">
        <v>345100</v>
      </c>
      <c r="J64" s="329">
        <v>142400</v>
      </c>
      <c r="K64" s="329">
        <v>258700</v>
      </c>
      <c r="L64" s="329">
        <v>348700</v>
      </c>
      <c r="M64" s="332" t="str">
        <f t="shared" si="4"/>
        <v/>
      </c>
      <c r="N64" s="332" t="str">
        <f t="shared" si="5"/>
        <v/>
      </c>
      <c r="O64" s="332" t="str">
        <f t="shared" si="6"/>
        <v/>
      </c>
      <c r="P64" s="332" t="str">
        <f t="shared" si="7"/>
        <v/>
      </c>
      <c r="Q64" s="332" t="str">
        <f t="shared" si="8"/>
        <v/>
      </c>
      <c r="R64" s="332" t="str">
        <f t="shared" si="9"/>
        <v/>
      </c>
      <c r="S64" s="332" t="str">
        <f t="shared" si="10"/>
        <v/>
      </c>
    </row>
    <row r="65" spans="1:19" x14ac:dyDescent="0.25">
      <c r="A65" s="330">
        <v>41338</v>
      </c>
      <c r="B65" s="331">
        <f t="shared" si="2"/>
        <v>3</v>
      </c>
      <c r="C65" s="331">
        <f t="shared" si="0"/>
        <v>1</v>
      </c>
      <c r="D65" s="329">
        <f t="shared" si="3"/>
        <v>724.76780616005465</v>
      </c>
      <c r="E65" s="329">
        <f>SUM(D$2:D65)</f>
        <v>41442.742219962623</v>
      </c>
      <c r="F65" s="329">
        <v>217100</v>
      </c>
      <c r="G65" s="329">
        <v>136500</v>
      </c>
      <c r="H65" s="329">
        <v>252200</v>
      </c>
      <c r="I65" s="329">
        <v>345100</v>
      </c>
      <c r="J65" s="329">
        <v>142400</v>
      </c>
      <c r="K65" s="329">
        <v>258700</v>
      </c>
      <c r="L65" s="329">
        <v>348700</v>
      </c>
      <c r="M65" s="332" t="str">
        <f t="shared" si="4"/>
        <v/>
      </c>
      <c r="N65" s="332" t="str">
        <f t="shared" si="5"/>
        <v/>
      </c>
      <c r="O65" s="332" t="str">
        <f t="shared" si="6"/>
        <v/>
      </c>
      <c r="P65" s="332" t="str">
        <f t="shared" si="7"/>
        <v/>
      </c>
      <c r="Q65" s="332" t="str">
        <f t="shared" si="8"/>
        <v/>
      </c>
      <c r="R65" s="332" t="str">
        <f t="shared" si="9"/>
        <v/>
      </c>
      <c r="S65" s="332" t="str">
        <f t="shared" si="10"/>
        <v/>
      </c>
    </row>
    <row r="66" spans="1:19" x14ac:dyDescent="0.25">
      <c r="A66" s="330">
        <v>41339</v>
      </c>
      <c r="B66" s="331">
        <f t="shared" ref="B66:B129" si="12">MONTH(A66)</f>
        <v>3</v>
      </c>
      <c r="C66" s="331">
        <f t="shared" ref="C66:C129" si="13">IF(VLOOKUP($B66,$U$2:$V$15,2,FALSE)=0,1,IF(VLOOKUP($B66,$U$2:$V$15,2,FALSE)=VLOOKUP($B66,$U$2:$W$15,3,FALSE),0,IF(AND((VLOOKUP(($B66-1),$U$2:$V$15,2,FALSE)&gt;=1),VLOOKUP($B66,$U$2:$V$15,2,FALSE)&gt;=DAY(A66)),0,IF(AND((VLOOKUP(($B66+1),$U$2:$V$15,2,FALSE)&gt;=1),DAY(A66)&gt;(VLOOKUP($B66,$U$2:$W$15,3,FALSE)-VLOOKUP($B66,$U$2:$V$15,2,FALSE))),0,1))))</f>
        <v>1</v>
      </c>
      <c r="D66" s="329">
        <f t="shared" ref="D66:D129" si="14">IF(C66=0,0,VLOOKUP(B66,$U$3:$X$14,4,FALSE))</f>
        <v>724.76780616005465</v>
      </c>
      <c r="E66" s="329">
        <f>SUM(D$2:D66)</f>
        <v>42167.510026122676</v>
      </c>
      <c r="F66" s="329">
        <v>217100</v>
      </c>
      <c r="G66" s="329">
        <v>136500</v>
      </c>
      <c r="H66" s="329">
        <v>252200</v>
      </c>
      <c r="I66" s="329">
        <v>345100</v>
      </c>
      <c r="J66" s="329">
        <v>142400</v>
      </c>
      <c r="K66" s="329">
        <v>258700</v>
      </c>
      <c r="L66" s="329">
        <v>348700</v>
      </c>
      <c r="M66" s="332" t="str">
        <f t="shared" ref="M66:M129" si="15">IF(ISNUMBER(M65),"  ",IF(M65="  ","  ",IF($E66&gt;F66,$A66,"")))</f>
        <v/>
      </c>
      <c r="N66" s="332" t="str">
        <f t="shared" ref="N66:N129" si="16">IF(ISNUMBER(N65),"  ",IF(N65="  ","  ",IF($E66&gt;G66,$A66,"")))</f>
        <v/>
      </c>
      <c r="O66" s="332" t="str">
        <f t="shared" ref="O66:O129" si="17">IF(ISNUMBER(O65),"  ",IF(O65="  ","  ",IF($E66&gt;H66,$A66,"")))</f>
        <v/>
      </c>
      <c r="P66" s="332" t="str">
        <f t="shared" ref="P66:P129" si="18">IF(ISNUMBER(P65),"  ",IF(P65="  ","  ",IF($E66&gt;I66,$A66,"")))</f>
        <v/>
      </c>
      <c r="Q66" s="332" t="str">
        <f t="shared" si="8"/>
        <v/>
      </c>
      <c r="R66" s="332" t="str">
        <f t="shared" si="9"/>
        <v/>
      </c>
      <c r="S66" s="332" t="str">
        <f t="shared" si="10"/>
        <v/>
      </c>
    </row>
    <row r="67" spans="1:19" x14ac:dyDescent="0.25">
      <c r="A67" s="330">
        <v>41340</v>
      </c>
      <c r="B67" s="331">
        <f t="shared" si="12"/>
        <v>3</v>
      </c>
      <c r="C67" s="331">
        <f t="shared" si="13"/>
        <v>1</v>
      </c>
      <c r="D67" s="329">
        <f t="shared" si="14"/>
        <v>724.76780616005465</v>
      </c>
      <c r="E67" s="329">
        <f>SUM(D$2:D67)</f>
        <v>42892.277832282729</v>
      </c>
      <c r="F67" s="329">
        <v>217100</v>
      </c>
      <c r="G67" s="329">
        <v>136500</v>
      </c>
      <c r="H67" s="329">
        <v>252200</v>
      </c>
      <c r="I67" s="329">
        <v>345100</v>
      </c>
      <c r="J67" s="329">
        <v>142400</v>
      </c>
      <c r="K67" s="329">
        <v>258700</v>
      </c>
      <c r="L67" s="329">
        <v>348700</v>
      </c>
      <c r="M67" s="332" t="str">
        <f t="shared" si="15"/>
        <v/>
      </c>
      <c r="N67" s="332" t="str">
        <f t="shared" si="16"/>
        <v/>
      </c>
      <c r="O67" s="332" t="str">
        <f t="shared" si="17"/>
        <v/>
      </c>
      <c r="P67" s="332" t="str">
        <f t="shared" si="18"/>
        <v/>
      </c>
      <c r="Q67" s="332" t="str">
        <f t="shared" ref="Q67:Q130" si="19">IF(ISNUMBER(Q66),"  ",IF(Q66="  ","  ",IF($E67&gt;J67,$A67,"")))</f>
        <v/>
      </c>
      <c r="R67" s="332" t="str">
        <f t="shared" ref="R67:R130" si="20">IF(ISNUMBER(R66),"  ",IF(R66="  ","  ",IF($E67&gt;K67,$A67,"")))</f>
        <v/>
      </c>
      <c r="S67" s="332" t="str">
        <f t="shared" ref="S67:S130" si="21">IF(ISNUMBER(S66),"  ",IF(S66="  ","  ",IF($E67&gt;L67,$A67,"")))</f>
        <v/>
      </c>
    </row>
    <row r="68" spans="1:19" x14ac:dyDescent="0.25">
      <c r="A68" s="330">
        <v>41341</v>
      </c>
      <c r="B68" s="331">
        <f t="shared" si="12"/>
        <v>3</v>
      </c>
      <c r="C68" s="331">
        <f t="shared" si="13"/>
        <v>1</v>
      </c>
      <c r="D68" s="329">
        <f t="shared" si="14"/>
        <v>724.76780616005465</v>
      </c>
      <c r="E68" s="329">
        <f>SUM(D$2:D68)</f>
        <v>43617.045638442782</v>
      </c>
      <c r="F68" s="329">
        <v>217100</v>
      </c>
      <c r="G68" s="329">
        <v>136500</v>
      </c>
      <c r="H68" s="329">
        <v>252200</v>
      </c>
      <c r="I68" s="329">
        <v>345100</v>
      </c>
      <c r="J68" s="329">
        <v>142400</v>
      </c>
      <c r="K68" s="329">
        <v>258700</v>
      </c>
      <c r="L68" s="329">
        <v>348700</v>
      </c>
      <c r="M68" s="332" t="str">
        <f t="shared" si="15"/>
        <v/>
      </c>
      <c r="N68" s="332" t="str">
        <f t="shared" si="16"/>
        <v/>
      </c>
      <c r="O68" s="332" t="str">
        <f t="shared" si="17"/>
        <v/>
      </c>
      <c r="P68" s="332" t="str">
        <f t="shared" si="18"/>
        <v/>
      </c>
      <c r="Q68" s="332" t="str">
        <f t="shared" si="19"/>
        <v/>
      </c>
      <c r="R68" s="332" t="str">
        <f t="shared" si="20"/>
        <v/>
      </c>
      <c r="S68" s="332" t="str">
        <f t="shared" si="21"/>
        <v/>
      </c>
    </row>
    <row r="69" spans="1:19" x14ac:dyDescent="0.25">
      <c r="A69" s="330">
        <v>41342</v>
      </c>
      <c r="B69" s="331">
        <f t="shared" si="12"/>
        <v>3</v>
      </c>
      <c r="C69" s="331">
        <f t="shared" si="13"/>
        <v>1</v>
      </c>
      <c r="D69" s="329">
        <f t="shared" si="14"/>
        <v>724.76780616005465</v>
      </c>
      <c r="E69" s="329">
        <f>SUM(D$2:D69)</f>
        <v>44341.813444602834</v>
      </c>
      <c r="F69" s="329">
        <v>217100</v>
      </c>
      <c r="G69" s="329">
        <v>136500</v>
      </c>
      <c r="H69" s="329">
        <v>252200</v>
      </c>
      <c r="I69" s="329">
        <v>345100</v>
      </c>
      <c r="J69" s="329">
        <v>142400</v>
      </c>
      <c r="K69" s="329">
        <v>258700</v>
      </c>
      <c r="L69" s="329">
        <v>348700</v>
      </c>
      <c r="M69" s="332" t="str">
        <f t="shared" si="15"/>
        <v/>
      </c>
      <c r="N69" s="332" t="str">
        <f t="shared" si="16"/>
        <v/>
      </c>
      <c r="O69" s="332" t="str">
        <f t="shared" si="17"/>
        <v/>
      </c>
      <c r="P69" s="332" t="str">
        <f t="shared" si="18"/>
        <v/>
      </c>
      <c r="Q69" s="332" t="str">
        <f t="shared" si="19"/>
        <v/>
      </c>
      <c r="R69" s="332" t="str">
        <f t="shared" si="20"/>
        <v/>
      </c>
      <c r="S69" s="332" t="str">
        <f t="shared" si="21"/>
        <v/>
      </c>
    </row>
    <row r="70" spans="1:19" x14ac:dyDescent="0.25">
      <c r="A70" s="330">
        <v>41343</v>
      </c>
      <c r="B70" s="331">
        <f t="shared" si="12"/>
        <v>3</v>
      </c>
      <c r="C70" s="331">
        <f t="shared" si="13"/>
        <v>1</v>
      </c>
      <c r="D70" s="329">
        <f t="shared" si="14"/>
        <v>724.76780616005465</v>
      </c>
      <c r="E70" s="329">
        <f>SUM(D$2:D70)</f>
        <v>45066.581250762887</v>
      </c>
      <c r="F70" s="329">
        <v>217100</v>
      </c>
      <c r="G70" s="329">
        <v>136500</v>
      </c>
      <c r="H70" s="329">
        <v>252200</v>
      </c>
      <c r="I70" s="329">
        <v>345100</v>
      </c>
      <c r="J70" s="329">
        <v>142400</v>
      </c>
      <c r="K70" s="329">
        <v>258700</v>
      </c>
      <c r="L70" s="329">
        <v>348700</v>
      </c>
      <c r="M70" s="332" t="str">
        <f t="shared" si="15"/>
        <v/>
      </c>
      <c r="N70" s="332" t="str">
        <f t="shared" si="16"/>
        <v/>
      </c>
      <c r="O70" s="332" t="str">
        <f t="shared" si="17"/>
        <v/>
      </c>
      <c r="P70" s="332" t="str">
        <f t="shared" si="18"/>
        <v/>
      </c>
      <c r="Q70" s="332" t="str">
        <f t="shared" si="19"/>
        <v/>
      </c>
      <c r="R70" s="332" t="str">
        <f t="shared" si="20"/>
        <v/>
      </c>
      <c r="S70" s="332" t="str">
        <f t="shared" si="21"/>
        <v/>
      </c>
    </row>
    <row r="71" spans="1:19" x14ac:dyDescent="0.25">
      <c r="A71" s="330">
        <v>41344</v>
      </c>
      <c r="B71" s="331">
        <f t="shared" si="12"/>
        <v>3</v>
      </c>
      <c r="C71" s="331">
        <f t="shared" si="13"/>
        <v>1</v>
      </c>
      <c r="D71" s="329">
        <f t="shared" si="14"/>
        <v>724.76780616005465</v>
      </c>
      <c r="E71" s="329">
        <f>SUM(D$2:D71)</f>
        <v>45791.34905692294</v>
      </c>
      <c r="F71" s="329">
        <v>217100</v>
      </c>
      <c r="G71" s="329">
        <v>136500</v>
      </c>
      <c r="H71" s="329">
        <v>252200</v>
      </c>
      <c r="I71" s="329">
        <v>345100</v>
      </c>
      <c r="J71" s="329">
        <v>142400</v>
      </c>
      <c r="K71" s="329">
        <v>258700</v>
      </c>
      <c r="L71" s="329">
        <v>348700</v>
      </c>
      <c r="M71" s="332" t="str">
        <f t="shared" si="15"/>
        <v/>
      </c>
      <c r="N71" s="332" t="str">
        <f t="shared" si="16"/>
        <v/>
      </c>
      <c r="O71" s="332" t="str">
        <f t="shared" si="17"/>
        <v/>
      </c>
      <c r="P71" s="332" t="str">
        <f t="shared" si="18"/>
        <v/>
      </c>
      <c r="Q71" s="332" t="str">
        <f t="shared" si="19"/>
        <v/>
      </c>
      <c r="R71" s="332" t="str">
        <f t="shared" si="20"/>
        <v/>
      </c>
      <c r="S71" s="332" t="str">
        <f t="shared" si="21"/>
        <v/>
      </c>
    </row>
    <row r="72" spans="1:19" x14ac:dyDescent="0.25">
      <c r="A72" s="330">
        <v>41345</v>
      </c>
      <c r="B72" s="331">
        <f t="shared" si="12"/>
        <v>3</v>
      </c>
      <c r="C72" s="331">
        <f t="shared" si="13"/>
        <v>1</v>
      </c>
      <c r="D72" s="329">
        <f t="shared" si="14"/>
        <v>724.76780616005465</v>
      </c>
      <c r="E72" s="329">
        <f>SUM(D$2:D72)</f>
        <v>46516.116863082992</v>
      </c>
      <c r="F72" s="329">
        <v>217100</v>
      </c>
      <c r="G72" s="329">
        <v>136500</v>
      </c>
      <c r="H72" s="329">
        <v>252200</v>
      </c>
      <c r="I72" s="329">
        <v>345100</v>
      </c>
      <c r="J72" s="329">
        <v>142400</v>
      </c>
      <c r="K72" s="329">
        <v>258700</v>
      </c>
      <c r="L72" s="329">
        <v>348700</v>
      </c>
      <c r="M72" s="332" t="str">
        <f t="shared" si="15"/>
        <v/>
      </c>
      <c r="N72" s="332" t="str">
        <f t="shared" si="16"/>
        <v/>
      </c>
      <c r="O72" s="332" t="str">
        <f t="shared" si="17"/>
        <v/>
      </c>
      <c r="P72" s="332" t="str">
        <f t="shared" si="18"/>
        <v/>
      </c>
      <c r="Q72" s="332" t="str">
        <f t="shared" si="19"/>
        <v/>
      </c>
      <c r="R72" s="332" t="str">
        <f t="shared" si="20"/>
        <v/>
      </c>
      <c r="S72" s="332" t="str">
        <f t="shared" si="21"/>
        <v/>
      </c>
    </row>
    <row r="73" spans="1:19" x14ac:dyDescent="0.25">
      <c r="A73" s="330">
        <v>41346</v>
      </c>
      <c r="B73" s="331">
        <f t="shared" si="12"/>
        <v>3</v>
      </c>
      <c r="C73" s="331">
        <f t="shared" si="13"/>
        <v>1</v>
      </c>
      <c r="D73" s="329">
        <f t="shared" si="14"/>
        <v>724.76780616005465</v>
      </c>
      <c r="E73" s="329">
        <f>SUM(D$2:D73)</f>
        <v>47240.884669243045</v>
      </c>
      <c r="F73" s="329">
        <v>217100</v>
      </c>
      <c r="G73" s="329">
        <v>136500</v>
      </c>
      <c r="H73" s="329">
        <v>252200</v>
      </c>
      <c r="I73" s="329">
        <v>345100</v>
      </c>
      <c r="J73" s="329">
        <v>142400</v>
      </c>
      <c r="K73" s="329">
        <v>258700</v>
      </c>
      <c r="L73" s="329">
        <v>348700</v>
      </c>
      <c r="M73" s="332" t="str">
        <f t="shared" si="15"/>
        <v/>
      </c>
      <c r="N73" s="332" t="str">
        <f t="shared" si="16"/>
        <v/>
      </c>
      <c r="O73" s="332" t="str">
        <f t="shared" si="17"/>
        <v/>
      </c>
      <c r="P73" s="332" t="str">
        <f t="shared" si="18"/>
        <v/>
      </c>
      <c r="Q73" s="332" t="str">
        <f t="shared" si="19"/>
        <v/>
      </c>
      <c r="R73" s="332" t="str">
        <f t="shared" si="20"/>
        <v/>
      </c>
      <c r="S73" s="332" t="str">
        <f t="shared" si="21"/>
        <v/>
      </c>
    </row>
    <row r="74" spans="1:19" x14ac:dyDescent="0.25">
      <c r="A74" s="330">
        <v>41347</v>
      </c>
      <c r="B74" s="331">
        <f t="shared" si="12"/>
        <v>3</v>
      </c>
      <c r="C74" s="331">
        <f t="shared" si="13"/>
        <v>1</v>
      </c>
      <c r="D74" s="329">
        <f t="shared" si="14"/>
        <v>724.76780616005465</v>
      </c>
      <c r="E74" s="329">
        <f>SUM(D$2:D74)</f>
        <v>47965.652475403098</v>
      </c>
      <c r="F74" s="329">
        <v>217100</v>
      </c>
      <c r="G74" s="329">
        <v>136500</v>
      </c>
      <c r="H74" s="329">
        <v>252200</v>
      </c>
      <c r="I74" s="329">
        <v>345100</v>
      </c>
      <c r="J74" s="329">
        <v>142400</v>
      </c>
      <c r="K74" s="329">
        <v>258700</v>
      </c>
      <c r="L74" s="329">
        <v>348700</v>
      </c>
      <c r="M74" s="332" t="str">
        <f t="shared" si="15"/>
        <v/>
      </c>
      <c r="N74" s="332" t="str">
        <f t="shared" si="16"/>
        <v/>
      </c>
      <c r="O74" s="332" t="str">
        <f t="shared" si="17"/>
        <v/>
      </c>
      <c r="P74" s="332" t="str">
        <f t="shared" si="18"/>
        <v/>
      </c>
      <c r="Q74" s="332" t="str">
        <f t="shared" si="19"/>
        <v/>
      </c>
      <c r="R74" s="332" t="str">
        <f t="shared" si="20"/>
        <v/>
      </c>
      <c r="S74" s="332" t="str">
        <f t="shared" si="21"/>
        <v/>
      </c>
    </row>
    <row r="75" spans="1:19" x14ac:dyDescent="0.25">
      <c r="A75" s="330">
        <v>41348</v>
      </c>
      <c r="B75" s="331">
        <f t="shared" si="12"/>
        <v>3</v>
      </c>
      <c r="C75" s="331">
        <f t="shared" si="13"/>
        <v>1</v>
      </c>
      <c r="D75" s="329">
        <f t="shared" si="14"/>
        <v>724.76780616005465</v>
      </c>
      <c r="E75" s="329">
        <f>SUM(D$2:D75)</f>
        <v>48690.420281563151</v>
      </c>
      <c r="F75" s="329">
        <v>217100</v>
      </c>
      <c r="G75" s="329">
        <v>136500</v>
      </c>
      <c r="H75" s="329">
        <v>252200</v>
      </c>
      <c r="I75" s="329">
        <v>345100</v>
      </c>
      <c r="J75" s="329">
        <v>142400</v>
      </c>
      <c r="K75" s="329">
        <v>258700</v>
      </c>
      <c r="L75" s="329">
        <v>348700</v>
      </c>
      <c r="M75" s="332" t="str">
        <f t="shared" si="15"/>
        <v/>
      </c>
      <c r="N75" s="332" t="str">
        <f t="shared" si="16"/>
        <v/>
      </c>
      <c r="O75" s="332" t="str">
        <f t="shared" si="17"/>
        <v/>
      </c>
      <c r="P75" s="332" t="str">
        <f t="shared" si="18"/>
        <v/>
      </c>
      <c r="Q75" s="332" t="str">
        <f t="shared" si="19"/>
        <v/>
      </c>
      <c r="R75" s="332" t="str">
        <f t="shared" si="20"/>
        <v/>
      </c>
      <c r="S75" s="332" t="str">
        <f t="shared" si="21"/>
        <v/>
      </c>
    </row>
    <row r="76" spans="1:19" x14ac:dyDescent="0.25">
      <c r="A76" s="330">
        <v>41349</v>
      </c>
      <c r="B76" s="331">
        <f t="shared" si="12"/>
        <v>3</v>
      </c>
      <c r="C76" s="331">
        <f t="shared" si="13"/>
        <v>1</v>
      </c>
      <c r="D76" s="329">
        <f t="shared" si="14"/>
        <v>724.76780616005465</v>
      </c>
      <c r="E76" s="329">
        <f>SUM(D$2:D76)</f>
        <v>49415.188087723203</v>
      </c>
      <c r="F76" s="329">
        <v>217100</v>
      </c>
      <c r="G76" s="329">
        <v>136500</v>
      </c>
      <c r="H76" s="329">
        <v>252200</v>
      </c>
      <c r="I76" s="329">
        <v>345100</v>
      </c>
      <c r="J76" s="329">
        <v>142400</v>
      </c>
      <c r="K76" s="329">
        <v>258700</v>
      </c>
      <c r="L76" s="329">
        <v>348700</v>
      </c>
      <c r="M76" s="332" t="str">
        <f t="shared" si="15"/>
        <v/>
      </c>
      <c r="N76" s="332" t="str">
        <f t="shared" si="16"/>
        <v/>
      </c>
      <c r="O76" s="332" t="str">
        <f t="shared" si="17"/>
        <v/>
      </c>
      <c r="P76" s="332" t="str">
        <f t="shared" si="18"/>
        <v/>
      </c>
      <c r="Q76" s="332" t="str">
        <f t="shared" si="19"/>
        <v/>
      </c>
      <c r="R76" s="332" t="str">
        <f t="shared" si="20"/>
        <v/>
      </c>
      <c r="S76" s="332" t="str">
        <f t="shared" si="21"/>
        <v/>
      </c>
    </row>
    <row r="77" spans="1:19" x14ac:dyDescent="0.25">
      <c r="A77" s="330">
        <v>41350</v>
      </c>
      <c r="B77" s="331">
        <f t="shared" si="12"/>
        <v>3</v>
      </c>
      <c r="C77" s="331">
        <f t="shared" si="13"/>
        <v>1</v>
      </c>
      <c r="D77" s="329">
        <f t="shared" si="14"/>
        <v>724.76780616005465</v>
      </c>
      <c r="E77" s="329">
        <f>SUM(D$2:D77)</f>
        <v>50139.955893883256</v>
      </c>
      <c r="F77" s="329">
        <v>217100</v>
      </c>
      <c r="G77" s="329">
        <v>136500</v>
      </c>
      <c r="H77" s="329">
        <v>252200</v>
      </c>
      <c r="I77" s="329">
        <v>345100</v>
      </c>
      <c r="J77" s="329">
        <v>142400</v>
      </c>
      <c r="K77" s="329">
        <v>258700</v>
      </c>
      <c r="L77" s="329">
        <v>348700</v>
      </c>
      <c r="M77" s="332" t="str">
        <f t="shared" si="15"/>
        <v/>
      </c>
      <c r="N77" s="332" t="str">
        <f t="shared" si="16"/>
        <v/>
      </c>
      <c r="O77" s="332" t="str">
        <f t="shared" si="17"/>
        <v/>
      </c>
      <c r="P77" s="332" t="str">
        <f t="shared" si="18"/>
        <v/>
      </c>
      <c r="Q77" s="332" t="str">
        <f t="shared" si="19"/>
        <v/>
      </c>
      <c r="R77" s="332" t="str">
        <f t="shared" si="20"/>
        <v/>
      </c>
      <c r="S77" s="332" t="str">
        <f t="shared" si="21"/>
        <v/>
      </c>
    </row>
    <row r="78" spans="1:19" x14ac:dyDescent="0.25">
      <c r="A78" s="330">
        <v>41351</v>
      </c>
      <c r="B78" s="331">
        <f t="shared" si="12"/>
        <v>3</v>
      </c>
      <c r="C78" s="331">
        <f t="shared" si="13"/>
        <v>1</v>
      </c>
      <c r="D78" s="329">
        <f t="shared" si="14"/>
        <v>724.76780616005465</v>
      </c>
      <c r="E78" s="329">
        <f>SUM(D$2:D78)</f>
        <v>50864.723700043309</v>
      </c>
      <c r="F78" s="329">
        <v>217100</v>
      </c>
      <c r="G78" s="329">
        <v>136500</v>
      </c>
      <c r="H78" s="329">
        <v>252200</v>
      </c>
      <c r="I78" s="329">
        <v>345100</v>
      </c>
      <c r="J78" s="329">
        <v>142400</v>
      </c>
      <c r="K78" s="329">
        <v>258700</v>
      </c>
      <c r="L78" s="329">
        <v>348700</v>
      </c>
      <c r="M78" s="332" t="str">
        <f t="shared" si="15"/>
        <v/>
      </c>
      <c r="N78" s="332" t="str">
        <f t="shared" si="16"/>
        <v/>
      </c>
      <c r="O78" s="332" t="str">
        <f t="shared" si="17"/>
        <v/>
      </c>
      <c r="P78" s="332" t="str">
        <f t="shared" si="18"/>
        <v/>
      </c>
      <c r="Q78" s="332" t="str">
        <f t="shared" si="19"/>
        <v/>
      </c>
      <c r="R78" s="332" t="str">
        <f t="shared" si="20"/>
        <v/>
      </c>
      <c r="S78" s="332" t="str">
        <f t="shared" si="21"/>
        <v/>
      </c>
    </row>
    <row r="79" spans="1:19" x14ac:dyDescent="0.25">
      <c r="A79" s="330">
        <v>41352</v>
      </c>
      <c r="B79" s="331">
        <f t="shared" si="12"/>
        <v>3</v>
      </c>
      <c r="C79" s="331">
        <f t="shared" si="13"/>
        <v>1</v>
      </c>
      <c r="D79" s="329">
        <f t="shared" si="14"/>
        <v>724.76780616005465</v>
      </c>
      <c r="E79" s="329">
        <f>SUM(D$2:D79)</f>
        <v>51589.491506203361</v>
      </c>
      <c r="F79" s="329">
        <v>217100</v>
      </c>
      <c r="G79" s="329">
        <v>136500</v>
      </c>
      <c r="H79" s="329">
        <v>252200</v>
      </c>
      <c r="I79" s="329">
        <v>345100</v>
      </c>
      <c r="J79" s="329">
        <v>142400</v>
      </c>
      <c r="K79" s="329">
        <v>258700</v>
      </c>
      <c r="L79" s="329">
        <v>348700</v>
      </c>
      <c r="M79" s="332" t="str">
        <f t="shared" si="15"/>
        <v/>
      </c>
      <c r="N79" s="332" t="str">
        <f t="shared" si="16"/>
        <v/>
      </c>
      <c r="O79" s="332" t="str">
        <f t="shared" si="17"/>
        <v/>
      </c>
      <c r="P79" s="332" t="str">
        <f t="shared" si="18"/>
        <v/>
      </c>
      <c r="Q79" s="332" t="str">
        <f t="shared" si="19"/>
        <v/>
      </c>
      <c r="R79" s="332" t="str">
        <f t="shared" si="20"/>
        <v/>
      </c>
      <c r="S79" s="332" t="str">
        <f t="shared" si="21"/>
        <v/>
      </c>
    </row>
    <row r="80" spans="1:19" x14ac:dyDescent="0.25">
      <c r="A80" s="330">
        <v>41353</v>
      </c>
      <c r="B80" s="331">
        <f t="shared" si="12"/>
        <v>3</v>
      </c>
      <c r="C80" s="331">
        <f t="shared" si="13"/>
        <v>1</v>
      </c>
      <c r="D80" s="329">
        <f t="shared" si="14"/>
        <v>724.76780616005465</v>
      </c>
      <c r="E80" s="329">
        <f>SUM(D$2:D80)</f>
        <v>52314.259312363414</v>
      </c>
      <c r="F80" s="329">
        <v>217100</v>
      </c>
      <c r="G80" s="329">
        <v>136500</v>
      </c>
      <c r="H80" s="329">
        <v>252200</v>
      </c>
      <c r="I80" s="329">
        <v>345100</v>
      </c>
      <c r="J80" s="329">
        <v>142400</v>
      </c>
      <c r="K80" s="329">
        <v>258700</v>
      </c>
      <c r="L80" s="329">
        <v>348700</v>
      </c>
      <c r="M80" s="332" t="str">
        <f t="shared" si="15"/>
        <v/>
      </c>
      <c r="N80" s="332" t="str">
        <f t="shared" si="16"/>
        <v/>
      </c>
      <c r="O80" s="332" t="str">
        <f t="shared" si="17"/>
        <v/>
      </c>
      <c r="P80" s="332" t="str">
        <f t="shared" si="18"/>
        <v/>
      </c>
      <c r="Q80" s="332" t="str">
        <f t="shared" si="19"/>
        <v/>
      </c>
      <c r="R80" s="332" t="str">
        <f t="shared" si="20"/>
        <v/>
      </c>
      <c r="S80" s="332" t="str">
        <f t="shared" si="21"/>
        <v/>
      </c>
    </row>
    <row r="81" spans="1:19" x14ac:dyDescent="0.25">
      <c r="A81" s="330">
        <v>41354</v>
      </c>
      <c r="B81" s="331">
        <f t="shared" si="12"/>
        <v>3</v>
      </c>
      <c r="C81" s="331">
        <f t="shared" si="13"/>
        <v>1</v>
      </c>
      <c r="D81" s="329">
        <f t="shared" si="14"/>
        <v>724.76780616005465</v>
      </c>
      <c r="E81" s="329">
        <f>SUM(D$2:D81)</f>
        <v>53039.027118523467</v>
      </c>
      <c r="F81" s="329">
        <v>217100</v>
      </c>
      <c r="G81" s="329">
        <v>136500</v>
      </c>
      <c r="H81" s="329">
        <v>252200</v>
      </c>
      <c r="I81" s="329">
        <v>345100</v>
      </c>
      <c r="J81" s="329">
        <v>142400</v>
      </c>
      <c r="K81" s="329">
        <v>258700</v>
      </c>
      <c r="L81" s="329">
        <v>348700</v>
      </c>
      <c r="M81" s="332" t="str">
        <f t="shared" si="15"/>
        <v/>
      </c>
      <c r="N81" s="332" t="str">
        <f t="shared" si="16"/>
        <v/>
      </c>
      <c r="O81" s="332" t="str">
        <f t="shared" si="17"/>
        <v/>
      </c>
      <c r="P81" s="332" t="str">
        <f t="shared" si="18"/>
        <v/>
      </c>
      <c r="Q81" s="332" t="str">
        <f t="shared" si="19"/>
        <v/>
      </c>
      <c r="R81" s="332" t="str">
        <f t="shared" si="20"/>
        <v/>
      </c>
      <c r="S81" s="332" t="str">
        <f t="shared" si="21"/>
        <v/>
      </c>
    </row>
    <row r="82" spans="1:19" x14ac:dyDescent="0.25">
      <c r="A82" s="330">
        <v>41355</v>
      </c>
      <c r="B82" s="331">
        <f t="shared" si="12"/>
        <v>3</v>
      </c>
      <c r="C82" s="331">
        <f t="shared" si="13"/>
        <v>1</v>
      </c>
      <c r="D82" s="329">
        <f t="shared" si="14"/>
        <v>724.76780616005465</v>
      </c>
      <c r="E82" s="329">
        <f>SUM(D$2:D82)</f>
        <v>53763.79492468352</v>
      </c>
      <c r="F82" s="329">
        <v>217100</v>
      </c>
      <c r="G82" s="329">
        <v>136500</v>
      </c>
      <c r="H82" s="329">
        <v>252200</v>
      </c>
      <c r="I82" s="329">
        <v>345100</v>
      </c>
      <c r="J82" s="329">
        <v>142400</v>
      </c>
      <c r="K82" s="329">
        <v>258700</v>
      </c>
      <c r="L82" s="329">
        <v>348700</v>
      </c>
      <c r="M82" s="332" t="str">
        <f t="shared" si="15"/>
        <v/>
      </c>
      <c r="N82" s="332" t="str">
        <f t="shared" si="16"/>
        <v/>
      </c>
      <c r="O82" s="332" t="str">
        <f t="shared" si="17"/>
        <v/>
      </c>
      <c r="P82" s="332" t="str">
        <f t="shared" si="18"/>
        <v/>
      </c>
      <c r="Q82" s="332" t="str">
        <f t="shared" si="19"/>
        <v/>
      </c>
      <c r="R82" s="332" t="str">
        <f t="shared" si="20"/>
        <v/>
      </c>
      <c r="S82" s="332" t="str">
        <f t="shared" si="21"/>
        <v/>
      </c>
    </row>
    <row r="83" spans="1:19" x14ac:dyDescent="0.25">
      <c r="A83" s="330">
        <v>41356</v>
      </c>
      <c r="B83" s="331">
        <f t="shared" si="12"/>
        <v>3</v>
      </c>
      <c r="C83" s="331">
        <f t="shared" si="13"/>
        <v>1</v>
      </c>
      <c r="D83" s="329">
        <f t="shared" si="14"/>
        <v>724.76780616005465</v>
      </c>
      <c r="E83" s="329">
        <f>SUM(D$2:D83)</f>
        <v>54488.562730843572</v>
      </c>
      <c r="F83" s="329">
        <v>217100</v>
      </c>
      <c r="G83" s="329">
        <v>136500</v>
      </c>
      <c r="H83" s="329">
        <v>252200</v>
      </c>
      <c r="I83" s="329">
        <v>345100</v>
      </c>
      <c r="J83" s="329">
        <v>142400</v>
      </c>
      <c r="K83" s="329">
        <v>258700</v>
      </c>
      <c r="L83" s="329">
        <v>348700</v>
      </c>
      <c r="M83" s="332" t="str">
        <f t="shared" si="15"/>
        <v/>
      </c>
      <c r="N83" s="332" t="str">
        <f t="shared" si="16"/>
        <v/>
      </c>
      <c r="O83" s="332" t="str">
        <f t="shared" si="17"/>
        <v/>
      </c>
      <c r="P83" s="332" t="str">
        <f t="shared" si="18"/>
        <v/>
      </c>
      <c r="Q83" s="332" t="str">
        <f t="shared" si="19"/>
        <v/>
      </c>
      <c r="R83" s="332" t="str">
        <f t="shared" si="20"/>
        <v/>
      </c>
      <c r="S83" s="332" t="str">
        <f t="shared" si="21"/>
        <v/>
      </c>
    </row>
    <row r="84" spans="1:19" x14ac:dyDescent="0.25">
      <c r="A84" s="330">
        <v>41357</v>
      </c>
      <c r="B84" s="331">
        <f t="shared" si="12"/>
        <v>3</v>
      </c>
      <c r="C84" s="331">
        <f t="shared" si="13"/>
        <v>1</v>
      </c>
      <c r="D84" s="329">
        <f t="shared" si="14"/>
        <v>724.76780616005465</v>
      </c>
      <c r="E84" s="329">
        <f>SUM(D$2:D84)</f>
        <v>55213.330537003625</v>
      </c>
      <c r="F84" s="329">
        <v>217100</v>
      </c>
      <c r="G84" s="329">
        <v>136500</v>
      </c>
      <c r="H84" s="329">
        <v>252200</v>
      </c>
      <c r="I84" s="329">
        <v>345100</v>
      </c>
      <c r="J84" s="329">
        <v>142400</v>
      </c>
      <c r="K84" s="329">
        <v>258700</v>
      </c>
      <c r="L84" s="329">
        <v>348700</v>
      </c>
      <c r="M84" s="332" t="str">
        <f t="shared" si="15"/>
        <v/>
      </c>
      <c r="N84" s="332" t="str">
        <f t="shared" si="16"/>
        <v/>
      </c>
      <c r="O84" s="332" t="str">
        <f t="shared" si="17"/>
        <v/>
      </c>
      <c r="P84" s="332" t="str">
        <f t="shared" si="18"/>
        <v/>
      </c>
      <c r="Q84" s="332" t="str">
        <f t="shared" si="19"/>
        <v/>
      </c>
      <c r="R84" s="332" t="str">
        <f t="shared" si="20"/>
        <v/>
      </c>
      <c r="S84" s="332" t="str">
        <f t="shared" si="21"/>
        <v/>
      </c>
    </row>
    <row r="85" spans="1:19" x14ac:dyDescent="0.25">
      <c r="A85" s="330">
        <v>41358</v>
      </c>
      <c r="B85" s="331">
        <f t="shared" si="12"/>
        <v>3</v>
      </c>
      <c r="C85" s="331">
        <f t="shared" si="13"/>
        <v>1</v>
      </c>
      <c r="D85" s="329">
        <f t="shared" si="14"/>
        <v>724.76780616005465</v>
      </c>
      <c r="E85" s="329">
        <f>SUM(D$2:D85)</f>
        <v>55938.098343163678</v>
      </c>
      <c r="F85" s="329">
        <v>217100</v>
      </c>
      <c r="G85" s="329">
        <v>136500</v>
      </c>
      <c r="H85" s="329">
        <v>252200</v>
      </c>
      <c r="I85" s="329">
        <v>345100</v>
      </c>
      <c r="J85" s="329">
        <v>142400</v>
      </c>
      <c r="K85" s="329">
        <v>258700</v>
      </c>
      <c r="L85" s="329">
        <v>348700</v>
      </c>
      <c r="M85" s="332" t="str">
        <f t="shared" si="15"/>
        <v/>
      </c>
      <c r="N85" s="332" t="str">
        <f t="shared" si="16"/>
        <v/>
      </c>
      <c r="O85" s="332" t="str">
        <f t="shared" si="17"/>
        <v/>
      </c>
      <c r="P85" s="332" t="str">
        <f t="shared" si="18"/>
        <v/>
      </c>
      <c r="Q85" s="332" t="str">
        <f t="shared" si="19"/>
        <v/>
      </c>
      <c r="R85" s="332" t="str">
        <f t="shared" si="20"/>
        <v/>
      </c>
      <c r="S85" s="332" t="str">
        <f t="shared" si="21"/>
        <v/>
      </c>
    </row>
    <row r="86" spans="1:19" x14ac:dyDescent="0.25">
      <c r="A86" s="330">
        <v>41359</v>
      </c>
      <c r="B86" s="331">
        <f t="shared" si="12"/>
        <v>3</v>
      </c>
      <c r="C86" s="331">
        <f t="shared" si="13"/>
        <v>1</v>
      </c>
      <c r="D86" s="329">
        <f t="shared" si="14"/>
        <v>724.76780616005465</v>
      </c>
      <c r="E86" s="329">
        <f>SUM(D$2:D86)</f>
        <v>56662.86614932373</v>
      </c>
      <c r="F86" s="329">
        <v>217100</v>
      </c>
      <c r="G86" s="329">
        <v>136500</v>
      </c>
      <c r="H86" s="329">
        <v>252200</v>
      </c>
      <c r="I86" s="329">
        <v>345100</v>
      </c>
      <c r="J86" s="329">
        <v>142400</v>
      </c>
      <c r="K86" s="329">
        <v>258700</v>
      </c>
      <c r="L86" s="329">
        <v>348700</v>
      </c>
      <c r="M86" s="332" t="str">
        <f t="shared" si="15"/>
        <v/>
      </c>
      <c r="N86" s="332" t="str">
        <f t="shared" si="16"/>
        <v/>
      </c>
      <c r="O86" s="332" t="str">
        <f t="shared" si="17"/>
        <v/>
      </c>
      <c r="P86" s="332" t="str">
        <f t="shared" si="18"/>
        <v/>
      </c>
      <c r="Q86" s="332" t="str">
        <f t="shared" si="19"/>
        <v/>
      </c>
      <c r="R86" s="332" t="str">
        <f t="shared" si="20"/>
        <v/>
      </c>
      <c r="S86" s="332" t="str">
        <f t="shared" si="21"/>
        <v/>
      </c>
    </row>
    <row r="87" spans="1:19" x14ac:dyDescent="0.25">
      <c r="A87" s="330">
        <v>41360</v>
      </c>
      <c r="B87" s="331">
        <f t="shared" si="12"/>
        <v>3</v>
      </c>
      <c r="C87" s="331">
        <f t="shared" si="13"/>
        <v>1</v>
      </c>
      <c r="D87" s="329">
        <f t="shared" si="14"/>
        <v>724.76780616005465</v>
      </c>
      <c r="E87" s="329">
        <f>SUM(D$2:D87)</f>
        <v>57387.633955483783</v>
      </c>
      <c r="F87" s="329">
        <v>217100</v>
      </c>
      <c r="G87" s="329">
        <v>136500</v>
      </c>
      <c r="H87" s="329">
        <v>252200</v>
      </c>
      <c r="I87" s="329">
        <v>345100</v>
      </c>
      <c r="J87" s="329">
        <v>142400</v>
      </c>
      <c r="K87" s="329">
        <v>258700</v>
      </c>
      <c r="L87" s="329">
        <v>348700</v>
      </c>
      <c r="M87" s="332" t="str">
        <f t="shared" si="15"/>
        <v/>
      </c>
      <c r="N87" s="332" t="str">
        <f t="shared" si="16"/>
        <v/>
      </c>
      <c r="O87" s="332" t="str">
        <f t="shared" si="17"/>
        <v/>
      </c>
      <c r="P87" s="332" t="str">
        <f t="shared" si="18"/>
        <v/>
      </c>
      <c r="Q87" s="332" t="str">
        <f t="shared" si="19"/>
        <v/>
      </c>
      <c r="R87" s="332" t="str">
        <f t="shared" si="20"/>
        <v/>
      </c>
      <c r="S87" s="332" t="str">
        <f t="shared" si="21"/>
        <v/>
      </c>
    </row>
    <row r="88" spans="1:19" x14ac:dyDescent="0.25">
      <c r="A88" s="330">
        <v>41361</v>
      </c>
      <c r="B88" s="331">
        <f t="shared" si="12"/>
        <v>3</v>
      </c>
      <c r="C88" s="331">
        <f t="shared" si="13"/>
        <v>1</v>
      </c>
      <c r="D88" s="329">
        <f t="shared" si="14"/>
        <v>724.76780616005465</v>
      </c>
      <c r="E88" s="329">
        <f>SUM(D$2:D88)</f>
        <v>58112.401761643836</v>
      </c>
      <c r="F88" s="329">
        <v>217100</v>
      </c>
      <c r="G88" s="329">
        <v>136500</v>
      </c>
      <c r="H88" s="329">
        <v>252200</v>
      </c>
      <c r="I88" s="329">
        <v>345100</v>
      </c>
      <c r="J88" s="329">
        <v>142400</v>
      </c>
      <c r="K88" s="329">
        <v>258700</v>
      </c>
      <c r="L88" s="329">
        <v>348700</v>
      </c>
      <c r="M88" s="332" t="str">
        <f t="shared" si="15"/>
        <v/>
      </c>
      <c r="N88" s="332" t="str">
        <f t="shared" si="16"/>
        <v/>
      </c>
      <c r="O88" s="332" t="str">
        <f t="shared" si="17"/>
        <v/>
      </c>
      <c r="P88" s="332" t="str">
        <f t="shared" si="18"/>
        <v/>
      </c>
      <c r="Q88" s="332" t="str">
        <f t="shared" si="19"/>
        <v/>
      </c>
      <c r="R88" s="332" t="str">
        <f t="shared" si="20"/>
        <v/>
      </c>
      <c r="S88" s="332" t="str">
        <f t="shared" si="21"/>
        <v/>
      </c>
    </row>
    <row r="89" spans="1:19" x14ac:dyDescent="0.25">
      <c r="A89" s="330">
        <v>41362</v>
      </c>
      <c r="B89" s="331">
        <f t="shared" si="12"/>
        <v>3</v>
      </c>
      <c r="C89" s="331">
        <f t="shared" si="13"/>
        <v>1</v>
      </c>
      <c r="D89" s="329">
        <f t="shared" si="14"/>
        <v>724.76780616005465</v>
      </c>
      <c r="E89" s="329">
        <f>SUM(D$2:D89)</f>
        <v>58837.169567803889</v>
      </c>
      <c r="F89" s="329">
        <v>217100</v>
      </c>
      <c r="G89" s="329">
        <v>136500</v>
      </c>
      <c r="H89" s="329">
        <v>252200</v>
      </c>
      <c r="I89" s="329">
        <v>345100</v>
      </c>
      <c r="J89" s="329">
        <v>142400</v>
      </c>
      <c r="K89" s="329">
        <v>258700</v>
      </c>
      <c r="L89" s="329">
        <v>348700</v>
      </c>
      <c r="M89" s="332" t="str">
        <f t="shared" si="15"/>
        <v/>
      </c>
      <c r="N89" s="332" t="str">
        <f t="shared" si="16"/>
        <v/>
      </c>
      <c r="O89" s="332" t="str">
        <f t="shared" si="17"/>
        <v/>
      </c>
      <c r="P89" s="332" t="str">
        <f t="shared" si="18"/>
        <v/>
      </c>
      <c r="Q89" s="332" t="str">
        <f t="shared" si="19"/>
        <v/>
      </c>
      <c r="R89" s="332" t="str">
        <f t="shared" si="20"/>
        <v/>
      </c>
      <c r="S89" s="332" t="str">
        <f t="shared" si="21"/>
        <v/>
      </c>
    </row>
    <row r="90" spans="1:19" x14ac:dyDescent="0.25">
      <c r="A90" s="330">
        <v>41363</v>
      </c>
      <c r="B90" s="331">
        <f t="shared" si="12"/>
        <v>3</v>
      </c>
      <c r="C90" s="331">
        <f t="shared" si="13"/>
        <v>1</v>
      </c>
      <c r="D90" s="329">
        <f t="shared" si="14"/>
        <v>724.76780616005465</v>
      </c>
      <c r="E90" s="329">
        <f>SUM(D$2:D90)</f>
        <v>59561.937373963941</v>
      </c>
      <c r="F90" s="329">
        <v>217100</v>
      </c>
      <c r="G90" s="329">
        <v>136500</v>
      </c>
      <c r="H90" s="329">
        <v>252200</v>
      </c>
      <c r="I90" s="329">
        <v>345100</v>
      </c>
      <c r="J90" s="329">
        <v>142400</v>
      </c>
      <c r="K90" s="329">
        <v>258700</v>
      </c>
      <c r="L90" s="329">
        <v>348700</v>
      </c>
      <c r="M90" s="332" t="str">
        <f t="shared" si="15"/>
        <v/>
      </c>
      <c r="N90" s="332" t="str">
        <f t="shared" si="16"/>
        <v/>
      </c>
      <c r="O90" s="332" t="str">
        <f t="shared" si="17"/>
        <v/>
      </c>
      <c r="P90" s="332" t="str">
        <f t="shared" si="18"/>
        <v/>
      </c>
      <c r="Q90" s="332" t="str">
        <f t="shared" si="19"/>
        <v/>
      </c>
      <c r="R90" s="332" t="str">
        <f t="shared" si="20"/>
        <v/>
      </c>
      <c r="S90" s="332" t="str">
        <f t="shared" si="21"/>
        <v/>
      </c>
    </row>
    <row r="91" spans="1:19" x14ac:dyDescent="0.25">
      <c r="A91" s="330">
        <v>41364</v>
      </c>
      <c r="B91" s="331">
        <f t="shared" si="12"/>
        <v>3</v>
      </c>
      <c r="C91" s="331">
        <f t="shared" si="13"/>
        <v>1</v>
      </c>
      <c r="D91" s="329">
        <f t="shared" si="14"/>
        <v>724.76780616005465</v>
      </c>
      <c r="E91" s="329">
        <f>SUM(D$2:D91)</f>
        <v>60286.705180123994</v>
      </c>
      <c r="F91" s="329">
        <v>217100</v>
      </c>
      <c r="G91" s="329">
        <v>136500</v>
      </c>
      <c r="H91" s="329">
        <v>252200</v>
      </c>
      <c r="I91" s="329">
        <v>345100</v>
      </c>
      <c r="J91" s="329">
        <v>142400</v>
      </c>
      <c r="K91" s="329">
        <v>258700</v>
      </c>
      <c r="L91" s="329">
        <v>348700</v>
      </c>
      <c r="M91" s="332" t="str">
        <f t="shared" si="15"/>
        <v/>
      </c>
      <c r="N91" s="332" t="str">
        <f t="shared" si="16"/>
        <v/>
      </c>
      <c r="O91" s="332" t="str">
        <f t="shared" si="17"/>
        <v/>
      </c>
      <c r="P91" s="332" t="str">
        <f t="shared" si="18"/>
        <v/>
      </c>
      <c r="Q91" s="332" t="str">
        <f t="shared" si="19"/>
        <v/>
      </c>
      <c r="R91" s="332" t="str">
        <f t="shared" si="20"/>
        <v/>
      </c>
      <c r="S91" s="332" t="str">
        <f t="shared" si="21"/>
        <v/>
      </c>
    </row>
    <row r="92" spans="1:19" x14ac:dyDescent="0.25">
      <c r="A92" s="330">
        <v>41365</v>
      </c>
      <c r="B92" s="331">
        <f t="shared" si="12"/>
        <v>4</v>
      </c>
      <c r="C92" s="331">
        <f t="shared" si="13"/>
        <v>1</v>
      </c>
      <c r="D92" s="329">
        <f t="shared" si="14"/>
        <v>724.76780616005465</v>
      </c>
      <c r="E92" s="329">
        <f>SUM(D$2:D92)</f>
        <v>61011.472986284047</v>
      </c>
      <c r="F92" s="329">
        <v>217100</v>
      </c>
      <c r="G92" s="329">
        <v>136500</v>
      </c>
      <c r="H92" s="329">
        <v>252200</v>
      </c>
      <c r="I92" s="329">
        <v>345100</v>
      </c>
      <c r="J92" s="329">
        <v>142400</v>
      </c>
      <c r="K92" s="329">
        <v>258700</v>
      </c>
      <c r="L92" s="329">
        <v>348700</v>
      </c>
      <c r="M92" s="332" t="str">
        <f t="shared" si="15"/>
        <v/>
      </c>
      <c r="N92" s="332" t="str">
        <f t="shared" si="16"/>
        <v/>
      </c>
      <c r="O92" s="332" t="str">
        <f t="shared" si="17"/>
        <v/>
      </c>
      <c r="P92" s="332" t="str">
        <f t="shared" si="18"/>
        <v/>
      </c>
      <c r="Q92" s="332" t="str">
        <f t="shared" si="19"/>
        <v/>
      </c>
      <c r="R92" s="332" t="str">
        <f t="shared" si="20"/>
        <v/>
      </c>
      <c r="S92" s="332" t="str">
        <f t="shared" si="21"/>
        <v/>
      </c>
    </row>
    <row r="93" spans="1:19" x14ac:dyDescent="0.25">
      <c r="A93" s="330">
        <v>41366</v>
      </c>
      <c r="B93" s="331">
        <f t="shared" si="12"/>
        <v>4</v>
      </c>
      <c r="C93" s="331">
        <f t="shared" si="13"/>
        <v>1</v>
      </c>
      <c r="D93" s="329">
        <f t="shared" si="14"/>
        <v>724.76780616005465</v>
      </c>
      <c r="E93" s="329">
        <f>SUM(D$2:D93)</f>
        <v>61736.240792444099</v>
      </c>
      <c r="F93" s="329">
        <v>217100</v>
      </c>
      <c r="G93" s="329">
        <v>136500</v>
      </c>
      <c r="H93" s="329">
        <v>252200</v>
      </c>
      <c r="I93" s="329">
        <v>345100</v>
      </c>
      <c r="J93" s="329">
        <v>142400</v>
      </c>
      <c r="K93" s="329">
        <v>258700</v>
      </c>
      <c r="L93" s="329">
        <v>348700</v>
      </c>
      <c r="M93" s="332" t="str">
        <f t="shared" si="15"/>
        <v/>
      </c>
      <c r="N93" s="332" t="str">
        <f t="shared" si="16"/>
        <v/>
      </c>
      <c r="O93" s="332" t="str">
        <f t="shared" si="17"/>
        <v/>
      </c>
      <c r="P93" s="332" t="str">
        <f t="shared" si="18"/>
        <v/>
      </c>
      <c r="Q93" s="332" t="str">
        <f t="shared" si="19"/>
        <v/>
      </c>
      <c r="R93" s="332" t="str">
        <f t="shared" si="20"/>
        <v/>
      </c>
      <c r="S93" s="332" t="str">
        <f t="shared" si="21"/>
        <v/>
      </c>
    </row>
    <row r="94" spans="1:19" x14ac:dyDescent="0.25">
      <c r="A94" s="330">
        <v>41367</v>
      </c>
      <c r="B94" s="331">
        <f t="shared" si="12"/>
        <v>4</v>
      </c>
      <c r="C94" s="331">
        <f t="shared" si="13"/>
        <v>1</v>
      </c>
      <c r="D94" s="329">
        <f t="shared" si="14"/>
        <v>724.76780616005465</v>
      </c>
      <c r="E94" s="329">
        <f>SUM(D$2:D94)</f>
        <v>62461.008598604152</v>
      </c>
      <c r="F94" s="329">
        <v>217100</v>
      </c>
      <c r="G94" s="329">
        <v>136500</v>
      </c>
      <c r="H94" s="329">
        <v>252200</v>
      </c>
      <c r="I94" s="329">
        <v>345100</v>
      </c>
      <c r="J94" s="329">
        <v>142400</v>
      </c>
      <c r="K94" s="329">
        <v>258700</v>
      </c>
      <c r="L94" s="329">
        <v>348700</v>
      </c>
      <c r="M94" s="332" t="str">
        <f t="shared" si="15"/>
        <v/>
      </c>
      <c r="N94" s="332" t="str">
        <f t="shared" si="16"/>
        <v/>
      </c>
      <c r="O94" s="332" t="str">
        <f t="shared" si="17"/>
        <v/>
      </c>
      <c r="P94" s="332" t="str">
        <f t="shared" si="18"/>
        <v/>
      </c>
      <c r="Q94" s="332" t="str">
        <f t="shared" si="19"/>
        <v/>
      </c>
      <c r="R94" s="332" t="str">
        <f t="shared" si="20"/>
        <v/>
      </c>
      <c r="S94" s="332" t="str">
        <f t="shared" si="21"/>
        <v/>
      </c>
    </row>
    <row r="95" spans="1:19" x14ac:dyDescent="0.25">
      <c r="A95" s="330">
        <v>41368</v>
      </c>
      <c r="B95" s="331">
        <f t="shared" si="12"/>
        <v>4</v>
      </c>
      <c r="C95" s="331">
        <f t="shared" si="13"/>
        <v>1</v>
      </c>
      <c r="D95" s="329">
        <f t="shared" si="14"/>
        <v>724.76780616005465</v>
      </c>
      <c r="E95" s="329">
        <f>SUM(D$2:D95)</f>
        <v>63185.776404764205</v>
      </c>
      <c r="F95" s="329">
        <v>217100</v>
      </c>
      <c r="G95" s="329">
        <v>136500</v>
      </c>
      <c r="H95" s="329">
        <v>252200</v>
      </c>
      <c r="I95" s="329">
        <v>345100</v>
      </c>
      <c r="J95" s="329">
        <v>142400</v>
      </c>
      <c r="K95" s="329">
        <v>258700</v>
      </c>
      <c r="L95" s="329">
        <v>348700</v>
      </c>
      <c r="M95" s="332" t="str">
        <f t="shared" si="15"/>
        <v/>
      </c>
      <c r="N95" s="332" t="str">
        <f t="shared" si="16"/>
        <v/>
      </c>
      <c r="O95" s="332" t="str">
        <f t="shared" si="17"/>
        <v/>
      </c>
      <c r="P95" s="332" t="str">
        <f t="shared" si="18"/>
        <v/>
      </c>
      <c r="Q95" s="332" t="str">
        <f t="shared" si="19"/>
        <v/>
      </c>
      <c r="R95" s="332" t="str">
        <f t="shared" si="20"/>
        <v/>
      </c>
      <c r="S95" s="332" t="str">
        <f t="shared" si="21"/>
        <v/>
      </c>
    </row>
    <row r="96" spans="1:19" x14ac:dyDescent="0.25">
      <c r="A96" s="330">
        <v>41369</v>
      </c>
      <c r="B96" s="331">
        <f t="shared" si="12"/>
        <v>4</v>
      </c>
      <c r="C96" s="331">
        <f t="shared" si="13"/>
        <v>1</v>
      </c>
      <c r="D96" s="329">
        <f t="shared" si="14"/>
        <v>724.76780616005465</v>
      </c>
      <c r="E96" s="329">
        <f>SUM(D$2:D96)</f>
        <v>63910.544210924258</v>
      </c>
      <c r="F96" s="329">
        <v>217100</v>
      </c>
      <c r="G96" s="329">
        <v>136500</v>
      </c>
      <c r="H96" s="329">
        <v>252200</v>
      </c>
      <c r="I96" s="329">
        <v>345100</v>
      </c>
      <c r="J96" s="329">
        <v>142400</v>
      </c>
      <c r="K96" s="329">
        <v>258700</v>
      </c>
      <c r="L96" s="329">
        <v>348700</v>
      </c>
      <c r="M96" s="332" t="str">
        <f t="shared" si="15"/>
        <v/>
      </c>
      <c r="N96" s="332" t="str">
        <f t="shared" si="16"/>
        <v/>
      </c>
      <c r="O96" s="332" t="str">
        <f t="shared" si="17"/>
        <v/>
      </c>
      <c r="P96" s="332" t="str">
        <f t="shared" si="18"/>
        <v/>
      </c>
      <c r="Q96" s="332" t="str">
        <f t="shared" si="19"/>
        <v/>
      </c>
      <c r="R96" s="332" t="str">
        <f t="shared" si="20"/>
        <v/>
      </c>
      <c r="S96" s="332" t="str">
        <f t="shared" si="21"/>
        <v/>
      </c>
    </row>
    <row r="97" spans="1:19" x14ac:dyDescent="0.25">
      <c r="A97" s="330">
        <v>41370</v>
      </c>
      <c r="B97" s="331">
        <f t="shared" si="12"/>
        <v>4</v>
      </c>
      <c r="C97" s="331">
        <f t="shared" si="13"/>
        <v>1</v>
      </c>
      <c r="D97" s="329">
        <f t="shared" si="14"/>
        <v>724.76780616005465</v>
      </c>
      <c r="E97" s="329">
        <f>SUM(D$2:D97)</f>
        <v>64635.31201708431</v>
      </c>
      <c r="F97" s="329">
        <v>217100</v>
      </c>
      <c r="G97" s="329">
        <v>136500</v>
      </c>
      <c r="H97" s="329">
        <v>252200</v>
      </c>
      <c r="I97" s="329">
        <v>345100</v>
      </c>
      <c r="J97" s="329">
        <v>142400</v>
      </c>
      <c r="K97" s="329">
        <v>258700</v>
      </c>
      <c r="L97" s="329">
        <v>348700</v>
      </c>
      <c r="M97" s="332" t="str">
        <f t="shared" si="15"/>
        <v/>
      </c>
      <c r="N97" s="332" t="str">
        <f t="shared" si="16"/>
        <v/>
      </c>
      <c r="O97" s="332" t="str">
        <f t="shared" si="17"/>
        <v/>
      </c>
      <c r="P97" s="332" t="str">
        <f t="shared" si="18"/>
        <v/>
      </c>
      <c r="Q97" s="332" t="str">
        <f t="shared" si="19"/>
        <v/>
      </c>
      <c r="R97" s="332" t="str">
        <f t="shared" si="20"/>
        <v/>
      </c>
      <c r="S97" s="332" t="str">
        <f t="shared" si="21"/>
        <v/>
      </c>
    </row>
    <row r="98" spans="1:19" x14ac:dyDescent="0.25">
      <c r="A98" s="330">
        <v>41371</v>
      </c>
      <c r="B98" s="331">
        <f t="shared" si="12"/>
        <v>4</v>
      </c>
      <c r="C98" s="331">
        <f t="shared" si="13"/>
        <v>1</v>
      </c>
      <c r="D98" s="329">
        <f t="shared" si="14"/>
        <v>724.76780616005465</v>
      </c>
      <c r="E98" s="329">
        <f>SUM(D$2:D98)</f>
        <v>65360.079823244363</v>
      </c>
      <c r="F98" s="329">
        <v>217100</v>
      </c>
      <c r="G98" s="329">
        <v>136500</v>
      </c>
      <c r="H98" s="329">
        <v>252200</v>
      </c>
      <c r="I98" s="329">
        <v>345100</v>
      </c>
      <c r="J98" s="329">
        <v>142400</v>
      </c>
      <c r="K98" s="329">
        <v>258700</v>
      </c>
      <c r="L98" s="329">
        <v>348700</v>
      </c>
      <c r="M98" s="332" t="str">
        <f t="shared" si="15"/>
        <v/>
      </c>
      <c r="N98" s="332" t="str">
        <f t="shared" si="16"/>
        <v/>
      </c>
      <c r="O98" s="332" t="str">
        <f t="shared" si="17"/>
        <v/>
      </c>
      <c r="P98" s="332" t="str">
        <f t="shared" si="18"/>
        <v/>
      </c>
      <c r="Q98" s="332" t="str">
        <f t="shared" si="19"/>
        <v/>
      </c>
      <c r="R98" s="332" t="str">
        <f t="shared" si="20"/>
        <v/>
      </c>
      <c r="S98" s="332" t="str">
        <f t="shared" si="21"/>
        <v/>
      </c>
    </row>
    <row r="99" spans="1:19" x14ac:dyDescent="0.25">
      <c r="A99" s="330">
        <v>41372</v>
      </c>
      <c r="B99" s="331">
        <f t="shared" si="12"/>
        <v>4</v>
      </c>
      <c r="C99" s="331">
        <f t="shared" si="13"/>
        <v>1</v>
      </c>
      <c r="D99" s="329">
        <f t="shared" si="14"/>
        <v>724.76780616005465</v>
      </c>
      <c r="E99" s="329">
        <f>SUM(D$2:D99)</f>
        <v>66084.847629404423</v>
      </c>
      <c r="F99" s="329">
        <v>217100</v>
      </c>
      <c r="G99" s="329">
        <v>136500</v>
      </c>
      <c r="H99" s="329">
        <v>252200</v>
      </c>
      <c r="I99" s="329">
        <v>345100</v>
      </c>
      <c r="J99" s="329">
        <v>142400</v>
      </c>
      <c r="K99" s="329">
        <v>258700</v>
      </c>
      <c r="L99" s="329">
        <v>348700</v>
      </c>
      <c r="M99" s="332" t="str">
        <f t="shared" si="15"/>
        <v/>
      </c>
      <c r="N99" s="332" t="str">
        <f t="shared" si="16"/>
        <v/>
      </c>
      <c r="O99" s="332" t="str">
        <f t="shared" si="17"/>
        <v/>
      </c>
      <c r="P99" s="332" t="str">
        <f t="shared" si="18"/>
        <v/>
      </c>
      <c r="Q99" s="332" t="str">
        <f t="shared" si="19"/>
        <v/>
      </c>
      <c r="R99" s="332" t="str">
        <f t="shared" si="20"/>
        <v/>
      </c>
      <c r="S99" s="332" t="str">
        <f t="shared" si="21"/>
        <v/>
      </c>
    </row>
    <row r="100" spans="1:19" x14ac:dyDescent="0.25">
      <c r="A100" s="330">
        <v>41373</v>
      </c>
      <c r="B100" s="331">
        <f t="shared" si="12"/>
        <v>4</v>
      </c>
      <c r="C100" s="331">
        <f t="shared" si="13"/>
        <v>1</v>
      </c>
      <c r="D100" s="329">
        <f t="shared" si="14"/>
        <v>724.76780616005465</v>
      </c>
      <c r="E100" s="329">
        <f>SUM(D$2:D100)</f>
        <v>66809.615435564483</v>
      </c>
      <c r="F100" s="329">
        <v>217100</v>
      </c>
      <c r="G100" s="329">
        <v>136500</v>
      </c>
      <c r="H100" s="329">
        <v>252200</v>
      </c>
      <c r="I100" s="329">
        <v>345100</v>
      </c>
      <c r="J100" s="329">
        <v>142400</v>
      </c>
      <c r="K100" s="329">
        <v>258700</v>
      </c>
      <c r="L100" s="329">
        <v>348700</v>
      </c>
      <c r="M100" s="332" t="str">
        <f t="shared" si="15"/>
        <v/>
      </c>
      <c r="N100" s="332" t="str">
        <f t="shared" si="16"/>
        <v/>
      </c>
      <c r="O100" s="332" t="str">
        <f t="shared" si="17"/>
        <v/>
      </c>
      <c r="P100" s="332" t="str">
        <f t="shared" si="18"/>
        <v/>
      </c>
      <c r="Q100" s="332" t="str">
        <f t="shared" si="19"/>
        <v/>
      </c>
      <c r="R100" s="332" t="str">
        <f t="shared" si="20"/>
        <v/>
      </c>
      <c r="S100" s="332" t="str">
        <f t="shared" si="21"/>
        <v/>
      </c>
    </row>
    <row r="101" spans="1:19" x14ac:dyDescent="0.25">
      <c r="A101" s="330">
        <v>41374</v>
      </c>
      <c r="B101" s="331">
        <f t="shared" si="12"/>
        <v>4</v>
      </c>
      <c r="C101" s="331">
        <f t="shared" si="13"/>
        <v>1</v>
      </c>
      <c r="D101" s="329">
        <f t="shared" si="14"/>
        <v>724.76780616005465</v>
      </c>
      <c r="E101" s="329">
        <f>SUM(D$2:D101)</f>
        <v>67534.383241724543</v>
      </c>
      <c r="F101" s="329">
        <v>217100</v>
      </c>
      <c r="G101" s="329">
        <v>136500</v>
      </c>
      <c r="H101" s="329">
        <v>252200</v>
      </c>
      <c r="I101" s="329">
        <v>345100</v>
      </c>
      <c r="J101" s="329">
        <v>142400</v>
      </c>
      <c r="K101" s="329">
        <v>258700</v>
      </c>
      <c r="L101" s="329">
        <v>348700</v>
      </c>
      <c r="M101" s="332" t="str">
        <f t="shared" si="15"/>
        <v/>
      </c>
      <c r="N101" s="332" t="str">
        <f t="shared" si="16"/>
        <v/>
      </c>
      <c r="O101" s="332" t="str">
        <f t="shared" si="17"/>
        <v/>
      </c>
      <c r="P101" s="332" t="str">
        <f t="shared" si="18"/>
        <v/>
      </c>
      <c r="Q101" s="332" t="str">
        <f t="shared" si="19"/>
        <v/>
      </c>
      <c r="R101" s="332" t="str">
        <f t="shared" si="20"/>
        <v/>
      </c>
      <c r="S101" s="332" t="str">
        <f t="shared" si="21"/>
        <v/>
      </c>
    </row>
    <row r="102" spans="1:19" x14ac:dyDescent="0.25">
      <c r="A102" s="330">
        <v>41375</v>
      </c>
      <c r="B102" s="331">
        <f t="shared" si="12"/>
        <v>4</v>
      </c>
      <c r="C102" s="331">
        <f t="shared" si="13"/>
        <v>1</v>
      </c>
      <c r="D102" s="329">
        <f t="shared" si="14"/>
        <v>724.76780616005465</v>
      </c>
      <c r="E102" s="329">
        <f>SUM(D$2:D102)</f>
        <v>68259.151047884603</v>
      </c>
      <c r="F102" s="329">
        <v>217100</v>
      </c>
      <c r="G102" s="329">
        <v>136500</v>
      </c>
      <c r="H102" s="329">
        <v>252200</v>
      </c>
      <c r="I102" s="329">
        <v>345100</v>
      </c>
      <c r="J102" s="329">
        <v>142400</v>
      </c>
      <c r="K102" s="329">
        <v>258700</v>
      </c>
      <c r="L102" s="329">
        <v>348700</v>
      </c>
      <c r="M102" s="332" t="str">
        <f t="shared" si="15"/>
        <v/>
      </c>
      <c r="N102" s="332" t="str">
        <f t="shared" si="16"/>
        <v/>
      </c>
      <c r="O102" s="332" t="str">
        <f t="shared" si="17"/>
        <v/>
      </c>
      <c r="P102" s="332" t="str">
        <f t="shared" si="18"/>
        <v/>
      </c>
      <c r="Q102" s="332" t="str">
        <f t="shared" si="19"/>
        <v/>
      </c>
      <c r="R102" s="332" t="str">
        <f t="shared" si="20"/>
        <v/>
      </c>
      <c r="S102" s="332" t="str">
        <f t="shared" si="21"/>
        <v/>
      </c>
    </row>
    <row r="103" spans="1:19" x14ac:dyDescent="0.25">
      <c r="A103" s="330">
        <v>41376</v>
      </c>
      <c r="B103" s="331">
        <f t="shared" si="12"/>
        <v>4</v>
      </c>
      <c r="C103" s="331">
        <f t="shared" si="13"/>
        <v>1</v>
      </c>
      <c r="D103" s="329">
        <f t="shared" si="14"/>
        <v>724.76780616005465</v>
      </c>
      <c r="E103" s="329">
        <f>SUM(D$2:D103)</f>
        <v>68983.918854044663</v>
      </c>
      <c r="F103" s="329">
        <v>217100</v>
      </c>
      <c r="G103" s="329">
        <v>136500</v>
      </c>
      <c r="H103" s="329">
        <v>252200</v>
      </c>
      <c r="I103" s="329">
        <v>345100</v>
      </c>
      <c r="J103" s="329">
        <v>142400</v>
      </c>
      <c r="K103" s="329">
        <v>258700</v>
      </c>
      <c r="L103" s="329">
        <v>348700</v>
      </c>
      <c r="M103" s="332" t="str">
        <f t="shared" si="15"/>
        <v/>
      </c>
      <c r="N103" s="332" t="str">
        <f t="shared" si="16"/>
        <v/>
      </c>
      <c r="O103" s="332" t="str">
        <f t="shared" si="17"/>
        <v/>
      </c>
      <c r="P103" s="332" t="str">
        <f t="shared" si="18"/>
        <v/>
      </c>
      <c r="Q103" s="332" t="str">
        <f t="shared" si="19"/>
        <v/>
      </c>
      <c r="R103" s="332" t="str">
        <f t="shared" si="20"/>
        <v/>
      </c>
      <c r="S103" s="332" t="str">
        <f t="shared" si="21"/>
        <v/>
      </c>
    </row>
    <row r="104" spans="1:19" x14ac:dyDescent="0.25">
      <c r="A104" s="330">
        <v>41377</v>
      </c>
      <c r="B104" s="331">
        <f t="shared" si="12"/>
        <v>4</v>
      </c>
      <c r="C104" s="331">
        <f t="shared" si="13"/>
        <v>1</v>
      </c>
      <c r="D104" s="329">
        <f t="shared" si="14"/>
        <v>724.76780616005465</v>
      </c>
      <c r="E104" s="329">
        <f>SUM(D$2:D104)</f>
        <v>69708.686660204723</v>
      </c>
      <c r="F104" s="329">
        <v>217100</v>
      </c>
      <c r="G104" s="329">
        <v>136500</v>
      </c>
      <c r="H104" s="329">
        <v>252200</v>
      </c>
      <c r="I104" s="329">
        <v>345100</v>
      </c>
      <c r="J104" s="329">
        <v>142400</v>
      </c>
      <c r="K104" s="329">
        <v>258700</v>
      </c>
      <c r="L104" s="329">
        <v>348700</v>
      </c>
      <c r="M104" s="332" t="str">
        <f t="shared" si="15"/>
        <v/>
      </c>
      <c r="N104" s="332" t="str">
        <f t="shared" si="16"/>
        <v/>
      </c>
      <c r="O104" s="332" t="str">
        <f t="shared" si="17"/>
        <v/>
      </c>
      <c r="P104" s="332" t="str">
        <f t="shared" si="18"/>
        <v/>
      </c>
      <c r="Q104" s="332" t="str">
        <f t="shared" si="19"/>
        <v/>
      </c>
      <c r="R104" s="332" t="str">
        <f t="shared" si="20"/>
        <v/>
      </c>
      <c r="S104" s="332" t="str">
        <f t="shared" si="21"/>
        <v/>
      </c>
    </row>
    <row r="105" spans="1:19" x14ac:dyDescent="0.25">
      <c r="A105" s="330">
        <v>41378</v>
      </c>
      <c r="B105" s="331">
        <f t="shared" si="12"/>
        <v>4</v>
      </c>
      <c r="C105" s="331">
        <f t="shared" si="13"/>
        <v>1</v>
      </c>
      <c r="D105" s="329">
        <f t="shared" si="14"/>
        <v>724.76780616005465</v>
      </c>
      <c r="E105" s="329">
        <f>SUM(D$2:D105)</f>
        <v>70433.454466364783</v>
      </c>
      <c r="F105" s="329">
        <v>217100</v>
      </c>
      <c r="G105" s="329">
        <v>136500</v>
      </c>
      <c r="H105" s="329">
        <v>252200</v>
      </c>
      <c r="I105" s="329">
        <v>345100</v>
      </c>
      <c r="J105" s="329">
        <v>142400</v>
      </c>
      <c r="K105" s="329">
        <v>258700</v>
      </c>
      <c r="L105" s="329">
        <v>348700</v>
      </c>
      <c r="M105" s="332" t="str">
        <f t="shared" si="15"/>
        <v/>
      </c>
      <c r="N105" s="332" t="str">
        <f t="shared" si="16"/>
        <v/>
      </c>
      <c r="O105" s="332" t="str">
        <f t="shared" si="17"/>
        <v/>
      </c>
      <c r="P105" s="332" t="str">
        <f t="shared" si="18"/>
        <v/>
      </c>
      <c r="Q105" s="332" t="str">
        <f t="shared" si="19"/>
        <v/>
      </c>
      <c r="R105" s="332" t="str">
        <f t="shared" si="20"/>
        <v/>
      </c>
      <c r="S105" s="332" t="str">
        <f t="shared" si="21"/>
        <v/>
      </c>
    </row>
    <row r="106" spans="1:19" x14ac:dyDescent="0.25">
      <c r="A106" s="330">
        <v>41379</v>
      </c>
      <c r="B106" s="331">
        <f t="shared" si="12"/>
        <v>4</v>
      </c>
      <c r="C106" s="331">
        <f t="shared" si="13"/>
        <v>1</v>
      </c>
      <c r="D106" s="329">
        <f t="shared" si="14"/>
        <v>724.76780616005465</v>
      </c>
      <c r="E106" s="329">
        <f>SUM(D$2:D106)</f>
        <v>71158.222272524843</v>
      </c>
      <c r="F106" s="329">
        <v>217100</v>
      </c>
      <c r="G106" s="329">
        <v>136500</v>
      </c>
      <c r="H106" s="329">
        <v>252200</v>
      </c>
      <c r="I106" s="329">
        <v>345100</v>
      </c>
      <c r="J106" s="329">
        <v>142400</v>
      </c>
      <c r="K106" s="329">
        <v>258700</v>
      </c>
      <c r="L106" s="329">
        <v>348700</v>
      </c>
      <c r="M106" s="332" t="str">
        <f t="shared" si="15"/>
        <v/>
      </c>
      <c r="N106" s="332" t="str">
        <f t="shared" si="16"/>
        <v/>
      </c>
      <c r="O106" s="332" t="str">
        <f t="shared" si="17"/>
        <v/>
      </c>
      <c r="P106" s="332" t="str">
        <f t="shared" si="18"/>
        <v/>
      </c>
      <c r="Q106" s="332" t="str">
        <f t="shared" si="19"/>
        <v/>
      </c>
      <c r="R106" s="332" t="str">
        <f t="shared" si="20"/>
        <v/>
      </c>
      <c r="S106" s="332" t="str">
        <f t="shared" si="21"/>
        <v/>
      </c>
    </row>
    <row r="107" spans="1:19" x14ac:dyDescent="0.25">
      <c r="A107" s="330">
        <v>41380</v>
      </c>
      <c r="B107" s="331">
        <f t="shared" si="12"/>
        <v>4</v>
      </c>
      <c r="C107" s="331">
        <f t="shared" si="13"/>
        <v>1</v>
      </c>
      <c r="D107" s="329">
        <f t="shared" si="14"/>
        <v>724.76780616005465</v>
      </c>
      <c r="E107" s="329">
        <f>SUM(D$2:D107)</f>
        <v>71882.990078684903</v>
      </c>
      <c r="F107" s="329">
        <v>217100</v>
      </c>
      <c r="G107" s="329">
        <v>136500</v>
      </c>
      <c r="H107" s="329">
        <v>252200</v>
      </c>
      <c r="I107" s="329">
        <v>345100</v>
      </c>
      <c r="J107" s="329">
        <v>142400</v>
      </c>
      <c r="K107" s="329">
        <v>258700</v>
      </c>
      <c r="L107" s="329">
        <v>348700</v>
      </c>
      <c r="M107" s="332" t="str">
        <f t="shared" si="15"/>
        <v/>
      </c>
      <c r="N107" s="332" t="str">
        <f t="shared" si="16"/>
        <v/>
      </c>
      <c r="O107" s="332" t="str">
        <f t="shared" si="17"/>
        <v/>
      </c>
      <c r="P107" s="332" t="str">
        <f t="shared" si="18"/>
        <v/>
      </c>
      <c r="Q107" s="332" t="str">
        <f t="shared" si="19"/>
        <v/>
      </c>
      <c r="R107" s="332" t="str">
        <f t="shared" si="20"/>
        <v/>
      </c>
      <c r="S107" s="332" t="str">
        <f t="shared" si="21"/>
        <v/>
      </c>
    </row>
    <row r="108" spans="1:19" x14ac:dyDescent="0.25">
      <c r="A108" s="330">
        <v>41381</v>
      </c>
      <c r="B108" s="331">
        <f t="shared" si="12"/>
        <v>4</v>
      </c>
      <c r="C108" s="331">
        <f t="shared" si="13"/>
        <v>1</v>
      </c>
      <c r="D108" s="329">
        <f t="shared" si="14"/>
        <v>724.76780616005465</v>
      </c>
      <c r="E108" s="329">
        <f>SUM(D$2:D108)</f>
        <v>72607.757884844963</v>
      </c>
      <c r="F108" s="329">
        <v>217100</v>
      </c>
      <c r="G108" s="329">
        <v>136500</v>
      </c>
      <c r="H108" s="329">
        <v>252200</v>
      </c>
      <c r="I108" s="329">
        <v>345100</v>
      </c>
      <c r="J108" s="329">
        <v>142400</v>
      </c>
      <c r="K108" s="329">
        <v>258700</v>
      </c>
      <c r="L108" s="329">
        <v>348700</v>
      </c>
      <c r="M108" s="332" t="str">
        <f t="shared" si="15"/>
        <v/>
      </c>
      <c r="N108" s="332" t="str">
        <f t="shared" si="16"/>
        <v/>
      </c>
      <c r="O108" s="332" t="str">
        <f t="shared" si="17"/>
        <v/>
      </c>
      <c r="P108" s="332" t="str">
        <f t="shared" si="18"/>
        <v/>
      </c>
      <c r="Q108" s="332" t="str">
        <f t="shared" si="19"/>
        <v/>
      </c>
      <c r="R108" s="332" t="str">
        <f t="shared" si="20"/>
        <v/>
      </c>
      <c r="S108" s="332" t="str">
        <f t="shared" si="21"/>
        <v/>
      </c>
    </row>
    <row r="109" spans="1:19" x14ac:dyDescent="0.25">
      <c r="A109" s="330">
        <v>41382</v>
      </c>
      <c r="B109" s="331">
        <f t="shared" si="12"/>
        <v>4</v>
      </c>
      <c r="C109" s="331">
        <f t="shared" si="13"/>
        <v>1</v>
      </c>
      <c r="D109" s="329">
        <f t="shared" si="14"/>
        <v>724.76780616005465</v>
      </c>
      <c r="E109" s="329">
        <f>SUM(D$2:D109)</f>
        <v>73332.525691005023</v>
      </c>
      <c r="F109" s="329">
        <v>217100</v>
      </c>
      <c r="G109" s="329">
        <v>136500</v>
      </c>
      <c r="H109" s="329">
        <v>252200</v>
      </c>
      <c r="I109" s="329">
        <v>345100</v>
      </c>
      <c r="J109" s="329">
        <v>142400</v>
      </c>
      <c r="K109" s="329">
        <v>258700</v>
      </c>
      <c r="L109" s="329">
        <v>348700</v>
      </c>
      <c r="M109" s="332" t="str">
        <f t="shared" si="15"/>
        <v/>
      </c>
      <c r="N109" s="332" t="str">
        <f t="shared" si="16"/>
        <v/>
      </c>
      <c r="O109" s="332" t="str">
        <f t="shared" si="17"/>
        <v/>
      </c>
      <c r="P109" s="332" t="str">
        <f t="shared" si="18"/>
        <v/>
      </c>
      <c r="Q109" s="332" t="str">
        <f t="shared" si="19"/>
        <v/>
      </c>
      <c r="R109" s="332" t="str">
        <f t="shared" si="20"/>
        <v/>
      </c>
      <c r="S109" s="332" t="str">
        <f t="shared" si="21"/>
        <v/>
      </c>
    </row>
    <row r="110" spans="1:19" x14ac:dyDescent="0.25">
      <c r="A110" s="330">
        <v>41383</v>
      </c>
      <c r="B110" s="331">
        <f t="shared" si="12"/>
        <v>4</v>
      </c>
      <c r="C110" s="331">
        <f t="shared" si="13"/>
        <v>1</v>
      </c>
      <c r="D110" s="329">
        <f t="shared" si="14"/>
        <v>724.76780616005465</v>
      </c>
      <c r="E110" s="329">
        <f>SUM(D$2:D110)</f>
        <v>74057.293497165083</v>
      </c>
      <c r="F110" s="329">
        <v>217100</v>
      </c>
      <c r="G110" s="329">
        <v>136500</v>
      </c>
      <c r="H110" s="329">
        <v>252200</v>
      </c>
      <c r="I110" s="329">
        <v>345100</v>
      </c>
      <c r="J110" s="329">
        <v>142400</v>
      </c>
      <c r="K110" s="329">
        <v>258700</v>
      </c>
      <c r="L110" s="329">
        <v>348700</v>
      </c>
      <c r="M110" s="332" t="str">
        <f t="shared" si="15"/>
        <v/>
      </c>
      <c r="N110" s="332" t="str">
        <f t="shared" si="16"/>
        <v/>
      </c>
      <c r="O110" s="332" t="str">
        <f t="shared" si="17"/>
        <v/>
      </c>
      <c r="P110" s="332" t="str">
        <f t="shared" si="18"/>
        <v/>
      </c>
      <c r="Q110" s="332" t="str">
        <f t="shared" si="19"/>
        <v/>
      </c>
      <c r="R110" s="332" t="str">
        <f t="shared" si="20"/>
        <v/>
      </c>
      <c r="S110" s="332" t="str">
        <f t="shared" si="21"/>
        <v/>
      </c>
    </row>
    <row r="111" spans="1:19" x14ac:dyDescent="0.25">
      <c r="A111" s="330">
        <v>41384</v>
      </c>
      <c r="B111" s="331">
        <f t="shared" si="12"/>
        <v>4</v>
      </c>
      <c r="C111" s="331">
        <f t="shared" si="13"/>
        <v>1</v>
      </c>
      <c r="D111" s="329">
        <f t="shared" si="14"/>
        <v>724.76780616005465</v>
      </c>
      <c r="E111" s="329">
        <f>SUM(D$2:D111)</f>
        <v>74782.061303325143</v>
      </c>
      <c r="F111" s="329">
        <v>217100</v>
      </c>
      <c r="G111" s="329">
        <v>136500</v>
      </c>
      <c r="H111" s="329">
        <v>252200</v>
      </c>
      <c r="I111" s="329">
        <v>345100</v>
      </c>
      <c r="J111" s="329">
        <v>142400</v>
      </c>
      <c r="K111" s="329">
        <v>258700</v>
      </c>
      <c r="L111" s="329">
        <v>348700</v>
      </c>
      <c r="M111" s="332" t="str">
        <f t="shared" si="15"/>
        <v/>
      </c>
      <c r="N111" s="332" t="str">
        <f t="shared" si="16"/>
        <v/>
      </c>
      <c r="O111" s="332" t="str">
        <f t="shared" si="17"/>
        <v/>
      </c>
      <c r="P111" s="332" t="str">
        <f t="shared" si="18"/>
        <v/>
      </c>
      <c r="Q111" s="332" t="str">
        <f t="shared" si="19"/>
        <v/>
      </c>
      <c r="R111" s="332" t="str">
        <f t="shared" si="20"/>
        <v/>
      </c>
      <c r="S111" s="332" t="str">
        <f t="shared" si="21"/>
        <v/>
      </c>
    </row>
    <row r="112" spans="1:19" x14ac:dyDescent="0.25">
      <c r="A112" s="330">
        <v>41385</v>
      </c>
      <c r="B112" s="331">
        <f t="shared" si="12"/>
        <v>4</v>
      </c>
      <c r="C112" s="331">
        <f t="shared" si="13"/>
        <v>1</v>
      </c>
      <c r="D112" s="329">
        <f t="shared" si="14"/>
        <v>724.76780616005465</v>
      </c>
      <c r="E112" s="329">
        <f>SUM(D$2:D112)</f>
        <v>75506.829109485203</v>
      </c>
      <c r="F112" s="329">
        <v>217100</v>
      </c>
      <c r="G112" s="329">
        <v>136500</v>
      </c>
      <c r="H112" s="329">
        <v>252200</v>
      </c>
      <c r="I112" s="329">
        <v>345100</v>
      </c>
      <c r="J112" s="329">
        <v>142400</v>
      </c>
      <c r="K112" s="329">
        <v>258700</v>
      </c>
      <c r="L112" s="329">
        <v>348700</v>
      </c>
      <c r="M112" s="332" t="str">
        <f t="shared" si="15"/>
        <v/>
      </c>
      <c r="N112" s="332" t="str">
        <f t="shared" si="16"/>
        <v/>
      </c>
      <c r="O112" s="332" t="str">
        <f t="shared" si="17"/>
        <v/>
      </c>
      <c r="P112" s="332" t="str">
        <f t="shared" si="18"/>
        <v/>
      </c>
      <c r="Q112" s="332" t="str">
        <f t="shared" si="19"/>
        <v/>
      </c>
      <c r="R112" s="332" t="str">
        <f t="shared" si="20"/>
        <v/>
      </c>
      <c r="S112" s="332" t="str">
        <f t="shared" si="21"/>
        <v/>
      </c>
    </row>
    <row r="113" spans="1:19" x14ac:dyDescent="0.25">
      <c r="A113" s="330">
        <v>41386</v>
      </c>
      <c r="B113" s="331">
        <f t="shared" si="12"/>
        <v>4</v>
      </c>
      <c r="C113" s="331">
        <f t="shared" si="13"/>
        <v>1</v>
      </c>
      <c r="D113" s="329">
        <f t="shared" si="14"/>
        <v>724.76780616005465</v>
      </c>
      <c r="E113" s="329">
        <f>SUM(D$2:D113)</f>
        <v>76231.596915645263</v>
      </c>
      <c r="F113" s="329">
        <v>217100</v>
      </c>
      <c r="G113" s="329">
        <v>136500</v>
      </c>
      <c r="H113" s="329">
        <v>252200</v>
      </c>
      <c r="I113" s="329">
        <v>345100</v>
      </c>
      <c r="J113" s="329">
        <v>142400</v>
      </c>
      <c r="K113" s="329">
        <v>258700</v>
      </c>
      <c r="L113" s="329">
        <v>348700</v>
      </c>
      <c r="M113" s="332" t="str">
        <f t="shared" si="15"/>
        <v/>
      </c>
      <c r="N113" s="332" t="str">
        <f t="shared" si="16"/>
        <v/>
      </c>
      <c r="O113" s="332" t="str">
        <f t="shared" si="17"/>
        <v/>
      </c>
      <c r="P113" s="332" t="str">
        <f t="shared" si="18"/>
        <v/>
      </c>
      <c r="Q113" s="332" t="str">
        <f t="shared" si="19"/>
        <v/>
      </c>
      <c r="R113" s="332" t="str">
        <f t="shared" si="20"/>
        <v/>
      </c>
      <c r="S113" s="332" t="str">
        <f t="shared" si="21"/>
        <v/>
      </c>
    </row>
    <row r="114" spans="1:19" x14ac:dyDescent="0.25">
      <c r="A114" s="330">
        <v>41387</v>
      </c>
      <c r="B114" s="331">
        <f t="shared" si="12"/>
        <v>4</v>
      </c>
      <c r="C114" s="331">
        <f t="shared" si="13"/>
        <v>1</v>
      </c>
      <c r="D114" s="329">
        <f t="shared" si="14"/>
        <v>724.76780616005465</v>
      </c>
      <c r="E114" s="329">
        <f>SUM(D$2:D114)</f>
        <v>76956.364721805323</v>
      </c>
      <c r="F114" s="329">
        <v>217100</v>
      </c>
      <c r="G114" s="329">
        <v>136500</v>
      </c>
      <c r="H114" s="329">
        <v>252200</v>
      </c>
      <c r="I114" s="329">
        <v>345100</v>
      </c>
      <c r="J114" s="329">
        <v>142400</v>
      </c>
      <c r="K114" s="329">
        <v>258700</v>
      </c>
      <c r="L114" s="329">
        <v>348700</v>
      </c>
      <c r="M114" s="332" t="str">
        <f t="shared" si="15"/>
        <v/>
      </c>
      <c r="N114" s="332" t="str">
        <f t="shared" si="16"/>
        <v/>
      </c>
      <c r="O114" s="332" t="str">
        <f t="shared" si="17"/>
        <v/>
      </c>
      <c r="P114" s="332" t="str">
        <f t="shared" si="18"/>
        <v/>
      </c>
      <c r="Q114" s="332" t="str">
        <f t="shared" si="19"/>
        <v/>
      </c>
      <c r="R114" s="332" t="str">
        <f t="shared" si="20"/>
        <v/>
      </c>
      <c r="S114" s="332" t="str">
        <f t="shared" si="21"/>
        <v/>
      </c>
    </row>
    <row r="115" spans="1:19" x14ac:dyDescent="0.25">
      <c r="A115" s="330">
        <v>41388</v>
      </c>
      <c r="B115" s="331">
        <f t="shared" si="12"/>
        <v>4</v>
      </c>
      <c r="C115" s="331">
        <f t="shared" si="13"/>
        <v>1</v>
      </c>
      <c r="D115" s="329">
        <f t="shared" si="14"/>
        <v>724.76780616005465</v>
      </c>
      <c r="E115" s="329">
        <f>SUM(D$2:D115)</f>
        <v>77681.132527965383</v>
      </c>
      <c r="F115" s="329">
        <v>217100</v>
      </c>
      <c r="G115" s="329">
        <v>136500</v>
      </c>
      <c r="H115" s="329">
        <v>252200</v>
      </c>
      <c r="I115" s="329">
        <v>345100</v>
      </c>
      <c r="J115" s="329">
        <v>142400</v>
      </c>
      <c r="K115" s="329">
        <v>258700</v>
      </c>
      <c r="L115" s="329">
        <v>348700</v>
      </c>
      <c r="M115" s="332" t="str">
        <f t="shared" si="15"/>
        <v/>
      </c>
      <c r="N115" s="332" t="str">
        <f t="shared" si="16"/>
        <v/>
      </c>
      <c r="O115" s="332" t="str">
        <f t="shared" si="17"/>
        <v/>
      </c>
      <c r="P115" s="332" t="str">
        <f t="shared" si="18"/>
        <v/>
      </c>
      <c r="Q115" s="332" t="str">
        <f t="shared" si="19"/>
        <v/>
      </c>
      <c r="R115" s="332" t="str">
        <f t="shared" si="20"/>
        <v/>
      </c>
      <c r="S115" s="332" t="str">
        <f t="shared" si="21"/>
        <v/>
      </c>
    </row>
    <row r="116" spans="1:19" x14ac:dyDescent="0.25">
      <c r="A116" s="330">
        <v>41389</v>
      </c>
      <c r="B116" s="331">
        <f t="shared" si="12"/>
        <v>4</v>
      </c>
      <c r="C116" s="331">
        <f t="shared" si="13"/>
        <v>1</v>
      </c>
      <c r="D116" s="329">
        <f t="shared" si="14"/>
        <v>724.76780616005465</v>
      </c>
      <c r="E116" s="329">
        <f>SUM(D$2:D116)</f>
        <v>78405.900334125443</v>
      </c>
      <c r="F116" s="329">
        <v>217100</v>
      </c>
      <c r="G116" s="329">
        <v>136500</v>
      </c>
      <c r="H116" s="329">
        <v>252200</v>
      </c>
      <c r="I116" s="329">
        <v>345100</v>
      </c>
      <c r="J116" s="329">
        <v>142400</v>
      </c>
      <c r="K116" s="329">
        <v>258700</v>
      </c>
      <c r="L116" s="329">
        <v>348700</v>
      </c>
      <c r="M116" s="332" t="str">
        <f t="shared" si="15"/>
        <v/>
      </c>
      <c r="N116" s="332" t="str">
        <f t="shared" si="16"/>
        <v/>
      </c>
      <c r="O116" s="332" t="str">
        <f t="shared" si="17"/>
        <v/>
      </c>
      <c r="P116" s="332" t="str">
        <f t="shared" si="18"/>
        <v/>
      </c>
      <c r="Q116" s="332" t="str">
        <f t="shared" si="19"/>
        <v/>
      </c>
      <c r="R116" s="332" t="str">
        <f t="shared" si="20"/>
        <v/>
      </c>
      <c r="S116" s="332" t="str">
        <f t="shared" si="21"/>
        <v/>
      </c>
    </row>
    <row r="117" spans="1:19" x14ac:dyDescent="0.25">
      <c r="A117" s="330">
        <v>41390</v>
      </c>
      <c r="B117" s="331">
        <f t="shared" si="12"/>
        <v>4</v>
      </c>
      <c r="C117" s="331">
        <f t="shared" si="13"/>
        <v>1</v>
      </c>
      <c r="D117" s="329">
        <f t="shared" si="14"/>
        <v>724.76780616005465</v>
      </c>
      <c r="E117" s="329">
        <f>SUM(D$2:D117)</f>
        <v>79130.668140285503</v>
      </c>
      <c r="F117" s="329">
        <v>217100</v>
      </c>
      <c r="G117" s="329">
        <v>136500</v>
      </c>
      <c r="H117" s="329">
        <v>252200</v>
      </c>
      <c r="I117" s="329">
        <v>345100</v>
      </c>
      <c r="J117" s="329">
        <v>142400</v>
      </c>
      <c r="K117" s="329">
        <v>258700</v>
      </c>
      <c r="L117" s="329">
        <v>348700</v>
      </c>
      <c r="M117" s="332" t="str">
        <f t="shared" si="15"/>
        <v/>
      </c>
      <c r="N117" s="332" t="str">
        <f t="shared" si="16"/>
        <v/>
      </c>
      <c r="O117" s="332" t="str">
        <f t="shared" si="17"/>
        <v/>
      </c>
      <c r="P117" s="332" t="str">
        <f t="shared" si="18"/>
        <v/>
      </c>
      <c r="Q117" s="332" t="str">
        <f t="shared" si="19"/>
        <v/>
      </c>
      <c r="R117" s="332" t="str">
        <f t="shared" si="20"/>
        <v/>
      </c>
      <c r="S117" s="332" t="str">
        <f t="shared" si="21"/>
        <v/>
      </c>
    </row>
    <row r="118" spans="1:19" x14ac:dyDescent="0.25">
      <c r="A118" s="330">
        <v>41391</v>
      </c>
      <c r="B118" s="331">
        <f t="shared" si="12"/>
        <v>4</v>
      </c>
      <c r="C118" s="331">
        <f t="shared" si="13"/>
        <v>1</v>
      </c>
      <c r="D118" s="329">
        <f t="shared" si="14"/>
        <v>724.76780616005465</v>
      </c>
      <c r="E118" s="329">
        <f>SUM(D$2:D118)</f>
        <v>79855.435946445563</v>
      </c>
      <c r="F118" s="329">
        <v>217100</v>
      </c>
      <c r="G118" s="329">
        <v>136500</v>
      </c>
      <c r="H118" s="329">
        <v>252200</v>
      </c>
      <c r="I118" s="329">
        <v>345100</v>
      </c>
      <c r="J118" s="329">
        <v>142400</v>
      </c>
      <c r="K118" s="329">
        <v>258700</v>
      </c>
      <c r="L118" s="329">
        <v>348700</v>
      </c>
      <c r="M118" s="332" t="str">
        <f t="shared" si="15"/>
        <v/>
      </c>
      <c r="N118" s="332" t="str">
        <f t="shared" si="16"/>
        <v/>
      </c>
      <c r="O118" s="332" t="str">
        <f t="shared" si="17"/>
        <v/>
      </c>
      <c r="P118" s="332" t="str">
        <f t="shared" si="18"/>
        <v/>
      </c>
      <c r="Q118" s="332" t="str">
        <f t="shared" si="19"/>
        <v/>
      </c>
      <c r="R118" s="332" t="str">
        <f t="shared" si="20"/>
        <v/>
      </c>
      <c r="S118" s="332" t="str">
        <f t="shared" si="21"/>
        <v/>
      </c>
    </row>
    <row r="119" spans="1:19" x14ac:dyDescent="0.25">
      <c r="A119" s="330">
        <v>41392</v>
      </c>
      <c r="B119" s="331">
        <f t="shared" si="12"/>
        <v>4</v>
      </c>
      <c r="C119" s="331">
        <f t="shared" si="13"/>
        <v>1</v>
      </c>
      <c r="D119" s="329">
        <f t="shared" si="14"/>
        <v>724.76780616005465</v>
      </c>
      <c r="E119" s="329">
        <f>SUM(D$2:D119)</f>
        <v>80580.203752605623</v>
      </c>
      <c r="F119" s="329">
        <v>217100</v>
      </c>
      <c r="G119" s="329">
        <v>136500</v>
      </c>
      <c r="H119" s="329">
        <v>252200</v>
      </c>
      <c r="I119" s="329">
        <v>345100</v>
      </c>
      <c r="J119" s="329">
        <v>142400</v>
      </c>
      <c r="K119" s="329">
        <v>258700</v>
      </c>
      <c r="L119" s="329">
        <v>348700</v>
      </c>
      <c r="M119" s="332" t="str">
        <f t="shared" si="15"/>
        <v/>
      </c>
      <c r="N119" s="332" t="str">
        <f t="shared" si="16"/>
        <v/>
      </c>
      <c r="O119" s="332" t="str">
        <f t="shared" si="17"/>
        <v/>
      </c>
      <c r="P119" s="332" t="str">
        <f t="shared" si="18"/>
        <v/>
      </c>
      <c r="Q119" s="332" t="str">
        <f t="shared" si="19"/>
        <v/>
      </c>
      <c r="R119" s="332" t="str">
        <f t="shared" si="20"/>
        <v/>
      </c>
      <c r="S119" s="332" t="str">
        <f t="shared" si="21"/>
        <v/>
      </c>
    </row>
    <row r="120" spans="1:19" x14ac:dyDescent="0.25">
      <c r="A120" s="330">
        <v>41393</v>
      </c>
      <c r="B120" s="331">
        <f t="shared" si="12"/>
        <v>4</v>
      </c>
      <c r="C120" s="331">
        <f t="shared" si="13"/>
        <v>1</v>
      </c>
      <c r="D120" s="329">
        <f t="shared" si="14"/>
        <v>724.76780616005465</v>
      </c>
      <c r="E120" s="329">
        <f>SUM(D$2:D120)</f>
        <v>81304.971558765683</v>
      </c>
      <c r="F120" s="329">
        <v>217100</v>
      </c>
      <c r="G120" s="329">
        <v>136500</v>
      </c>
      <c r="H120" s="329">
        <v>252200</v>
      </c>
      <c r="I120" s="329">
        <v>345100</v>
      </c>
      <c r="J120" s="329">
        <v>142400</v>
      </c>
      <c r="K120" s="329">
        <v>258700</v>
      </c>
      <c r="L120" s="329">
        <v>348700</v>
      </c>
      <c r="M120" s="332" t="str">
        <f t="shared" si="15"/>
        <v/>
      </c>
      <c r="N120" s="332" t="str">
        <f t="shared" si="16"/>
        <v/>
      </c>
      <c r="O120" s="332" t="str">
        <f t="shared" si="17"/>
        <v/>
      </c>
      <c r="P120" s="332" t="str">
        <f t="shared" si="18"/>
        <v/>
      </c>
      <c r="Q120" s="332" t="str">
        <f t="shared" si="19"/>
        <v/>
      </c>
      <c r="R120" s="332" t="str">
        <f t="shared" si="20"/>
        <v/>
      </c>
      <c r="S120" s="332" t="str">
        <f t="shared" si="21"/>
        <v/>
      </c>
    </row>
    <row r="121" spans="1:19" x14ac:dyDescent="0.25">
      <c r="A121" s="330">
        <v>41394</v>
      </c>
      <c r="B121" s="331">
        <f t="shared" si="12"/>
        <v>4</v>
      </c>
      <c r="C121" s="331">
        <f t="shared" si="13"/>
        <v>1</v>
      </c>
      <c r="D121" s="329">
        <f t="shared" si="14"/>
        <v>724.76780616005465</v>
      </c>
      <c r="E121" s="329">
        <f>SUM(D$2:D121)</f>
        <v>82029.739364925743</v>
      </c>
      <c r="F121" s="329">
        <v>217100</v>
      </c>
      <c r="G121" s="329">
        <v>136500</v>
      </c>
      <c r="H121" s="329">
        <v>252200</v>
      </c>
      <c r="I121" s="329">
        <v>345100</v>
      </c>
      <c r="J121" s="329">
        <v>142400</v>
      </c>
      <c r="K121" s="329">
        <v>258700</v>
      </c>
      <c r="L121" s="329">
        <v>348700</v>
      </c>
      <c r="M121" s="332" t="str">
        <f t="shared" si="15"/>
        <v/>
      </c>
      <c r="N121" s="332" t="str">
        <f t="shared" si="16"/>
        <v/>
      </c>
      <c r="O121" s="332" t="str">
        <f t="shared" si="17"/>
        <v/>
      </c>
      <c r="P121" s="332" t="str">
        <f t="shared" si="18"/>
        <v/>
      </c>
      <c r="Q121" s="332" t="str">
        <f t="shared" si="19"/>
        <v/>
      </c>
      <c r="R121" s="332" t="str">
        <f t="shared" si="20"/>
        <v/>
      </c>
      <c r="S121" s="332" t="str">
        <f t="shared" si="21"/>
        <v/>
      </c>
    </row>
    <row r="122" spans="1:19" x14ac:dyDescent="0.25">
      <c r="A122" s="330">
        <v>41395</v>
      </c>
      <c r="B122" s="331">
        <f t="shared" si="12"/>
        <v>5</v>
      </c>
      <c r="C122" s="331">
        <f t="shared" si="13"/>
        <v>1</v>
      </c>
      <c r="D122" s="329">
        <f t="shared" si="14"/>
        <v>3470.8535759244501</v>
      </c>
      <c r="E122" s="329">
        <f>SUM(D$2:D122)</f>
        <v>85500.592940850198</v>
      </c>
      <c r="F122" s="329">
        <v>217100</v>
      </c>
      <c r="G122" s="329">
        <v>136500</v>
      </c>
      <c r="H122" s="329">
        <v>252200</v>
      </c>
      <c r="I122" s="329">
        <v>345100</v>
      </c>
      <c r="J122" s="329">
        <v>142400</v>
      </c>
      <c r="K122" s="329">
        <v>258700</v>
      </c>
      <c r="L122" s="329">
        <v>348700</v>
      </c>
      <c r="M122" s="332" t="str">
        <f t="shared" si="15"/>
        <v/>
      </c>
      <c r="N122" s="332" t="str">
        <f t="shared" si="16"/>
        <v/>
      </c>
      <c r="O122" s="332" t="str">
        <f t="shared" si="17"/>
        <v/>
      </c>
      <c r="P122" s="332" t="str">
        <f t="shared" si="18"/>
        <v/>
      </c>
      <c r="Q122" s="332" t="str">
        <f t="shared" si="19"/>
        <v/>
      </c>
      <c r="R122" s="332" t="str">
        <f t="shared" si="20"/>
        <v/>
      </c>
      <c r="S122" s="332" t="str">
        <f t="shared" si="21"/>
        <v/>
      </c>
    </row>
    <row r="123" spans="1:19" x14ac:dyDescent="0.25">
      <c r="A123" s="330">
        <v>41396</v>
      </c>
      <c r="B123" s="331">
        <f t="shared" si="12"/>
        <v>5</v>
      </c>
      <c r="C123" s="331">
        <f t="shared" si="13"/>
        <v>1</v>
      </c>
      <c r="D123" s="329">
        <f t="shared" si="14"/>
        <v>3470.8535759244501</v>
      </c>
      <c r="E123" s="329">
        <f>SUM(D$2:D123)</f>
        <v>88971.446516774653</v>
      </c>
      <c r="F123" s="329">
        <v>217100</v>
      </c>
      <c r="G123" s="329">
        <v>136500</v>
      </c>
      <c r="H123" s="329">
        <v>252200</v>
      </c>
      <c r="I123" s="329">
        <v>345100</v>
      </c>
      <c r="J123" s="329">
        <v>142400</v>
      </c>
      <c r="K123" s="329">
        <v>258700</v>
      </c>
      <c r="L123" s="329">
        <v>348700</v>
      </c>
      <c r="M123" s="332" t="str">
        <f t="shared" si="15"/>
        <v/>
      </c>
      <c r="N123" s="332" t="str">
        <f t="shared" si="16"/>
        <v/>
      </c>
      <c r="O123" s="332" t="str">
        <f t="shared" si="17"/>
        <v/>
      </c>
      <c r="P123" s="332" t="str">
        <f t="shared" si="18"/>
        <v/>
      </c>
      <c r="Q123" s="332" t="str">
        <f t="shared" si="19"/>
        <v/>
      </c>
      <c r="R123" s="332" t="str">
        <f t="shared" si="20"/>
        <v/>
      </c>
      <c r="S123" s="332" t="str">
        <f t="shared" si="21"/>
        <v/>
      </c>
    </row>
    <row r="124" spans="1:19" x14ac:dyDescent="0.25">
      <c r="A124" s="330">
        <v>41397</v>
      </c>
      <c r="B124" s="331">
        <f t="shared" si="12"/>
        <v>5</v>
      </c>
      <c r="C124" s="331">
        <f t="shared" si="13"/>
        <v>1</v>
      </c>
      <c r="D124" s="329">
        <f t="shared" si="14"/>
        <v>3470.8535759244501</v>
      </c>
      <c r="E124" s="329">
        <f>SUM(D$2:D124)</f>
        <v>92442.300092699108</v>
      </c>
      <c r="F124" s="329">
        <v>217100</v>
      </c>
      <c r="G124" s="329">
        <v>136500</v>
      </c>
      <c r="H124" s="329">
        <v>252200</v>
      </c>
      <c r="I124" s="329">
        <v>345100</v>
      </c>
      <c r="J124" s="329">
        <v>142400</v>
      </c>
      <c r="K124" s="329">
        <v>258700</v>
      </c>
      <c r="L124" s="329">
        <v>348700</v>
      </c>
      <c r="M124" s="332" t="str">
        <f t="shared" si="15"/>
        <v/>
      </c>
      <c r="N124" s="332" t="str">
        <f t="shared" si="16"/>
        <v/>
      </c>
      <c r="O124" s="332" t="str">
        <f t="shared" si="17"/>
        <v/>
      </c>
      <c r="P124" s="332" t="str">
        <f t="shared" si="18"/>
        <v/>
      </c>
      <c r="Q124" s="332" t="str">
        <f t="shared" si="19"/>
        <v/>
      </c>
      <c r="R124" s="332" t="str">
        <f t="shared" si="20"/>
        <v/>
      </c>
      <c r="S124" s="332" t="str">
        <f t="shared" si="21"/>
        <v/>
      </c>
    </row>
    <row r="125" spans="1:19" x14ac:dyDescent="0.25">
      <c r="A125" s="330">
        <v>41398</v>
      </c>
      <c r="B125" s="331">
        <f t="shared" si="12"/>
        <v>5</v>
      </c>
      <c r="C125" s="331">
        <f t="shared" si="13"/>
        <v>1</v>
      </c>
      <c r="D125" s="329">
        <f t="shared" si="14"/>
        <v>3470.8535759244501</v>
      </c>
      <c r="E125" s="329">
        <f>SUM(D$2:D125)</f>
        <v>95913.153668623563</v>
      </c>
      <c r="F125" s="329">
        <v>217100</v>
      </c>
      <c r="G125" s="329">
        <v>136500</v>
      </c>
      <c r="H125" s="329">
        <v>252200</v>
      </c>
      <c r="I125" s="329">
        <v>345100</v>
      </c>
      <c r="J125" s="329">
        <v>142400</v>
      </c>
      <c r="K125" s="329">
        <v>258700</v>
      </c>
      <c r="L125" s="329">
        <v>348700</v>
      </c>
      <c r="M125" s="332" t="str">
        <f t="shared" si="15"/>
        <v/>
      </c>
      <c r="N125" s="332" t="str">
        <f t="shared" si="16"/>
        <v/>
      </c>
      <c r="O125" s="332" t="str">
        <f t="shared" si="17"/>
        <v/>
      </c>
      <c r="P125" s="332" t="str">
        <f t="shared" si="18"/>
        <v/>
      </c>
      <c r="Q125" s="332" t="str">
        <f t="shared" si="19"/>
        <v/>
      </c>
      <c r="R125" s="332" t="str">
        <f t="shared" si="20"/>
        <v/>
      </c>
      <c r="S125" s="332" t="str">
        <f t="shared" si="21"/>
        <v/>
      </c>
    </row>
    <row r="126" spans="1:19" x14ac:dyDescent="0.25">
      <c r="A126" s="330">
        <v>41399</v>
      </c>
      <c r="B126" s="331">
        <f t="shared" si="12"/>
        <v>5</v>
      </c>
      <c r="C126" s="331">
        <f t="shared" si="13"/>
        <v>1</v>
      </c>
      <c r="D126" s="329">
        <f t="shared" si="14"/>
        <v>3470.8535759244501</v>
      </c>
      <c r="E126" s="329">
        <f>SUM(D$2:D126)</f>
        <v>99384.007244548018</v>
      </c>
      <c r="F126" s="329">
        <v>217100</v>
      </c>
      <c r="G126" s="329">
        <v>136500</v>
      </c>
      <c r="H126" s="329">
        <v>252200</v>
      </c>
      <c r="I126" s="329">
        <v>345100</v>
      </c>
      <c r="J126" s="329">
        <v>142400</v>
      </c>
      <c r="K126" s="329">
        <v>258700</v>
      </c>
      <c r="L126" s="329">
        <v>348700</v>
      </c>
      <c r="M126" s="332" t="str">
        <f t="shared" si="15"/>
        <v/>
      </c>
      <c r="N126" s="332" t="str">
        <f t="shared" si="16"/>
        <v/>
      </c>
      <c r="O126" s="332" t="str">
        <f t="shared" si="17"/>
        <v/>
      </c>
      <c r="P126" s="332" t="str">
        <f t="shared" si="18"/>
        <v/>
      </c>
      <c r="Q126" s="332" t="str">
        <f t="shared" si="19"/>
        <v/>
      </c>
      <c r="R126" s="332" t="str">
        <f t="shared" si="20"/>
        <v/>
      </c>
      <c r="S126" s="332" t="str">
        <f t="shared" si="21"/>
        <v/>
      </c>
    </row>
    <row r="127" spans="1:19" x14ac:dyDescent="0.25">
      <c r="A127" s="330">
        <v>41400</v>
      </c>
      <c r="B127" s="331">
        <f t="shared" si="12"/>
        <v>5</v>
      </c>
      <c r="C127" s="331">
        <f t="shared" si="13"/>
        <v>1</v>
      </c>
      <c r="D127" s="329">
        <f t="shared" si="14"/>
        <v>3470.8535759244501</v>
      </c>
      <c r="E127" s="329">
        <f>SUM(D$2:D127)</f>
        <v>102854.86082047247</v>
      </c>
      <c r="F127" s="329">
        <v>217100</v>
      </c>
      <c r="G127" s="329">
        <v>136500</v>
      </c>
      <c r="H127" s="329">
        <v>252200</v>
      </c>
      <c r="I127" s="329">
        <v>345100</v>
      </c>
      <c r="J127" s="329">
        <v>142400</v>
      </c>
      <c r="K127" s="329">
        <v>258700</v>
      </c>
      <c r="L127" s="329">
        <v>348700</v>
      </c>
      <c r="M127" s="332" t="str">
        <f t="shared" si="15"/>
        <v/>
      </c>
      <c r="N127" s="332" t="str">
        <f t="shared" si="16"/>
        <v/>
      </c>
      <c r="O127" s="332" t="str">
        <f t="shared" si="17"/>
        <v/>
      </c>
      <c r="P127" s="332" t="str">
        <f t="shared" si="18"/>
        <v/>
      </c>
      <c r="Q127" s="332" t="str">
        <f t="shared" si="19"/>
        <v/>
      </c>
      <c r="R127" s="332" t="str">
        <f t="shared" si="20"/>
        <v/>
      </c>
      <c r="S127" s="332" t="str">
        <f t="shared" si="21"/>
        <v/>
      </c>
    </row>
    <row r="128" spans="1:19" x14ac:dyDescent="0.25">
      <c r="A128" s="330">
        <v>41401</v>
      </c>
      <c r="B128" s="331">
        <f t="shared" si="12"/>
        <v>5</v>
      </c>
      <c r="C128" s="331">
        <f t="shared" si="13"/>
        <v>1</v>
      </c>
      <c r="D128" s="329">
        <f t="shared" si="14"/>
        <v>3470.8535759244501</v>
      </c>
      <c r="E128" s="329">
        <f>SUM(D$2:D128)</f>
        <v>106325.71439639693</v>
      </c>
      <c r="F128" s="329">
        <v>217100</v>
      </c>
      <c r="G128" s="329">
        <v>136500</v>
      </c>
      <c r="H128" s="329">
        <v>252200</v>
      </c>
      <c r="I128" s="329">
        <v>345100</v>
      </c>
      <c r="J128" s="329">
        <v>142400</v>
      </c>
      <c r="K128" s="329">
        <v>258700</v>
      </c>
      <c r="L128" s="329">
        <v>348700</v>
      </c>
      <c r="M128" s="332" t="str">
        <f t="shared" si="15"/>
        <v/>
      </c>
      <c r="N128" s="332" t="str">
        <f t="shared" si="16"/>
        <v/>
      </c>
      <c r="O128" s="332" t="str">
        <f t="shared" si="17"/>
        <v/>
      </c>
      <c r="P128" s="332" t="str">
        <f t="shared" si="18"/>
        <v/>
      </c>
      <c r="Q128" s="332" t="str">
        <f t="shared" si="19"/>
        <v/>
      </c>
      <c r="R128" s="332" t="str">
        <f t="shared" si="20"/>
        <v/>
      </c>
      <c r="S128" s="332" t="str">
        <f t="shared" si="21"/>
        <v/>
      </c>
    </row>
    <row r="129" spans="1:19" x14ac:dyDescent="0.25">
      <c r="A129" s="330">
        <v>41402</v>
      </c>
      <c r="B129" s="331">
        <f t="shared" si="12"/>
        <v>5</v>
      </c>
      <c r="C129" s="331">
        <f t="shared" si="13"/>
        <v>1</v>
      </c>
      <c r="D129" s="329">
        <f t="shared" si="14"/>
        <v>3470.8535759244501</v>
      </c>
      <c r="E129" s="329">
        <f>SUM(D$2:D129)</f>
        <v>109796.56797232138</v>
      </c>
      <c r="F129" s="329">
        <v>217100</v>
      </c>
      <c r="G129" s="329">
        <v>136500</v>
      </c>
      <c r="H129" s="329">
        <v>252200</v>
      </c>
      <c r="I129" s="329">
        <v>345100</v>
      </c>
      <c r="J129" s="329">
        <v>142400</v>
      </c>
      <c r="K129" s="329">
        <v>258700</v>
      </c>
      <c r="L129" s="329">
        <v>348700</v>
      </c>
      <c r="M129" s="332" t="str">
        <f t="shared" si="15"/>
        <v/>
      </c>
      <c r="N129" s="332" t="str">
        <f t="shared" si="16"/>
        <v/>
      </c>
      <c r="O129" s="332" t="str">
        <f t="shared" si="17"/>
        <v/>
      </c>
      <c r="P129" s="332" t="str">
        <f t="shared" si="18"/>
        <v/>
      </c>
      <c r="Q129" s="332" t="str">
        <f t="shared" si="19"/>
        <v/>
      </c>
      <c r="R129" s="332" t="str">
        <f t="shared" si="20"/>
        <v/>
      </c>
      <c r="S129" s="332" t="str">
        <f t="shared" si="21"/>
        <v/>
      </c>
    </row>
    <row r="130" spans="1:19" x14ac:dyDescent="0.25">
      <c r="A130" s="330">
        <v>41403</v>
      </c>
      <c r="B130" s="331">
        <f t="shared" ref="B130:B193" si="22">MONTH(A130)</f>
        <v>5</v>
      </c>
      <c r="C130" s="331">
        <f t="shared" ref="C130:C193" si="23">IF(VLOOKUP($B130,$U$2:$V$15,2,FALSE)=0,1,IF(VLOOKUP($B130,$U$2:$V$15,2,FALSE)=VLOOKUP($B130,$U$2:$W$15,3,FALSE),0,IF(AND((VLOOKUP(($B130-1),$U$2:$V$15,2,FALSE)&gt;=1),VLOOKUP($B130,$U$2:$V$15,2,FALSE)&gt;=DAY(A130)),0,IF(AND((VLOOKUP(($B130+1),$U$2:$V$15,2,FALSE)&gt;=1),DAY(A130)&gt;(VLOOKUP($B130,$U$2:$W$15,3,FALSE)-VLOOKUP($B130,$U$2:$V$15,2,FALSE))),0,1))))</f>
        <v>1</v>
      </c>
      <c r="D130" s="329">
        <f t="shared" ref="D130:D193" si="24">IF(C130=0,0,VLOOKUP(B130,$U$3:$X$14,4,FALSE))</f>
        <v>3470.8535759244501</v>
      </c>
      <c r="E130" s="329">
        <f>SUM(D$2:D130)</f>
        <v>113267.42154824584</v>
      </c>
      <c r="F130" s="329">
        <v>217100</v>
      </c>
      <c r="G130" s="329">
        <v>136500</v>
      </c>
      <c r="H130" s="329">
        <v>252200</v>
      </c>
      <c r="I130" s="329">
        <v>345100</v>
      </c>
      <c r="J130" s="329">
        <v>142400</v>
      </c>
      <c r="K130" s="329">
        <v>258700</v>
      </c>
      <c r="L130" s="329">
        <v>348700</v>
      </c>
      <c r="M130" s="332" t="str">
        <f t="shared" ref="M130:M193" si="25">IF(ISNUMBER(M129),"  ",IF(M129="  ","  ",IF($E130&gt;F130,$A130,"")))</f>
        <v/>
      </c>
      <c r="N130" s="332" t="str">
        <f t="shared" ref="N130:N193" si="26">IF(ISNUMBER(N129),"  ",IF(N129="  ","  ",IF($E130&gt;G130,$A130,"")))</f>
        <v/>
      </c>
      <c r="O130" s="332" t="str">
        <f t="shared" ref="O130:O193" si="27">IF(ISNUMBER(O129),"  ",IF(O129="  ","  ",IF($E130&gt;H130,$A130,"")))</f>
        <v/>
      </c>
      <c r="P130" s="332" t="str">
        <f t="shared" ref="P130:P193" si="28">IF(ISNUMBER(P129),"  ",IF(P129="  ","  ",IF($E130&gt;I130,$A130,"")))</f>
        <v/>
      </c>
      <c r="Q130" s="332" t="str">
        <f t="shared" si="19"/>
        <v/>
      </c>
      <c r="R130" s="332" t="str">
        <f t="shared" si="20"/>
        <v/>
      </c>
      <c r="S130" s="332" t="str">
        <f t="shared" si="21"/>
        <v/>
      </c>
    </row>
    <row r="131" spans="1:19" x14ac:dyDescent="0.25">
      <c r="A131" s="330">
        <v>41404</v>
      </c>
      <c r="B131" s="331">
        <f t="shared" si="22"/>
        <v>5</v>
      </c>
      <c r="C131" s="331">
        <f t="shared" si="23"/>
        <v>1</v>
      </c>
      <c r="D131" s="329">
        <f t="shared" si="24"/>
        <v>3470.8535759244501</v>
      </c>
      <c r="E131" s="329">
        <f>SUM(D$2:D131)</f>
        <v>116738.27512417029</v>
      </c>
      <c r="F131" s="329">
        <v>217100</v>
      </c>
      <c r="G131" s="329">
        <v>136500</v>
      </c>
      <c r="H131" s="329">
        <v>252200</v>
      </c>
      <c r="I131" s="329">
        <v>345100</v>
      </c>
      <c r="J131" s="329">
        <v>142400</v>
      </c>
      <c r="K131" s="329">
        <v>258700</v>
      </c>
      <c r="L131" s="329">
        <v>348700</v>
      </c>
      <c r="M131" s="332" t="str">
        <f t="shared" si="25"/>
        <v/>
      </c>
      <c r="N131" s="332" t="str">
        <f t="shared" si="26"/>
        <v/>
      </c>
      <c r="O131" s="332" t="str">
        <f t="shared" si="27"/>
        <v/>
      </c>
      <c r="P131" s="332" t="str">
        <f t="shared" si="28"/>
        <v/>
      </c>
      <c r="Q131" s="332" t="str">
        <f t="shared" ref="Q131:Q194" si="29">IF(ISNUMBER(Q130),"  ",IF(Q130="  ","  ",IF($E131&gt;J131,$A131,"")))</f>
        <v/>
      </c>
      <c r="R131" s="332" t="str">
        <f t="shared" ref="R131:R194" si="30">IF(ISNUMBER(R130),"  ",IF(R130="  ","  ",IF($E131&gt;K131,$A131,"")))</f>
        <v/>
      </c>
      <c r="S131" s="332" t="str">
        <f t="shared" ref="S131:S194" si="31">IF(ISNUMBER(S130),"  ",IF(S130="  ","  ",IF($E131&gt;L131,$A131,"")))</f>
        <v/>
      </c>
    </row>
    <row r="132" spans="1:19" x14ac:dyDescent="0.25">
      <c r="A132" s="330">
        <v>41405</v>
      </c>
      <c r="B132" s="331">
        <f t="shared" si="22"/>
        <v>5</v>
      </c>
      <c r="C132" s="331">
        <f t="shared" si="23"/>
        <v>1</v>
      </c>
      <c r="D132" s="329">
        <f t="shared" si="24"/>
        <v>3470.8535759244501</v>
      </c>
      <c r="E132" s="329">
        <f>SUM(D$2:D132)</f>
        <v>120209.12870009475</v>
      </c>
      <c r="F132" s="329">
        <v>217100</v>
      </c>
      <c r="G132" s="329">
        <v>136500</v>
      </c>
      <c r="H132" s="329">
        <v>252200</v>
      </c>
      <c r="I132" s="329">
        <v>345100</v>
      </c>
      <c r="J132" s="329">
        <v>142400</v>
      </c>
      <c r="K132" s="329">
        <v>258700</v>
      </c>
      <c r="L132" s="329">
        <v>348700</v>
      </c>
      <c r="M132" s="332" t="str">
        <f t="shared" si="25"/>
        <v/>
      </c>
      <c r="N132" s="332" t="str">
        <f t="shared" si="26"/>
        <v/>
      </c>
      <c r="O132" s="332" t="str">
        <f t="shared" si="27"/>
        <v/>
      </c>
      <c r="P132" s="332" t="str">
        <f t="shared" si="28"/>
        <v/>
      </c>
      <c r="Q132" s="332" t="str">
        <f t="shared" si="29"/>
        <v/>
      </c>
      <c r="R132" s="332" t="str">
        <f t="shared" si="30"/>
        <v/>
      </c>
      <c r="S132" s="332" t="str">
        <f t="shared" si="31"/>
        <v/>
      </c>
    </row>
    <row r="133" spans="1:19" x14ac:dyDescent="0.25">
      <c r="A133" s="330">
        <v>41406</v>
      </c>
      <c r="B133" s="331">
        <f t="shared" si="22"/>
        <v>5</v>
      </c>
      <c r="C133" s="331">
        <f t="shared" si="23"/>
        <v>1</v>
      </c>
      <c r="D133" s="329">
        <f t="shared" si="24"/>
        <v>3470.8535759244501</v>
      </c>
      <c r="E133" s="329">
        <f>SUM(D$2:D133)</f>
        <v>123679.9822760192</v>
      </c>
      <c r="F133" s="329">
        <v>217100</v>
      </c>
      <c r="G133" s="329">
        <v>136500</v>
      </c>
      <c r="H133" s="329">
        <v>252200</v>
      </c>
      <c r="I133" s="329">
        <v>345100</v>
      </c>
      <c r="J133" s="329">
        <v>142400</v>
      </c>
      <c r="K133" s="329">
        <v>258700</v>
      </c>
      <c r="L133" s="329">
        <v>348700</v>
      </c>
      <c r="M133" s="332" t="str">
        <f t="shared" si="25"/>
        <v/>
      </c>
      <c r="N133" s="332" t="str">
        <f t="shared" si="26"/>
        <v/>
      </c>
      <c r="O133" s="332" t="str">
        <f t="shared" si="27"/>
        <v/>
      </c>
      <c r="P133" s="332" t="str">
        <f t="shared" si="28"/>
        <v/>
      </c>
      <c r="Q133" s="332" t="str">
        <f t="shared" si="29"/>
        <v/>
      </c>
      <c r="R133" s="332" t="str">
        <f t="shared" si="30"/>
        <v/>
      </c>
      <c r="S133" s="332" t="str">
        <f t="shared" si="31"/>
        <v/>
      </c>
    </row>
    <row r="134" spans="1:19" x14ac:dyDescent="0.25">
      <c r="A134" s="330">
        <v>41407</v>
      </c>
      <c r="B134" s="331">
        <f t="shared" si="22"/>
        <v>5</v>
      </c>
      <c r="C134" s="331">
        <f t="shared" si="23"/>
        <v>1</v>
      </c>
      <c r="D134" s="329">
        <f t="shared" si="24"/>
        <v>3470.8535759244501</v>
      </c>
      <c r="E134" s="329">
        <f>SUM(D$2:D134)</f>
        <v>127150.83585194366</v>
      </c>
      <c r="F134" s="329">
        <v>217100</v>
      </c>
      <c r="G134" s="329">
        <v>136500</v>
      </c>
      <c r="H134" s="329">
        <v>252200</v>
      </c>
      <c r="I134" s="329">
        <v>345100</v>
      </c>
      <c r="J134" s="329">
        <v>142400</v>
      </c>
      <c r="K134" s="329">
        <v>258700</v>
      </c>
      <c r="L134" s="329">
        <v>348700</v>
      </c>
      <c r="M134" s="332" t="str">
        <f t="shared" si="25"/>
        <v/>
      </c>
      <c r="N134" s="332" t="str">
        <f t="shared" si="26"/>
        <v/>
      </c>
      <c r="O134" s="332" t="str">
        <f t="shared" si="27"/>
        <v/>
      </c>
      <c r="P134" s="332" t="str">
        <f t="shared" si="28"/>
        <v/>
      </c>
      <c r="Q134" s="332" t="str">
        <f t="shared" si="29"/>
        <v/>
      </c>
      <c r="R134" s="332" t="str">
        <f t="shared" si="30"/>
        <v/>
      </c>
      <c r="S134" s="332" t="str">
        <f t="shared" si="31"/>
        <v/>
      </c>
    </row>
    <row r="135" spans="1:19" x14ac:dyDescent="0.25">
      <c r="A135" s="330">
        <v>41408</v>
      </c>
      <c r="B135" s="331">
        <f t="shared" si="22"/>
        <v>5</v>
      </c>
      <c r="C135" s="331">
        <f t="shared" si="23"/>
        <v>1</v>
      </c>
      <c r="D135" s="329">
        <f t="shared" si="24"/>
        <v>3470.8535759244501</v>
      </c>
      <c r="E135" s="329">
        <f>SUM(D$2:D135)</f>
        <v>130621.68942786811</v>
      </c>
      <c r="F135" s="329">
        <v>217100</v>
      </c>
      <c r="G135" s="329">
        <v>136500</v>
      </c>
      <c r="H135" s="329">
        <v>252200</v>
      </c>
      <c r="I135" s="329">
        <v>345100</v>
      </c>
      <c r="J135" s="329">
        <v>142400</v>
      </c>
      <c r="K135" s="329">
        <v>258700</v>
      </c>
      <c r="L135" s="329">
        <v>348700</v>
      </c>
      <c r="M135" s="332" t="str">
        <f t="shared" si="25"/>
        <v/>
      </c>
      <c r="N135" s="332" t="str">
        <f t="shared" si="26"/>
        <v/>
      </c>
      <c r="O135" s="332" t="str">
        <f t="shared" si="27"/>
        <v/>
      </c>
      <c r="P135" s="332" t="str">
        <f t="shared" si="28"/>
        <v/>
      </c>
      <c r="Q135" s="332" t="str">
        <f t="shared" si="29"/>
        <v/>
      </c>
      <c r="R135" s="332" t="str">
        <f t="shared" si="30"/>
        <v/>
      </c>
      <c r="S135" s="332" t="str">
        <f t="shared" si="31"/>
        <v/>
      </c>
    </row>
    <row r="136" spans="1:19" x14ac:dyDescent="0.25">
      <c r="A136" s="330">
        <v>41409</v>
      </c>
      <c r="B136" s="331">
        <f t="shared" si="22"/>
        <v>5</v>
      </c>
      <c r="C136" s="331">
        <f t="shared" si="23"/>
        <v>1</v>
      </c>
      <c r="D136" s="329">
        <f t="shared" si="24"/>
        <v>3470.8535759244501</v>
      </c>
      <c r="E136" s="329">
        <f>SUM(D$2:D136)</f>
        <v>134092.54300379255</v>
      </c>
      <c r="F136" s="329">
        <v>217100</v>
      </c>
      <c r="G136" s="329">
        <v>136500</v>
      </c>
      <c r="H136" s="329">
        <v>252200</v>
      </c>
      <c r="I136" s="329">
        <v>345100</v>
      </c>
      <c r="J136" s="329">
        <v>142400</v>
      </c>
      <c r="K136" s="329">
        <v>258700</v>
      </c>
      <c r="L136" s="329">
        <v>348700</v>
      </c>
      <c r="M136" s="332" t="str">
        <f t="shared" si="25"/>
        <v/>
      </c>
      <c r="N136" s="332" t="str">
        <f t="shared" si="26"/>
        <v/>
      </c>
      <c r="O136" s="332" t="str">
        <f t="shared" si="27"/>
        <v/>
      </c>
      <c r="P136" s="332" t="str">
        <f t="shared" si="28"/>
        <v/>
      </c>
      <c r="Q136" s="332" t="str">
        <f t="shared" si="29"/>
        <v/>
      </c>
      <c r="R136" s="332" t="str">
        <f t="shared" si="30"/>
        <v/>
      </c>
      <c r="S136" s="332" t="str">
        <f t="shared" si="31"/>
        <v/>
      </c>
    </row>
    <row r="137" spans="1:19" x14ac:dyDescent="0.25">
      <c r="A137" s="330">
        <v>41410</v>
      </c>
      <c r="B137" s="331">
        <f t="shared" si="22"/>
        <v>5</v>
      </c>
      <c r="C137" s="331">
        <f t="shared" si="23"/>
        <v>1</v>
      </c>
      <c r="D137" s="329">
        <f t="shared" si="24"/>
        <v>3470.8535759244501</v>
      </c>
      <c r="E137" s="329">
        <f>SUM(D$2:D137)</f>
        <v>137563.39657971699</v>
      </c>
      <c r="F137" s="329">
        <v>217100</v>
      </c>
      <c r="G137" s="329">
        <v>136500</v>
      </c>
      <c r="H137" s="329">
        <v>252200</v>
      </c>
      <c r="I137" s="329">
        <v>345100</v>
      </c>
      <c r="J137" s="329">
        <v>142400</v>
      </c>
      <c r="K137" s="329">
        <v>258700</v>
      </c>
      <c r="L137" s="329">
        <v>348700</v>
      </c>
      <c r="M137" s="332" t="str">
        <f t="shared" si="25"/>
        <v/>
      </c>
      <c r="N137" s="332">
        <f t="shared" si="26"/>
        <v>41410</v>
      </c>
      <c r="O137" s="332" t="str">
        <f t="shared" si="27"/>
        <v/>
      </c>
      <c r="P137" s="332" t="str">
        <f t="shared" si="28"/>
        <v/>
      </c>
      <c r="Q137" s="332" t="str">
        <f t="shared" si="29"/>
        <v/>
      </c>
      <c r="R137" s="332" t="str">
        <f t="shared" si="30"/>
        <v/>
      </c>
      <c r="S137" s="332" t="str">
        <f t="shared" si="31"/>
        <v/>
      </c>
    </row>
    <row r="138" spans="1:19" x14ac:dyDescent="0.25">
      <c r="A138" s="330">
        <v>41411</v>
      </c>
      <c r="B138" s="331">
        <f t="shared" si="22"/>
        <v>5</v>
      </c>
      <c r="C138" s="331">
        <f t="shared" si="23"/>
        <v>1</v>
      </c>
      <c r="D138" s="329">
        <f t="shared" si="24"/>
        <v>3470.8535759244501</v>
      </c>
      <c r="E138" s="329">
        <f>SUM(D$2:D138)</f>
        <v>141034.25015564144</v>
      </c>
      <c r="F138" s="329">
        <v>217100</v>
      </c>
      <c r="G138" s="329">
        <v>136500</v>
      </c>
      <c r="H138" s="329">
        <v>252200</v>
      </c>
      <c r="I138" s="329">
        <v>345100</v>
      </c>
      <c r="J138" s="329">
        <v>142400</v>
      </c>
      <c r="K138" s="329">
        <v>258700</v>
      </c>
      <c r="L138" s="329">
        <v>348700</v>
      </c>
      <c r="M138" s="332" t="str">
        <f t="shared" si="25"/>
        <v/>
      </c>
      <c r="N138" s="332" t="str">
        <f t="shared" si="26"/>
        <v xml:space="preserve">  </v>
      </c>
      <c r="O138" s="332" t="str">
        <f t="shared" si="27"/>
        <v/>
      </c>
      <c r="P138" s="332" t="str">
        <f t="shared" si="28"/>
        <v/>
      </c>
      <c r="Q138" s="332" t="str">
        <f t="shared" si="29"/>
        <v/>
      </c>
      <c r="R138" s="332" t="str">
        <f t="shared" si="30"/>
        <v/>
      </c>
      <c r="S138" s="332" t="str">
        <f t="shared" si="31"/>
        <v/>
      </c>
    </row>
    <row r="139" spans="1:19" x14ac:dyDescent="0.25">
      <c r="A139" s="330">
        <v>41412</v>
      </c>
      <c r="B139" s="331">
        <f t="shared" si="22"/>
        <v>5</v>
      </c>
      <c r="C139" s="331">
        <f t="shared" si="23"/>
        <v>1</v>
      </c>
      <c r="D139" s="329">
        <f t="shared" si="24"/>
        <v>3470.8535759244501</v>
      </c>
      <c r="E139" s="329">
        <f>SUM(D$2:D139)</f>
        <v>144505.10373156588</v>
      </c>
      <c r="F139" s="329">
        <v>217100</v>
      </c>
      <c r="G139" s="329">
        <v>136500</v>
      </c>
      <c r="H139" s="329">
        <v>252200</v>
      </c>
      <c r="I139" s="329">
        <v>345100</v>
      </c>
      <c r="J139" s="329">
        <v>142400</v>
      </c>
      <c r="K139" s="329">
        <v>258700</v>
      </c>
      <c r="L139" s="329">
        <v>348700</v>
      </c>
      <c r="M139" s="332" t="str">
        <f t="shared" si="25"/>
        <v/>
      </c>
      <c r="N139" s="332" t="str">
        <f t="shared" si="26"/>
        <v xml:space="preserve">  </v>
      </c>
      <c r="O139" s="332" t="str">
        <f t="shared" si="27"/>
        <v/>
      </c>
      <c r="P139" s="332" t="str">
        <f t="shared" si="28"/>
        <v/>
      </c>
      <c r="Q139" s="332">
        <f t="shared" si="29"/>
        <v>41412</v>
      </c>
      <c r="R139" s="332" t="str">
        <f t="shared" si="30"/>
        <v/>
      </c>
      <c r="S139" s="332" t="str">
        <f t="shared" si="31"/>
        <v/>
      </c>
    </row>
    <row r="140" spans="1:19" x14ac:dyDescent="0.25">
      <c r="A140" s="330">
        <v>41413</v>
      </c>
      <c r="B140" s="331">
        <f t="shared" si="22"/>
        <v>5</v>
      </c>
      <c r="C140" s="331">
        <f t="shared" si="23"/>
        <v>1</v>
      </c>
      <c r="D140" s="329">
        <f t="shared" si="24"/>
        <v>3470.8535759244501</v>
      </c>
      <c r="E140" s="329">
        <f>SUM(D$2:D140)</f>
        <v>147975.95730749032</v>
      </c>
      <c r="F140" s="329">
        <v>217100</v>
      </c>
      <c r="G140" s="329">
        <v>136500</v>
      </c>
      <c r="H140" s="329">
        <v>252200</v>
      </c>
      <c r="I140" s="329">
        <v>345100</v>
      </c>
      <c r="J140" s="329">
        <v>142400</v>
      </c>
      <c r="K140" s="329">
        <v>258700</v>
      </c>
      <c r="L140" s="329">
        <v>348700</v>
      </c>
      <c r="M140" s="332" t="str">
        <f t="shared" si="25"/>
        <v/>
      </c>
      <c r="N140" s="332" t="str">
        <f t="shared" si="26"/>
        <v xml:space="preserve">  </v>
      </c>
      <c r="O140" s="332" t="str">
        <f t="shared" si="27"/>
        <v/>
      </c>
      <c r="P140" s="332" t="str">
        <f t="shared" si="28"/>
        <v/>
      </c>
      <c r="Q140" s="332" t="str">
        <f t="shared" si="29"/>
        <v xml:space="preserve">  </v>
      </c>
      <c r="R140" s="332" t="str">
        <f t="shared" si="30"/>
        <v/>
      </c>
      <c r="S140" s="332" t="str">
        <f t="shared" si="31"/>
        <v/>
      </c>
    </row>
    <row r="141" spans="1:19" x14ac:dyDescent="0.25">
      <c r="A141" s="330">
        <v>41414</v>
      </c>
      <c r="B141" s="331">
        <f t="shared" si="22"/>
        <v>5</v>
      </c>
      <c r="C141" s="331">
        <f t="shared" si="23"/>
        <v>1</v>
      </c>
      <c r="D141" s="329">
        <f t="shared" si="24"/>
        <v>3470.8535759244501</v>
      </c>
      <c r="E141" s="329">
        <f>SUM(D$2:D141)</f>
        <v>151446.81088341476</v>
      </c>
      <c r="F141" s="329">
        <v>217100</v>
      </c>
      <c r="G141" s="329">
        <v>136500</v>
      </c>
      <c r="H141" s="329">
        <v>252200</v>
      </c>
      <c r="I141" s="329">
        <v>345100</v>
      </c>
      <c r="J141" s="329">
        <v>142400</v>
      </c>
      <c r="K141" s="329">
        <v>258700</v>
      </c>
      <c r="L141" s="329">
        <v>348700</v>
      </c>
      <c r="M141" s="332" t="str">
        <f t="shared" si="25"/>
        <v/>
      </c>
      <c r="N141" s="332" t="str">
        <f t="shared" si="26"/>
        <v xml:space="preserve">  </v>
      </c>
      <c r="O141" s="332" t="str">
        <f t="shared" si="27"/>
        <v/>
      </c>
      <c r="P141" s="332" t="str">
        <f t="shared" si="28"/>
        <v/>
      </c>
      <c r="Q141" s="332" t="str">
        <f t="shared" si="29"/>
        <v xml:space="preserve">  </v>
      </c>
      <c r="R141" s="332" t="str">
        <f t="shared" si="30"/>
        <v/>
      </c>
      <c r="S141" s="332" t="str">
        <f t="shared" si="31"/>
        <v/>
      </c>
    </row>
    <row r="142" spans="1:19" x14ac:dyDescent="0.25">
      <c r="A142" s="330">
        <v>41415</v>
      </c>
      <c r="B142" s="331">
        <f t="shared" si="22"/>
        <v>5</v>
      </c>
      <c r="C142" s="331">
        <f t="shared" si="23"/>
        <v>1</v>
      </c>
      <c r="D142" s="329">
        <f t="shared" si="24"/>
        <v>3470.8535759244501</v>
      </c>
      <c r="E142" s="329">
        <f>SUM(D$2:D142)</f>
        <v>154917.6644593392</v>
      </c>
      <c r="F142" s="329">
        <v>217100</v>
      </c>
      <c r="G142" s="329">
        <v>136500</v>
      </c>
      <c r="H142" s="329">
        <v>252200</v>
      </c>
      <c r="I142" s="329">
        <v>345100</v>
      </c>
      <c r="J142" s="329">
        <v>142400</v>
      </c>
      <c r="K142" s="329">
        <v>258700</v>
      </c>
      <c r="L142" s="329">
        <v>348700</v>
      </c>
      <c r="M142" s="332" t="str">
        <f t="shared" si="25"/>
        <v/>
      </c>
      <c r="N142" s="332" t="str">
        <f t="shared" si="26"/>
        <v xml:space="preserve">  </v>
      </c>
      <c r="O142" s="332" t="str">
        <f t="shared" si="27"/>
        <v/>
      </c>
      <c r="P142" s="332" t="str">
        <f t="shared" si="28"/>
        <v/>
      </c>
      <c r="Q142" s="332" t="str">
        <f t="shared" si="29"/>
        <v xml:space="preserve">  </v>
      </c>
      <c r="R142" s="332" t="str">
        <f t="shared" si="30"/>
        <v/>
      </c>
      <c r="S142" s="332" t="str">
        <f t="shared" si="31"/>
        <v/>
      </c>
    </row>
    <row r="143" spans="1:19" x14ac:dyDescent="0.25">
      <c r="A143" s="330">
        <v>41416</v>
      </c>
      <c r="B143" s="331">
        <f t="shared" si="22"/>
        <v>5</v>
      </c>
      <c r="C143" s="331">
        <f t="shared" si="23"/>
        <v>1</v>
      </c>
      <c r="D143" s="329">
        <f t="shared" si="24"/>
        <v>3470.8535759244501</v>
      </c>
      <c r="E143" s="329">
        <f>SUM(D$2:D143)</f>
        <v>158388.51803526364</v>
      </c>
      <c r="F143" s="329">
        <v>217100</v>
      </c>
      <c r="G143" s="329">
        <v>136500</v>
      </c>
      <c r="H143" s="329">
        <v>252200</v>
      </c>
      <c r="I143" s="329">
        <v>345100</v>
      </c>
      <c r="J143" s="329">
        <v>142400</v>
      </c>
      <c r="K143" s="329">
        <v>258700</v>
      </c>
      <c r="L143" s="329">
        <v>348700</v>
      </c>
      <c r="M143" s="332" t="str">
        <f t="shared" si="25"/>
        <v/>
      </c>
      <c r="N143" s="332" t="str">
        <f t="shared" si="26"/>
        <v xml:space="preserve">  </v>
      </c>
      <c r="O143" s="332" t="str">
        <f t="shared" si="27"/>
        <v/>
      </c>
      <c r="P143" s="332" t="str">
        <f t="shared" si="28"/>
        <v/>
      </c>
      <c r="Q143" s="332" t="str">
        <f t="shared" si="29"/>
        <v xml:space="preserve">  </v>
      </c>
      <c r="R143" s="332" t="str">
        <f t="shared" si="30"/>
        <v/>
      </c>
      <c r="S143" s="332" t="str">
        <f t="shared" si="31"/>
        <v/>
      </c>
    </row>
    <row r="144" spans="1:19" x14ac:dyDescent="0.25">
      <c r="A144" s="330">
        <v>41417</v>
      </c>
      <c r="B144" s="331">
        <f t="shared" si="22"/>
        <v>5</v>
      </c>
      <c r="C144" s="331">
        <f t="shared" si="23"/>
        <v>1</v>
      </c>
      <c r="D144" s="329">
        <f t="shared" si="24"/>
        <v>3470.8535759244501</v>
      </c>
      <c r="E144" s="329">
        <f>SUM(D$2:D144)</f>
        <v>161859.37161118808</v>
      </c>
      <c r="F144" s="329">
        <v>217100</v>
      </c>
      <c r="G144" s="329">
        <v>136500</v>
      </c>
      <c r="H144" s="329">
        <v>252200</v>
      </c>
      <c r="I144" s="329">
        <v>345100</v>
      </c>
      <c r="J144" s="329">
        <v>142400</v>
      </c>
      <c r="K144" s="329">
        <v>258700</v>
      </c>
      <c r="L144" s="329">
        <v>348700</v>
      </c>
      <c r="M144" s="332" t="str">
        <f t="shared" si="25"/>
        <v/>
      </c>
      <c r="N144" s="332" t="str">
        <f t="shared" si="26"/>
        <v xml:space="preserve">  </v>
      </c>
      <c r="O144" s="332" t="str">
        <f t="shared" si="27"/>
        <v/>
      </c>
      <c r="P144" s="332" t="str">
        <f t="shared" si="28"/>
        <v/>
      </c>
      <c r="Q144" s="332" t="str">
        <f t="shared" si="29"/>
        <v xml:space="preserve">  </v>
      </c>
      <c r="R144" s="332" t="str">
        <f t="shared" si="30"/>
        <v/>
      </c>
      <c r="S144" s="332" t="str">
        <f t="shared" si="31"/>
        <v/>
      </c>
    </row>
    <row r="145" spans="1:19" x14ac:dyDescent="0.25">
      <c r="A145" s="330">
        <v>41418</v>
      </c>
      <c r="B145" s="331">
        <f t="shared" si="22"/>
        <v>5</v>
      </c>
      <c r="C145" s="331">
        <f t="shared" si="23"/>
        <v>1</v>
      </c>
      <c r="D145" s="329">
        <f t="shared" si="24"/>
        <v>3470.8535759244501</v>
      </c>
      <c r="E145" s="329">
        <f>SUM(D$2:D145)</f>
        <v>165330.22518711252</v>
      </c>
      <c r="F145" s="329">
        <v>217100</v>
      </c>
      <c r="G145" s="329">
        <v>136500</v>
      </c>
      <c r="H145" s="329">
        <v>252200</v>
      </c>
      <c r="I145" s="329">
        <v>345100</v>
      </c>
      <c r="J145" s="329">
        <v>142400</v>
      </c>
      <c r="K145" s="329">
        <v>258700</v>
      </c>
      <c r="L145" s="329">
        <v>348700</v>
      </c>
      <c r="M145" s="332" t="str">
        <f t="shared" si="25"/>
        <v/>
      </c>
      <c r="N145" s="332" t="str">
        <f t="shared" si="26"/>
        <v xml:space="preserve">  </v>
      </c>
      <c r="O145" s="332" t="str">
        <f t="shared" si="27"/>
        <v/>
      </c>
      <c r="P145" s="332" t="str">
        <f t="shared" si="28"/>
        <v/>
      </c>
      <c r="Q145" s="332" t="str">
        <f t="shared" si="29"/>
        <v xml:space="preserve">  </v>
      </c>
      <c r="R145" s="332" t="str">
        <f t="shared" si="30"/>
        <v/>
      </c>
      <c r="S145" s="332" t="str">
        <f t="shared" si="31"/>
        <v/>
      </c>
    </row>
    <row r="146" spans="1:19" x14ac:dyDescent="0.25">
      <c r="A146" s="330">
        <v>41419</v>
      </c>
      <c r="B146" s="331">
        <f t="shared" si="22"/>
        <v>5</v>
      </c>
      <c r="C146" s="331">
        <f t="shared" si="23"/>
        <v>1</v>
      </c>
      <c r="D146" s="329">
        <f t="shared" si="24"/>
        <v>3470.8535759244501</v>
      </c>
      <c r="E146" s="329">
        <f>SUM(D$2:D146)</f>
        <v>168801.07876303696</v>
      </c>
      <c r="F146" s="329">
        <v>217100</v>
      </c>
      <c r="G146" s="329">
        <v>136500</v>
      </c>
      <c r="H146" s="329">
        <v>252200</v>
      </c>
      <c r="I146" s="329">
        <v>345100</v>
      </c>
      <c r="J146" s="329">
        <v>142400</v>
      </c>
      <c r="K146" s="329">
        <v>258700</v>
      </c>
      <c r="L146" s="329">
        <v>348700</v>
      </c>
      <c r="M146" s="332" t="str">
        <f t="shared" si="25"/>
        <v/>
      </c>
      <c r="N146" s="332" t="str">
        <f t="shared" si="26"/>
        <v xml:space="preserve">  </v>
      </c>
      <c r="O146" s="332" t="str">
        <f t="shared" si="27"/>
        <v/>
      </c>
      <c r="P146" s="332" t="str">
        <f t="shared" si="28"/>
        <v/>
      </c>
      <c r="Q146" s="332" t="str">
        <f t="shared" si="29"/>
        <v xml:space="preserve">  </v>
      </c>
      <c r="R146" s="332" t="str">
        <f t="shared" si="30"/>
        <v/>
      </c>
      <c r="S146" s="332" t="str">
        <f t="shared" si="31"/>
        <v/>
      </c>
    </row>
    <row r="147" spans="1:19" x14ac:dyDescent="0.25">
      <c r="A147" s="330">
        <v>41420</v>
      </c>
      <c r="B147" s="331">
        <f t="shared" si="22"/>
        <v>5</v>
      </c>
      <c r="C147" s="331">
        <f t="shared" si="23"/>
        <v>1</v>
      </c>
      <c r="D147" s="329">
        <f t="shared" si="24"/>
        <v>3470.8535759244501</v>
      </c>
      <c r="E147" s="329">
        <f>SUM(D$2:D147)</f>
        <v>172271.9323389614</v>
      </c>
      <c r="F147" s="329">
        <v>217100</v>
      </c>
      <c r="G147" s="329">
        <v>136500</v>
      </c>
      <c r="H147" s="329">
        <v>252200</v>
      </c>
      <c r="I147" s="329">
        <v>345100</v>
      </c>
      <c r="J147" s="329">
        <v>142400</v>
      </c>
      <c r="K147" s="329">
        <v>258700</v>
      </c>
      <c r="L147" s="329">
        <v>348700</v>
      </c>
      <c r="M147" s="332" t="str">
        <f t="shared" si="25"/>
        <v/>
      </c>
      <c r="N147" s="332" t="str">
        <f t="shared" si="26"/>
        <v xml:space="preserve">  </v>
      </c>
      <c r="O147" s="332" t="str">
        <f t="shared" si="27"/>
        <v/>
      </c>
      <c r="P147" s="332" t="str">
        <f t="shared" si="28"/>
        <v/>
      </c>
      <c r="Q147" s="332" t="str">
        <f t="shared" si="29"/>
        <v xml:space="preserve">  </v>
      </c>
      <c r="R147" s="332" t="str">
        <f t="shared" si="30"/>
        <v/>
      </c>
      <c r="S147" s="332" t="str">
        <f t="shared" si="31"/>
        <v/>
      </c>
    </row>
    <row r="148" spans="1:19" x14ac:dyDescent="0.25">
      <c r="A148" s="330">
        <v>41421</v>
      </c>
      <c r="B148" s="331">
        <f t="shared" si="22"/>
        <v>5</v>
      </c>
      <c r="C148" s="331">
        <f t="shared" si="23"/>
        <v>1</v>
      </c>
      <c r="D148" s="329">
        <f t="shared" si="24"/>
        <v>3470.8535759244501</v>
      </c>
      <c r="E148" s="329">
        <f>SUM(D$2:D148)</f>
        <v>175742.78591488584</v>
      </c>
      <c r="F148" s="329">
        <v>217100</v>
      </c>
      <c r="G148" s="329">
        <v>136500</v>
      </c>
      <c r="H148" s="329">
        <v>252200</v>
      </c>
      <c r="I148" s="329">
        <v>345100</v>
      </c>
      <c r="J148" s="329">
        <v>142400</v>
      </c>
      <c r="K148" s="329">
        <v>258700</v>
      </c>
      <c r="L148" s="329">
        <v>348700</v>
      </c>
      <c r="M148" s="332" t="str">
        <f t="shared" si="25"/>
        <v/>
      </c>
      <c r="N148" s="332" t="str">
        <f t="shared" si="26"/>
        <v xml:space="preserve">  </v>
      </c>
      <c r="O148" s="332" t="str">
        <f t="shared" si="27"/>
        <v/>
      </c>
      <c r="P148" s="332" t="str">
        <f t="shared" si="28"/>
        <v/>
      </c>
      <c r="Q148" s="332" t="str">
        <f t="shared" si="29"/>
        <v xml:space="preserve">  </v>
      </c>
      <c r="R148" s="332" t="str">
        <f t="shared" si="30"/>
        <v/>
      </c>
      <c r="S148" s="332" t="str">
        <f t="shared" si="31"/>
        <v/>
      </c>
    </row>
    <row r="149" spans="1:19" x14ac:dyDescent="0.25">
      <c r="A149" s="330">
        <v>41422</v>
      </c>
      <c r="B149" s="331">
        <f t="shared" si="22"/>
        <v>5</v>
      </c>
      <c r="C149" s="331">
        <f t="shared" si="23"/>
        <v>1</v>
      </c>
      <c r="D149" s="329">
        <f t="shared" si="24"/>
        <v>3470.8535759244501</v>
      </c>
      <c r="E149" s="329">
        <f>SUM(D$2:D149)</f>
        <v>179213.63949081028</v>
      </c>
      <c r="F149" s="329">
        <v>217100</v>
      </c>
      <c r="G149" s="329">
        <v>136500</v>
      </c>
      <c r="H149" s="329">
        <v>252200</v>
      </c>
      <c r="I149" s="329">
        <v>345100</v>
      </c>
      <c r="J149" s="329">
        <v>142400</v>
      </c>
      <c r="K149" s="329">
        <v>258700</v>
      </c>
      <c r="L149" s="329">
        <v>348700</v>
      </c>
      <c r="M149" s="332" t="str">
        <f t="shared" si="25"/>
        <v/>
      </c>
      <c r="N149" s="332" t="str">
        <f t="shared" si="26"/>
        <v xml:space="preserve">  </v>
      </c>
      <c r="O149" s="332" t="str">
        <f t="shared" si="27"/>
        <v/>
      </c>
      <c r="P149" s="332" t="str">
        <f t="shared" si="28"/>
        <v/>
      </c>
      <c r="Q149" s="332" t="str">
        <f t="shared" si="29"/>
        <v xml:space="preserve">  </v>
      </c>
      <c r="R149" s="332" t="str">
        <f t="shared" si="30"/>
        <v/>
      </c>
      <c r="S149" s="332" t="str">
        <f t="shared" si="31"/>
        <v/>
      </c>
    </row>
    <row r="150" spans="1:19" x14ac:dyDescent="0.25">
      <c r="A150" s="330">
        <v>41423</v>
      </c>
      <c r="B150" s="331">
        <f t="shared" si="22"/>
        <v>5</v>
      </c>
      <c r="C150" s="331">
        <f t="shared" si="23"/>
        <v>1</v>
      </c>
      <c r="D150" s="329">
        <f t="shared" si="24"/>
        <v>3470.8535759244501</v>
      </c>
      <c r="E150" s="329">
        <f>SUM(D$2:D150)</f>
        <v>182684.49306673472</v>
      </c>
      <c r="F150" s="329">
        <v>217100</v>
      </c>
      <c r="G150" s="329">
        <v>136500</v>
      </c>
      <c r="H150" s="329">
        <v>252200</v>
      </c>
      <c r="I150" s="329">
        <v>345100</v>
      </c>
      <c r="J150" s="329">
        <v>142400</v>
      </c>
      <c r="K150" s="329">
        <v>258700</v>
      </c>
      <c r="L150" s="329">
        <v>348700</v>
      </c>
      <c r="M150" s="332" t="str">
        <f t="shared" si="25"/>
        <v/>
      </c>
      <c r="N150" s="332" t="str">
        <f t="shared" si="26"/>
        <v xml:space="preserve">  </v>
      </c>
      <c r="O150" s="332" t="str">
        <f t="shared" si="27"/>
        <v/>
      </c>
      <c r="P150" s="332" t="str">
        <f t="shared" si="28"/>
        <v/>
      </c>
      <c r="Q150" s="332" t="str">
        <f t="shared" si="29"/>
        <v xml:space="preserve">  </v>
      </c>
      <c r="R150" s="332" t="str">
        <f t="shared" si="30"/>
        <v/>
      </c>
      <c r="S150" s="332" t="str">
        <f t="shared" si="31"/>
        <v/>
      </c>
    </row>
    <row r="151" spans="1:19" x14ac:dyDescent="0.25">
      <c r="A151" s="330">
        <v>41424</v>
      </c>
      <c r="B151" s="331">
        <f t="shared" si="22"/>
        <v>5</v>
      </c>
      <c r="C151" s="331">
        <f t="shared" si="23"/>
        <v>1</v>
      </c>
      <c r="D151" s="329">
        <f t="shared" si="24"/>
        <v>3470.8535759244501</v>
      </c>
      <c r="E151" s="329">
        <f>SUM(D$2:D151)</f>
        <v>186155.34664265916</v>
      </c>
      <c r="F151" s="329">
        <v>217100</v>
      </c>
      <c r="G151" s="329">
        <v>136500</v>
      </c>
      <c r="H151" s="329">
        <v>252200</v>
      </c>
      <c r="I151" s="329">
        <v>345100</v>
      </c>
      <c r="J151" s="329">
        <v>142400</v>
      </c>
      <c r="K151" s="329">
        <v>258700</v>
      </c>
      <c r="L151" s="329">
        <v>348700</v>
      </c>
      <c r="M151" s="332" t="str">
        <f t="shared" si="25"/>
        <v/>
      </c>
      <c r="N151" s="332" t="str">
        <f t="shared" si="26"/>
        <v xml:space="preserve">  </v>
      </c>
      <c r="O151" s="332" t="str">
        <f t="shared" si="27"/>
        <v/>
      </c>
      <c r="P151" s="332" t="str">
        <f t="shared" si="28"/>
        <v/>
      </c>
      <c r="Q151" s="332" t="str">
        <f t="shared" si="29"/>
        <v xml:space="preserve">  </v>
      </c>
      <c r="R151" s="332" t="str">
        <f t="shared" si="30"/>
        <v/>
      </c>
      <c r="S151" s="332" t="str">
        <f t="shared" si="31"/>
        <v/>
      </c>
    </row>
    <row r="152" spans="1:19" x14ac:dyDescent="0.25">
      <c r="A152" s="330">
        <v>41425</v>
      </c>
      <c r="B152" s="331">
        <f t="shared" si="22"/>
        <v>5</v>
      </c>
      <c r="C152" s="331">
        <f t="shared" si="23"/>
        <v>1</v>
      </c>
      <c r="D152" s="329">
        <f t="shared" si="24"/>
        <v>3470.8535759244501</v>
      </c>
      <c r="E152" s="329">
        <f>SUM(D$2:D152)</f>
        <v>189626.2002185836</v>
      </c>
      <c r="F152" s="329">
        <v>217100</v>
      </c>
      <c r="G152" s="329">
        <v>136500</v>
      </c>
      <c r="H152" s="329">
        <v>252200</v>
      </c>
      <c r="I152" s="329">
        <v>345100</v>
      </c>
      <c r="J152" s="329">
        <v>142400</v>
      </c>
      <c r="K152" s="329">
        <v>258700</v>
      </c>
      <c r="L152" s="329">
        <v>348700</v>
      </c>
      <c r="M152" s="332" t="str">
        <f t="shared" si="25"/>
        <v/>
      </c>
      <c r="N152" s="332" t="str">
        <f t="shared" si="26"/>
        <v xml:space="preserve">  </v>
      </c>
      <c r="O152" s="332" t="str">
        <f t="shared" si="27"/>
        <v/>
      </c>
      <c r="P152" s="332" t="str">
        <f t="shared" si="28"/>
        <v/>
      </c>
      <c r="Q152" s="332" t="str">
        <f t="shared" si="29"/>
        <v xml:space="preserve">  </v>
      </c>
      <c r="R152" s="332" t="str">
        <f t="shared" si="30"/>
        <v/>
      </c>
      <c r="S152" s="332" t="str">
        <f t="shared" si="31"/>
        <v/>
      </c>
    </row>
    <row r="153" spans="1:19" x14ac:dyDescent="0.25">
      <c r="A153" s="330">
        <v>41426</v>
      </c>
      <c r="B153" s="331">
        <f t="shared" si="22"/>
        <v>6</v>
      </c>
      <c r="C153" s="331">
        <f t="shared" si="23"/>
        <v>1</v>
      </c>
      <c r="D153" s="329">
        <f t="shared" si="24"/>
        <v>3470.8535759244501</v>
      </c>
      <c r="E153" s="329">
        <f>SUM(D$2:D153)</f>
        <v>193097.05379450804</v>
      </c>
      <c r="F153" s="329">
        <v>217100</v>
      </c>
      <c r="G153" s="329">
        <v>136500</v>
      </c>
      <c r="H153" s="329">
        <v>252200</v>
      </c>
      <c r="I153" s="329">
        <v>345100</v>
      </c>
      <c r="J153" s="329">
        <v>142400</v>
      </c>
      <c r="K153" s="329">
        <v>258700</v>
      </c>
      <c r="L153" s="329">
        <v>348700</v>
      </c>
      <c r="M153" s="332" t="str">
        <f t="shared" si="25"/>
        <v/>
      </c>
      <c r="N153" s="332" t="str">
        <f t="shared" si="26"/>
        <v xml:space="preserve">  </v>
      </c>
      <c r="O153" s="332" t="str">
        <f t="shared" si="27"/>
        <v/>
      </c>
      <c r="P153" s="332" t="str">
        <f t="shared" si="28"/>
        <v/>
      </c>
      <c r="Q153" s="332" t="str">
        <f t="shared" si="29"/>
        <v xml:space="preserve">  </v>
      </c>
      <c r="R153" s="332" t="str">
        <f t="shared" si="30"/>
        <v/>
      </c>
      <c r="S153" s="332" t="str">
        <f t="shared" si="31"/>
        <v/>
      </c>
    </row>
    <row r="154" spans="1:19" x14ac:dyDescent="0.25">
      <c r="A154" s="330">
        <v>41427</v>
      </c>
      <c r="B154" s="331">
        <f t="shared" si="22"/>
        <v>6</v>
      </c>
      <c r="C154" s="331">
        <f t="shared" si="23"/>
        <v>1</v>
      </c>
      <c r="D154" s="329">
        <f t="shared" si="24"/>
        <v>3470.8535759244501</v>
      </c>
      <c r="E154" s="329">
        <f>SUM(D$2:D154)</f>
        <v>196567.90737043248</v>
      </c>
      <c r="F154" s="329">
        <v>217100</v>
      </c>
      <c r="G154" s="329">
        <v>136500</v>
      </c>
      <c r="H154" s="329">
        <v>252200</v>
      </c>
      <c r="I154" s="329">
        <v>345100</v>
      </c>
      <c r="J154" s="329">
        <v>142400</v>
      </c>
      <c r="K154" s="329">
        <v>258700</v>
      </c>
      <c r="L154" s="329">
        <v>348700</v>
      </c>
      <c r="M154" s="332" t="str">
        <f t="shared" si="25"/>
        <v/>
      </c>
      <c r="N154" s="332" t="str">
        <f t="shared" si="26"/>
        <v xml:space="preserve">  </v>
      </c>
      <c r="O154" s="332" t="str">
        <f t="shared" si="27"/>
        <v/>
      </c>
      <c r="P154" s="332" t="str">
        <f t="shared" si="28"/>
        <v/>
      </c>
      <c r="Q154" s="332" t="str">
        <f t="shared" si="29"/>
        <v xml:space="preserve">  </v>
      </c>
      <c r="R154" s="332" t="str">
        <f t="shared" si="30"/>
        <v/>
      </c>
      <c r="S154" s="332" t="str">
        <f t="shared" si="31"/>
        <v/>
      </c>
    </row>
    <row r="155" spans="1:19" x14ac:dyDescent="0.25">
      <c r="A155" s="330">
        <v>41428</v>
      </c>
      <c r="B155" s="331">
        <f t="shared" si="22"/>
        <v>6</v>
      </c>
      <c r="C155" s="331">
        <f t="shared" si="23"/>
        <v>1</v>
      </c>
      <c r="D155" s="329">
        <f t="shared" si="24"/>
        <v>3470.8535759244501</v>
      </c>
      <c r="E155" s="329">
        <f>SUM(D$2:D155)</f>
        <v>200038.76094635692</v>
      </c>
      <c r="F155" s="329">
        <v>217100</v>
      </c>
      <c r="G155" s="329">
        <v>136500</v>
      </c>
      <c r="H155" s="329">
        <v>252200</v>
      </c>
      <c r="I155" s="329">
        <v>345100</v>
      </c>
      <c r="J155" s="329">
        <v>142400</v>
      </c>
      <c r="K155" s="329">
        <v>258700</v>
      </c>
      <c r="L155" s="329">
        <v>348700</v>
      </c>
      <c r="M155" s="332" t="str">
        <f t="shared" si="25"/>
        <v/>
      </c>
      <c r="N155" s="332" t="str">
        <f t="shared" si="26"/>
        <v xml:space="preserve">  </v>
      </c>
      <c r="O155" s="332" t="str">
        <f t="shared" si="27"/>
        <v/>
      </c>
      <c r="P155" s="332" t="str">
        <f t="shared" si="28"/>
        <v/>
      </c>
      <c r="Q155" s="332" t="str">
        <f t="shared" si="29"/>
        <v xml:space="preserve">  </v>
      </c>
      <c r="R155" s="332" t="str">
        <f t="shared" si="30"/>
        <v/>
      </c>
      <c r="S155" s="332" t="str">
        <f t="shared" si="31"/>
        <v/>
      </c>
    </row>
    <row r="156" spans="1:19" x14ac:dyDescent="0.25">
      <c r="A156" s="330">
        <v>41429</v>
      </c>
      <c r="B156" s="331">
        <f t="shared" si="22"/>
        <v>6</v>
      </c>
      <c r="C156" s="331">
        <f t="shared" si="23"/>
        <v>1</v>
      </c>
      <c r="D156" s="329">
        <f t="shared" si="24"/>
        <v>3470.8535759244501</v>
      </c>
      <c r="E156" s="329">
        <f>SUM(D$2:D156)</f>
        <v>203509.61452228136</v>
      </c>
      <c r="F156" s="329">
        <v>217100</v>
      </c>
      <c r="G156" s="329">
        <v>136500</v>
      </c>
      <c r="H156" s="329">
        <v>252200</v>
      </c>
      <c r="I156" s="329">
        <v>345100</v>
      </c>
      <c r="J156" s="329">
        <v>142400</v>
      </c>
      <c r="K156" s="329">
        <v>258700</v>
      </c>
      <c r="L156" s="329">
        <v>348700</v>
      </c>
      <c r="M156" s="332" t="str">
        <f t="shared" si="25"/>
        <v/>
      </c>
      <c r="N156" s="332" t="str">
        <f t="shared" si="26"/>
        <v xml:space="preserve">  </v>
      </c>
      <c r="O156" s="332" t="str">
        <f t="shared" si="27"/>
        <v/>
      </c>
      <c r="P156" s="332" t="str">
        <f t="shared" si="28"/>
        <v/>
      </c>
      <c r="Q156" s="332" t="str">
        <f t="shared" si="29"/>
        <v xml:space="preserve">  </v>
      </c>
      <c r="R156" s="332" t="str">
        <f t="shared" si="30"/>
        <v/>
      </c>
      <c r="S156" s="332" t="str">
        <f t="shared" si="31"/>
        <v/>
      </c>
    </row>
    <row r="157" spans="1:19" x14ac:dyDescent="0.25">
      <c r="A157" s="330">
        <v>41430</v>
      </c>
      <c r="B157" s="331">
        <f t="shared" si="22"/>
        <v>6</v>
      </c>
      <c r="C157" s="331">
        <f t="shared" si="23"/>
        <v>1</v>
      </c>
      <c r="D157" s="329">
        <f t="shared" si="24"/>
        <v>3470.8535759244501</v>
      </c>
      <c r="E157" s="329">
        <f>SUM(D$2:D157)</f>
        <v>206980.46809820581</v>
      </c>
      <c r="F157" s="329">
        <v>217100</v>
      </c>
      <c r="G157" s="329">
        <v>136500</v>
      </c>
      <c r="H157" s="329">
        <v>252200</v>
      </c>
      <c r="I157" s="329">
        <v>345100</v>
      </c>
      <c r="J157" s="329">
        <v>142400</v>
      </c>
      <c r="K157" s="329">
        <v>258700</v>
      </c>
      <c r="L157" s="329">
        <v>348700</v>
      </c>
      <c r="M157" s="332" t="str">
        <f t="shared" si="25"/>
        <v/>
      </c>
      <c r="N157" s="332" t="str">
        <f t="shared" si="26"/>
        <v xml:space="preserve">  </v>
      </c>
      <c r="O157" s="332" t="str">
        <f t="shared" si="27"/>
        <v/>
      </c>
      <c r="P157" s="332" t="str">
        <f t="shared" si="28"/>
        <v/>
      </c>
      <c r="Q157" s="332" t="str">
        <f t="shared" si="29"/>
        <v xml:space="preserve">  </v>
      </c>
      <c r="R157" s="332" t="str">
        <f t="shared" si="30"/>
        <v/>
      </c>
      <c r="S157" s="332" t="str">
        <f t="shared" si="31"/>
        <v/>
      </c>
    </row>
    <row r="158" spans="1:19" x14ac:dyDescent="0.25">
      <c r="A158" s="330">
        <v>41431</v>
      </c>
      <c r="B158" s="331">
        <f t="shared" si="22"/>
        <v>6</v>
      </c>
      <c r="C158" s="331">
        <f t="shared" si="23"/>
        <v>1</v>
      </c>
      <c r="D158" s="329">
        <f t="shared" si="24"/>
        <v>3470.8535759244501</v>
      </c>
      <c r="E158" s="329">
        <f>SUM(D$2:D158)</f>
        <v>210451.32167413025</v>
      </c>
      <c r="F158" s="329">
        <v>217100</v>
      </c>
      <c r="G158" s="329">
        <v>136500</v>
      </c>
      <c r="H158" s="329">
        <v>252200</v>
      </c>
      <c r="I158" s="329">
        <v>345100</v>
      </c>
      <c r="J158" s="329">
        <v>142400</v>
      </c>
      <c r="K158" s="329">
        <v>258700</v>
      </c>
      <c r="L158" s="329">
        <v>348700</v>
      </c>
      <c r="M158" s="332" t="str">
        <f t="shared" si="25"/>
        <v/>
      </c>
      <c r="N158" s="332" t="str">
        <f t="shared" si="26"/>
        <v xml:space="preserve">  </v>
      </c>
      <c r="O158" s="332" t="str">
        <f t="shared" si="27"/>
        <v/>
      </c>
      <c r="P158" s="332" t="str">
        <f t="shared" si="28"/>
        <v/>
      </c>
      <c r="Q158" s="332" t="str">
        <f t="shared" si="29"/>
        <v xml:space="preserve">  </v>
      </c>
      <c r="R158" s="332" t="str">
        <f t="shared" si="30"/>
        <v/>
      </c>
      <c r="S158" s="332" t="str">
        <f t="shared" si="31"/>
        <v/>
      </c>
    </row>
    <row r="159" spans="1:19" x14ac:dyDescent="0.25">
      <c r="A159" s="330">
        <v>41432</v>
      </c>
      <c r="B159" s="331">
        <f t="shared" si="22"/>
        <v>6</v>
      </c>
      <c r="C159" s="331">
        <f t="shared" si="23"/>
        <v>1</v>
      </c>
      <c r="D159" s="329">
        <f t="shared" si="24"/>
        <v>3470.8535759244501</v>
      </c>
      <c r="E159" s="329">
        <f>SUM(D$2:D159)</f>
        <v>213922.17525005469</v>
      </c>
      <c r="F159" s="329">
        <v>217100</v>
      </c>
      <c r="G159" s="329">
        <v>136500</v>
      </c>
      <c r="H159" s="329">
        <v>252200</v>
      </c>
      <c r="I159" s="329">
        <v>345100</v>
      </c>
      <c r="J159" s="329">
        <v>142400</v>
      </c>
      <c r="K159" s="329">
        <v>258700</v>
      </c>
      <c r="L159" s="329">
        <v>348700</v>
      </c>
      <c r="M159" s="332" t="str">
        <f t="shared" si="25"/>
        <v/>
      </c>
      <c r="N159" s="332" t="str">
        <f t="shared" si="26"/>
        <v xml:space="preserve">  </v>
      </c>
      <c r="O159" s="332" t="str">
        <f t="shared" si="27"/>
        <v/>
      </c>
      <c r="P159" s="332" t="str">
        <f t="shared" si="28"/>
        <v/>
      </c>
      <c r="Q159" s="332" t="str">
        <f t="shared" si="29"/>
        <v xml:space="preserve">  </v>
      </c>
      <c r="R159" s="332" t="str">
        <f t="shared" si="30"/>
        <v/>
      </c>
      <c r="S159" s="332" t="str">
        <f t="shared" si="31"/>
        <v/>
      </c>
    </row>
    <row r="160" spans="1:19" x14ac:dyDescent="0.25">
      <c r="A160" s="330">
        <v>41433</v>
      </c>
      <c r="B160" s="331">
        <f t="shared" si="22"/>
        <v>6</v>
      </c>
      <c r="C160" s="331">
        <f t="shared" si="23"/>
        <v>1</v>
      </c>
      <c r="D160" s="329">
        <f t="shared" si="24"/>
        <v>3470.8535759244501</v>
      </c>
      <c r="E160" s="329">
        <f>SUM(D$2:D160)</f>
        <v>217393.02882597913</v>
      </c>
      <c r="F160" s="329">
        <v>217100</v>
      </c>
      <c r="G160" s="329">
        <v>136500</v>
      </c>
      <c r="H160" s="329">
        <v>252200</v>
      </c>
      <c r="I160" s="329">
        <v>345100</v>
      </c>
      <c r="J160" s="329">
        <v>142400</v>
      </c>
      <c r="K160" s="329">
        <v>258700</v>
      </c>
      <c r="L160" s="329">
        <v>348700</v>
      </c>
      <c r="M160" s="332">
        <f t="shared" si="25"/>
        <v>41433</v>
      </c>
      <c r="N160" s="332" t="str">
        <f t="shared" si="26"/>
        <v xml:space="preserve">  </v>
      </c>
      <c r="O160" s="332" t="str">
        <f t="shared" si="27"/>
        <v/>
      </c>
      <c r="P160" s="332" t="str">
        <f t="shared" si="28"/>
        <v/>
      </c>
      <c r="Q160" s="332" t="str">
        <f t="shared" si="29"/>
        <v xml:space="preserve">  </v>
      </c>
      <c r="R160" s="332" t="str">
        <f t="shared" si="30"/>
        <v/>
      </c>
      <c r="S160" s="332" t="str">
        <f t="shared" si="31"/>
        <v/>
      </c>
    </row>
    <row r="161" spans="1:19" x14ac:dyDescent="0.25">
      <c r="A161" s="330">
        <v>41434</v>
      </c>
      <c r="B161" s="331">
        <f t="shared" si="22"/>
        <v>6</v>
      </c>
      <c r="C161" s="331">
        <f t="shared" si="23"/>
        <v>1</v>
      </c>
      <c r="D161" s="329">
        <f t="shared" si="24"/>
        <v>3470.8535759244501</v>
      </c>
      <c r="E161" s="329">
        <f>SUM(D$2:D161)</f>
        <v>220863.88240190357</v>
      </c>
      <c r="F161" s="329">
        <v>217100</v>
      </c>
      <c r="G161" s="329">
        <v>136500</v>
      </c>
      <c r="H161" s="329">
        <v>252200</v>
      </c>
      <c r="I161" s="329">
        <v>345100</v>
      </c>
      <c r="J161" s="329">
        <v>142400</v>
      </c>
      <c r="K161" s="329">
        <v>258700</v>
      </c>
      <c r="L161" s="329">
        <v>348700</v>
      </c>
      <c r="M161" s="332" t="str">
        <f t="shared" si="25"/>
        <v xml:space="preserve">  </v>
      </c>
      <c r="N161" s="332" t="str">
        <f t="shared" si="26"/>
        <v xml:space="preserve">  </v>
      </c>
      <c r="O161" s="332" t="str">
        <f t="shared" si="27"/>
        <v/>
      </c>
      <c r="P161" s="332" t="str">
        <f t="shared" si="28"/>
        <v/>
      </c>
      <c r="Q161" s="332" t="str">
        <f t="shared" si="29"/>
        <v xml:space="preserve">  </v>
      </c>
      <c r="R161" s="332" t="str">
        <f t="shared" si="30"/>
        <v/>
      </c>
      <c r="S161" s="332" t="str">
        <f t="shared" si="31"/>
        <v/>
      </c>
    </row>
    <row r="162" spans="1:19" x14ac:dyDescent="0.25">
      <c r="A162" s="330">
        <v>41435</v>
      </c>
      <c r="B162" s="331">
        <f t="shared" si="22"/>
        <v>6</v>
      </c>
      <c r="C162" s="331">
        <f t="shared" si="23"/>
        <v>1</v>
      </c>
      <c r="D162" s="329">
        <f t="shared" si="24"/>
        <v>3470.8535759244501</v>
      </c>
      <c r="E162" s="329">
        <f>SUM(D$2:D162)</f>
        <v>224334.73597782801</v>
      </c>
      <c r="F162" s="329">
        <v>217100</v>
      </c>
      <c r="G162" s="329">
        <v>136500</v>
      </c>
      <c r="H162" s="329">
        <v>252200</v>
      </c>
      <c r="I162" s="329">
        <v>345100</v>
      </c>
      <c r="J162" s="329">
        <v>142400</v>
      </c>
      <c r="K162" s="329">
        <v>258700</v>
      </c>
      <c r="L162" s="329">
        <v>348700</v>
      </c>
      <c r="M162" s="332" t="str">
        <f t="shared" si="25"/>
        <v xml:space="preserve">  </v>
      </c>
      <c r="N162" s="332" t="str">
        <f t="shared" si="26"/>
        <v xml:space="preserve">  </v>
      </c>
      <c r="O162" s="332" t="str">
        <f t="shared" si="27"/>
        <v/>
      </c>
      <c r="P162" s="332" t="str">
        <f t="shared" si="28"/>
        <v/>
      </c>
      <c r="Q162" s="332" t="str">
        <f t="shared" si="29"/>
        <v xml:space="preserve">  </v>
      </c>
      <c r="R162" s="332" t="str">
        <f t="shared" si="30"/>
        <v/>
      </c>
      <c r="S162" s="332" t="str">
        <f t="shared" si="31"/>
        <v/>
      </c>
    </row>
    <row r="163" spans="1:19" x14ac:dyDescent="0.25">
      <c r="A163" s="330">
        <v>41436</v>
      </c>
      <c r="B163" s="331">
        <f t="shared" si="22"/>
        <v>6</v>
      </c>
      <c r="C163" s="331">
        <f t="shared" si="23"/>
        <v>1</v>
      </c>
      <c r="D163" s="329">
        <f t="shared" si="24"/>
        <v>3470.8535759244501</v>
      </c>
      <c r="E163" s="329">
        <f>SUM(D$2:D163)</f>
        <v>227805.58955375245</v>
      </c>
      <c r="F163" s="329">
        <v>217100</v>
      </c>
      <c r="G163" s="329">
        <v>136500</v>
      </c>
      <c r="H163" s="329">
        <v>252200</v>
      </c>
      <c r="I163" s="329">
        <v>345100</v>
      </c>
      <c r="J163" s="329">
        <v>142400</v>
      </c>
      <c r="K163" s="329">
        <v>258700</v>
      </c>
      <c r="L163" s="329">
        <v>348700</v>
      </c>
      <c r="M163" s="332" t="str">
        <f t="shared" si="25"/>
        <v xml:space="preserve">  </v>
      </c>
      <c r="N163" s="332" t="str">
        <f t="shared" si="26"/>
        <v xml:space="preserve">  </v>
      </c>
      <c r="O163" s="332" t="str">
        <f t="shared" si="27"/>
        <v/>
      </c>
      <c r="P163" s="332" t="str">
        <f t="shared" si="28"/>
        <v/>
      </c>
      <c r="Q163" s="332" t="str">
        <f t="shared" si="29"/>
        <v xml:space="preserve">  </v>
      </c>
      <c r="R163" s="332" t="str">
        <f t="shared" si="30"/>
        <v/>
      </c>
      <c r="S163" s="332" t="str">
        <f t="shared" si="31"/>
        <v/>
      </c>
    </row>
    <row r="164" spans="1:19" x14ac:dyDescent="0.25">
      <c r="A164" s="330">
        <v>41437</v>
      </c>
      <c r="B164" s="331">
        <f t="shared" si="22"/>
        <v>6</v>
      </c>
      <c r="C164" s="331">
        <f t="shared" si="23"/>
        <v>1</v>
      </c>
      <c r="D164" s="329">
        <f t="shared" si="24"/>
        <v>3470.8535759244501</v>
      </c>
      <c r="E164" s="329">
        <f>SUM(D$2:D164)</f>
        <v>231276.44312967689</v>
      </c>
      <c r="F164" s="329">
        <v>217100</v>
      </c>
      <c r="G164" s="329">
        <v>136500</v>
      </c>
      <c r="H164" s="329">
        <v>252200</v>
      </c>
      <c r="I164" s="329">
        <v>345100</v>
      </c>
      <c r="J164" s="329">
        <v>142400</v>
      </c>
      <c r="K164" s="329">
        <v>258700</v>
      </c>
      <c r="L164" s="329">
        <v>348700</v>
      </c>
      <c r="M164" s="332" t="str">
        <f t="shared" si="25"/>
        <v xml:space="preserve">  </v>
      </c>
      <c r="N164" s="332" t="str">
        <f t="shared" si="26"/>
        <v xml:space="preserve">  </v>
      </c>
      <c r="O164" s="332" t="str">
        <f t="shared" si="27"/>
        <v/>
      </c>
      <c r="P164" s="332" t="str">
        <f t="shared" si="28"/>
        <v/>
      </c>
      <c r="Q164" s="332" t="str">
        <f t="shared" si="29"/>
        <v xml:space="preserve">  </v>
      </c>
      <c r="R164" s="332" t="str">
        <f t="shared" si="30"/>
        <v/>
      </c>
      <c r="S164" s="332" t="str">
        <f t="shared" si="31"/>
        <v/>
      </c>
    </row>
    <row r="165" spans="1:19" x14ac:dyDescent="0.25">
      <c r="A165" s="330">
        <v>41438</v>
      </c>
      <c r="B165" s="331">
        <f t="shared" si="22"/>
        <v>6</v>
      </c>
      <c r="C165" s="331">
        <f t="shared" si="23"/>
        <v>1</v>
      </c>
      <c r="D165" s="329">
        <f t="shared" si="24"/>
        <v>3470.8535759244501</v>
      </c>
      <c r="E165" s="329">
        <f>SUM(D$2:D165)</f>
        <v>234747.29670560133</v>
      </c>
      <c r="F165" s="329">
        <v>217100</v>
      </c>
      <c r="G165" s="329">
        <v>136500</v>
      </c>
      <c r="H165" s="329">
        <v>252200</v>
      </c>
      <c r="I165" s="329">
        <v>345100</v>
      </c>
      <c r="J165" s="329">
        <v>142400</v>
      </c>
      <c r="K165" s="329">
        <v>258700</v>
      </c>
      <c r="L165" s="329">
        <v>348700</v>
      </c>
      <c r="M165" s="332" t="str">
        <f t="shared" si="25"/>
        <v xml:space="preserve">  </v>
      </c>
      <c r="N165" s="332" t="str">
        <f t="shared" si="26"/>
        <v xml:space="preserve">  </v>
      </c>
      <c r="O165" s="332" t="str">
        <f t="shared" si="27"/>
        <v/>
      </c>
      <c r="P165" s="332" t="str">
        <f t="shared" si="28"/>
        <v/>
      </c>
      <c r="Q165" s="332" t="str">
        <f t="shared" si="29"/>
        <v xml:space="preserve">  </v>
      </c>
      <c r="R165" s="332" t="str">
        <f t="shared" si="30"/>
        <v/>
      </c>
      <c r="S165" s="332" t="str">
        <f t="shared" si="31"/>
        <v/>
      </c>
    </row>
    <row r="166" spans="1:19" x14ac:dyDescent="0.25">
      <c r="A166" s="330">
        <v>41439</v>
      </c>
      <c r="B166" s="331">
        <f t="shared" si="22"/>
        <v>6</v>
      </c>
      <c r="C166" s="331">
        <f t="shared" si="23"/>
        <v>1</v>
      </c>
      <c r="D166" s="329">
        <f t="shared" si="24"/>
        <v>3470.8535759244501</v>
      </c>
      <c r="E166" s="329">
        <f>SUM(D$2:D166)</f>
        <v>238218.15028152577</v>
      </c>
      <c r="F166" s="329">
        <v>217100</v>
      </c>
      <c r="G166" s="329">
        <v>136500</v>
      </c>
      <c r="H166" s="329">
        <v>252200</v>
      </c>
      <c r="I166" s="329">
        <v>345100</v>
      </c>
      <c r="J166" s="329">
        <v>142400</v>
      </c>
      <c r="K166" s="329">
        <v>258700</v>
      </c>
      <c r="L166" s="329">
        <v>348700</v>
      </c>
      <c r="M166" s="332" t="str">
        <f t="shared" si="25"/>
        <v xml:space="preserve">  </v>
      </c>
      <c r="N166" s="332" t="str">
        <f t="shared" si="26"/>
        <v xml:space="preserve">  </v>
      </c>
      <c r="O166" s="332" t="str">
        <f t="shared" si="27"/>
        <v/>
      </c>
      <c r="P166" s="332" t="str">
        <f t="shared" si="28"/>
        <v/>
      </c>
      <c r="Q166" s="332" t="str">
        <f t="shared" si="29"/>
        <v xml:space="preserve">  </v>
      </c>
      <c r="R166" s="332" t="str">
        <f t="shared" si="30"/>
        <v/>
      </c>
      <c r="S166" s="332" t="str">
        <f t="shared" si="31"/>
        <v/>
      </c>
    </row>
    <row r="167" spans="1:19" x14ac:dyDescent="0.25">
      <c r="A167" s="330">
        <v>41440</v>
      </c>
      <c r="B167" s="331">
        <f t="shared" si="22"/>
        <v>6</v>
      </c>
      <c r="C167" s="331">
        <f t="shared" si="23"/>
        <v>1</v>
      </c>
      <c r="D167" s="329">
        <f t="shared" si="24"/>
        <v>3470.8535759244501</v>
      </c>
      <c r="E167" s="329">
        <f>SUM(D$2:D167)</f>
        <v>241689.00385745021</v>
      </c>
      <c r="F167" s="329">
        <v>217100</v>
      </c>
      <c r="G167" s="329">
        <v>136500</v>
      </c>
      <c r="H167" s="329">
        <v>252200</v>
      </c>
      <c r="I167" s="329">
        <v>345100</v>
      </c>
      <c r="J167" s="329">
        <v>142400</v>
      </c>
      <c r="K167" s="329">
        <v>258700</v>
      </c>
      <c r="L167" s="329">
        <v>348700</v>
      </c>
      <c r="M167" s="332" t="str">
        <f t="shared" si="25"/>
        <v xml:space="preserve">  </v>
      </c>
      <c r="N167" s="332" t="str">
        <f t="shared" si="26"/>
        <v xml:space="preserve">  </v>
      </c>
      <c r="O167" s="332" t="str">
        <f t="shared" si="27"/>
        <v/>
      </c>
      <c r="P167" s="332" t="str">
        <f t="shared" si="28"/>
        <v/>
      </c>
      <c r="Q167" s="332" t="str">
        <f t="shared" si="29"/>
        <v xml:space="preserve">  </v>
      </c>
      <c r="R167" s="332" t="str">
        <f t="shared" si="30"/>
        <v/>
      </c>
      <c r="S167" s="332" t="str">
        <f t="shared" si="31"/>
        <v/>
      </c>
    </row>
    <row r="168" spans="1:19" x14ac:dyDescent="0.25">
      <c r="A168" s="330">
        <v>41441</v>
      </c>
      <c r="B168" s="331">
        <f t="shared" si="22"/>
        <v>6</v>
      </c>
      <c r="C168" s="331">
        <f t="shared" si="23"/>
        <v>1</v>
      </c>
      <c r="D168" s="329">
        <f t="shared" si="24"/>
        <v>3470.8535759244501</v>
      </c>
      <c r="E168" s="329">
        <f>SUM(D$2:D168)</f>
        <v>245159.85743337465</v>
      </c>
      <c r="F168" s="329">
        <v>217100</v>
      </c>
      <c r="G168" s="329">
        <v>136500</v>
      </c>
      <c r="H168" s="329">
        <v>252200</v>
      </c>
      <c r="I168" s="329">
        <v>345100</v>
      </c>
      <c r="J168" s="329">
        <v>142400</v>
      </c>
      <c r="K168" s="329">
        <v>258700</v>
      </c>
      <c r="L168" s="329">
        <v>348700</v>
      </c>
      <c r="M168" s="332" t="str">
        <f t="shared" si="25"/>
        <v xml:space="preserve">  </v>
      </c>
      <c r="N168" s="332" t="str">
        <f t="shared" si="26"/>
        <v xml:space="preserve">  </v>
      </c>
      <c r="O168" s="332" t="str">
        <f t="shared" si="27"/>
        <v/>
      </c>
      <c r="P168" s="332" t="str">
        <f t="shared" si="28"/>
        <v/>
      </c>
      <c r="Q168" s="332" t="str">
        <f t="shared" si="29"/>
        <v xml:space="preserve">  </v>
      </c>
      <c r="R168" s="332" t="str">
        <f t="shared" si="30"/>
        <v/>
      </c>
      <c r="S168" s="332" t="str">
        <f t="shared" si="31"/>
        <v/>
      </c>
    </row>
    <row r="169" spans="1:19" x14ac:dyDescent="0.25">
      <c r="A169" s="330">
        <v>41442</v>
      </c>
      <c r="B169" s="331">
        <f t="shared" si="22"/>
        <v>6</v>
      </c>
      <c r="C169" s="331">
        <f t="shared" si="23"/>
        <v>1</v>
      </c>
      <c r="D169" s="329">
        <f t="shared" si="24"/>
        <v>3470.8535759244501</v>
      </c>
      <c r="E169" s="329">
        <f>SUM(D$2:D169)</f>
        <v>248630.71100929909</v>
      </c>
      <c r="F169" s="329">
        <v>217100</v>
      </c>
      <c r="G169" s="329">
        <v>136500</v>
      </c>
      <c r="H169" s="329">
        <v>252200</v>
      </c>
      <c r="I169" s="329">
        <v>345100</v>
      </c>
      <c r="J169" s="329">
        <v>142400</v>
      </c>
      <c r="K169" s="329">
        <v>258700</v>
      </c>
      <c r="L169" s="329">
        <v>348700</v>
      </c>
      <c r="M169" s="332" t="str">
        <f t="shared" si="25"/>
        <v xml:space="preserve">  </v>
      </c>
      <c r="N169" s="332" t="str">
        <f t="shared" si="26"/>
        <v xml:space="preserve">  </v>
      </c>
      <c r="O169" s="332" t="str">
        <f t="shared" si="27"/>
        <v/>
      </c>
      <c r="P169" s="332" t="str">
        <f t="shared" si="28"/>
        <v/>
      </c>
      <c r="Q169" s="332" t="str">
        <f t="shared" si="29"/>
        <v xml:space="preserve">  </v>
      </c>
      <c r="R169" s="332" t="str">
        <f t="shared" si="30"/>
        <v/>
      </c>
      <c r="S169" s="332" t="str">
        <f t="shared" si="31"/>
        <v/>
      </c>
    </row>
    <row r="170" spans="1:19" x14ac:dyDescent="0.25">
      <c r="A170" s="330">
        <v>41443</v>
      </c>
      <c r="B170" s="331">
        <f t="shared" si="22"/>
        <v>6</v>
      </c>
      <c r="C170" s="331">
        <f t="shared" si="23"/>
        <v>1</v>
      </c>
      <c r="D170" s="329">
        <f t="shared" si="24"/>
        <v>3470.8535759244501</v>
      </c>
      <c r="E170" s="329">
        <f>SUM(D$2:D170)</f>
        <v>252101.56458522353</v>
      </c>
      <c r="F170" s="329">
        <v>217100</v>
      </c>
      <c r="G170" s="329">
        <v>136500</v>
      </c>
      <c r="H170" s="329">
        <v>252200</v>
      </c>
      <c r="I170" s="329">
        <v>345100</v>
      </c>
      <c r="J170" s="329">
        <v>142400</v>
      </c>
      <c r="K170" s="329">
        <v>258700</v>
      </c>
      <c r="L170" s="329">
        <v>348700</v>
      </c>
      <c r="M170" s="332" t="str">
        <f t="shared" si="25"/>
        <v xml:space="preserve">  </v>
      </c>
      <c r="N170" s="332" t="str">
        <f t="shared" si="26"/>
        <v xml:space="preserve">  </v>
      </c>
      <c r="O170" s="332" t="str">
        <f t="shared" si="27"/>
        <v/>
      </c>
      <c r="P170" s="332" t="str">
        <f t="shared" si="28"/>
        <v/>
      </c>
      <c r="Q170" s="332" t="str">
        <f t="shared" si="29"/>
        <v xml:space="preserve">  </v>
      </c>
      <c r="R170" s="332" t="str">
        <f t="shared" si="30"/>
        <v/>
      </c>
      <c r="S170" s="332" t="str">
        <f t="shared" si="31"/>
        <v/>
      </c>
    </row>
    <row r="171" spans="1:19" x14ac:dyDescent="0.25">
      <c r="A171" s="330">
        <v>41444</v>
      </c>
      <c r="B171" s="331">
        <f t="shared" si="22"/>
        <v>6</v>
      </c>
      <c r="C171" s="331">
        <f t="shared" si="23"/>
        <v>1</v>
      </c>
      <c r="D171" s="329">
        <f t="shared" si="24"/>
        <v>3470.8535759244501</v>
      </c>
      <c r="E171" s="329">
        <f>SUM(D$2:D171)</f>
        <v>255572.41816114797</v>
      </c>
      <c r="F171" s="329">
        <v>217100</v>
      </c>
      <c r="G171" s="329">
        <v>136500</v>
      </c>
      <c r="H171" s="329">
        <v>252200</v>
      </c>
      <c r="I171" s="329">
        <v>345100</v>
      </c>
      <c r="J171" s="329">
        <v>142400</v>
      </c>
      <c r="K171" s="329">
        <v>258700</v>
      </c>
      <c r="L171" s="329">
        <v>348700</v>
      </c>
      <c r="M171" s="332" t="str">
        <f t="shared" si="25"/>
        <v xml:space="preserve">  </v>
      </c>
      <c r="N171" s="332" t="str">
        <f t="shared" si="26"/>
        <v xml:space="preserve">  </v>
      </c>
      <c r="O171" s="332">
        <f t="shared" si="27"/>
        <v>41444</v>
      </c>
      <c r="P171" s="332" t="str">
        <f t="shared" si="28"/>
        <v/>
      </c>
      <c r="Q171" s="332" t="str">
        <f t="shared" si="29"/>
        <v xml:space="preserve">  </v>
      </c>
      <c r="R171" s="332" t="str">
        <f t="shared" si="30"/>
        <v/>
      </c>
      <c r="S171" s="332" t="str">
        <f t="shared" si="31"/>
        <v/>
      </c>
    </row>
    <row r="172" spans="1:19" x14ac:dyDescent="0.25">
      <c r="A172" s="330">
        <v>41445</v>
      </c>
      <c r="B172" s="331">
        <f t="shared" si="22"/>
        <v>6</v>
      </c>
      <c r="C172" s="331">
        <f t="shared" si="23"/>
        <v>1</v>
      </c>
      <c r="D172" s="329">
        <f t="shared" si="24"/>
        <v>3470.8535759244501</v>
      </c>
      <c r="E172" s="329">
        <f>SUM(D$2:D172)</f>
        <v>259043.27173707241</v>
      </c>
      <c r="F172" s="329">
        <v>217100</v>
      </c>
      <c r="G172" s="329">
        <v>136500</v>
      </c>
      <c r="H172" s="329">
        <v>252200</v>
      </c>
      <c r="I172" s="329">
        <v>345100</v>
      </c>
      <c r="J172" s="329">
        <v>142400</v>
      </c>
      <c r="K172" s="329">
        <v>258700</v>
      </c>
      <c r="L172" s="329">
        <v>348700</v>
      </c>
      <c r="M172" s="332" t="str">
        <f t="shared" si="25"/>
        <v xml:space="preserve">  </v>
      </c>
      <c r="N172" s="332" t="str">
        <f t="shared" si="26"/>
        <v xml:space="preserve">  </v>
      </c>
      <c r="O172" s="332" t="str">
        <f t="shared" si="27"/>
        <v xml:space="preserve">  </v>
      </c>
      <c r="P172" s="332" t="str">
        <f t="shared" si="28"/>
        <v/>
      </c>
      <c r="Q172" s="332" t="str">
        <f t="shared" si="29"/>
        <v xml:space="preserve">  </v>
      </c>
      <c r="R172" s="332">
        <f t="shared" si="30"/>
        <v>41445</v>
      </c>
      <c r="S172" s="332" t="str">
        <f t="shared" si="31"/>
        <v/>
      </c>
    </row>
    <row r="173" spans="1:19" x14ac:dyDescent="0.25">
      <c r="A173" s="330">
        <v>41446</v>
      </c>
      <c r="B173" s="331">
        <f t="shared" si="22"/>
        <v>6</v>
      </c>
      <c r="C173" s="331">
        <f t="shared" si="23"/>
        <v>1</v>
      </c>
      <c r="D173" s="329">
        <f t="shared" si="24"/>
        <v>3470.8535759244501</v>
      </c>
      <c r="E173" s="329">
        <f>SUM(D$2:D173)</f>
        <v>262514.12531299685</v>
      </c>
      <c r="F173" s="329">
        <v>217100</v>
      </c>
      <c r="G173" s="329">
        <v>136500</v>
      </c>
      <c r="H173" s="329">
        <v>252200</v>
      </c>
      <c r="I173" s="329">
        <v>345100</v>
      </c>
      <c r="J173" s="329">
        <v>142400</v>
      </c>
      <c r="K173" s="329">
        <v>258700</v>
      </c>
      <c r="L173" s="329">
        <v>348700</v>
      </c>
      <c r="M173" s="332" t="str">
        <f t="shared" si="25"/>
        <v xml:space="preserve">  </v>
      </c>
      <c r="N173" s="332" t="str">
        <f t="shared" si="26"/>
        <v xml:space="preserve">  </v>
      </c>
      <c r="O173" s="332" t="str">
        <f t="shared" si="27"/>
        <v xml:space="preserve">  </v>
      </c>
      <c r="P173" s="332" t="str">
        <f t="shared" si="28"/>
        <v/>
      </c>
      <c r="Q173" s="332" t="str">
        <f t="shared" si="29"/>
        <v xml:space="preserve">  </v>
      </c>
      <c r="R173" s="332" t="str">
        <f t="shared" si="30"/>
        <v xml:space="preserve">  </v>
      </c>
      <c r="S173" s="332" t="str">
        <f t="shared" si="31"/>
        <v/>
      </c>
    </row>
    <row r="174" spans="1:19" x14ac:dyDescent="0.25">
      <c r="A174" s="330">
        <v>41447</v>
      </c>
      <c r="B174" s="331">
        <f t="shared" si="22"/>
        <v>6</v>
      </c>
      <c r="C174" s="331">
        <f t="shared" si="23"/>
        <v>1</v>
      </c>
      <c r="D174" s="329">
        <f t="shared" si="24"/>
        <v>3470.8535759244501</v>
      </c>
      <c r="E174" s="329">
        <f>SUM(D$2:D174)</f>
        <v>265984.97888892132</v>
      </c>
      <c r="F174" s="329">
        <v>217100</v>
      </c>
      <c r="G174" s="329">
        <v>136500</v>
      </c>
      <c r="H174" s="329">
        <v>252200</v>
      </c>
      <c r="I174" s="329">
        <v>345100</v>
      </c>
      <c r="J174" s="329">
        <v>142400</v>
      </c>
      <c r="K174" s="329">
        <v>258700</v>
      </c>
      <c r="L174" s="329">
        <v>348700</v>
      </c>
      <c r="M174" s="332" t="str">
        <f t="shared" si="25"/>
        <v xml:space="preserve">  </v>
      </c>
      <c r="N174" s="332" t="str">
        <f t="shared" si="26"/>
        <v xml:space="preserve">  </v>
      </c>
      <c r="O174" s="332" t="str">
        <f t="shared" si="27"/>
        <v xml:space="preserve">  </v>
      </c>
      <c r="P174" s="332" t="str">
        <f t="shared" si="28"/>
        <v/>
      </c>
      <c r="Q174" s="332" t="str">
        <f t="shared" si="29"/>
        <v xml:space="preserve">  </v>
      </c>
      <c r="R174" s="332" t="str">
        <f t="shared" si="30"/>
        <v xml:space="preserve">  </v>
      </c>
      <c r="S174" s="332" t="str">
        <f t="shared" si="31"/>
        <v/>
      </c>
    </row>
    <row r="175" spans="1:19" x14ac:dyDescent="0.25">
      <c r="A175" s="330">
        <v>41448</v>
      </c>
      <c r="B175" s="331">
        <f t="shared" si="22"/>
        <v>6</v>
      </c>
      <c r="C175" s="331">
        <f t="shared" si="23"/>
        <v>1</v>
      </c>
      <c r="D175" s="329">
        <f t="shared" si="24"/>
        <v>3470.8535759244501</v>
      </c>
      <c r="E175" s="329">
        <f>SUM(D$2:D175)</f>
        <v>269455.83246484579</v>
      </c>
      <c r="F175" s="329">
        <v>217100</v>
      </c>
      <c r="G175" s="329">
        <v>136500</v>
      </c>
      <c r="H175" s="329">
        <v>252200</v>
      </c>
      <c r="I175" s="329">
        <v>345100</v>
      </c>
      <c r="J175" s="329">
        <v>142400</v>
      </c>
      <c r="K175" s="329">
        <v>258700</v>
      </c>
      <c r="L175" s="329">
        <v>348700</v>
      </c>
      <c r="M175" s="332" t="str">
        <f t="shared" si="25"/>
        <v xml:space="preserve">  </v>
      </c>
      <c r="N175" s="332" t="str">
        <f t="shared" si="26"/>
        <v xml:space="preserve">  </v>
      </c>
      <c r="O175" s="332" t="str">
        <f t="shared" si="27"/>
        <v xml:space="preserve">  </v>
      </c>
      <c r="P175" s="332" t="str">
        <f t="shared" si="28"/>
        <v/>
      </c>
      <c r="Q175" s="332" t="str">
        <f t="shared" si="29"/>
        <v xml:space="preserve">  </v>
      </c>
      <c r="R175" s="332" t="str">
        <f t="shared" si="30"/>
        <v xml:space="preserve">  </v>
      </c>
      <c r="S175" s="332" t="str">
        <f t="shared" si="31"/>
        <v/>
      </c>
    </row>
    <row r="176" spans="1:19" x14ac:dyDescent="0.25">
      <c r="A176" s="330">
        <v>41449</v>
      </c>
      <c r="B176" s="331">
        <f t="shared" si="22"/>
        <v>6</v>
      </c>
      <c r="C176" s="331">
        <f t="shared" si="23"/>
        <v>1</v>
      </c>
      <c r="D176" s="329">
        <f t="shared" si="24"/>
        <v>3470.8535759244501</v>
      </c>
      <c r="E176" s="329">
        <f>SUM(D$2:D176)</f>
        <v>272926.68604077026</v>
      </c>
      <c r="F176" s="329">
        <v>217100</v>
      </c>
      <c r="G176" s="329">
        <v>136500</v>
      </c>
      <c r="H176" s="329">
        <v>252200</v>
      </c>
      <c r="I176" s="329">
        <v>345100</v>
      </c>
      <c r="J176" s="329">
        <v>142400</v>
      </c>
      <c r="K176" s="329">
        <v>258700</v>
      </c>
      <c r="L176" s="329">
        <v>348700</v>
      </c>
      <c r="M176" s="332" t="str">
        <f t="shared" si="25"/>
        <v xml:space="preserve">  </v>
      </c>
      <c r="N176" s="332" t="str">
        <f t="shared" si="26"/>
        <v xml:space="preserve">  </v>
      </c>
      <c r="O176" s="332" t="str">
        <f t="shared" si="27"/>
        <v xml:space="preserve">  </v>
      </c>
      <c r="P176" s="332" t="str">
        <f t="shared" si="28"/>
        <v/>
      </c>
      <c r="Q176" s="332" t="str">
        <f t="shared" si="29"/>
        <v xml:space="preserve">  </v>
      </c>
      <c r="R176" s="332" t="str">
        <f t="shared" si="30"/>
        <v xml:space="preserve">  </v>
      </c>
      <c r="S176" s="332" t="str">
        <f t="shared" si="31"/>
        <v/>
      </c>
    </row>
    <row r="177" spans="1:19" x14ac:dyDescent="0.25">
      <c r="A177" s="330">
        <v>41450</v>
      </c>
      <c r="B177" s="331">
        <f t="shared" si="22"/>
        <v>6</v>
      </c>
      <c r="C177" s="331">
        <f t="shared" si="23"/>
        <v>1</v>
      </c>
      <c r="D177" s="329">
        <f t="shared" si="24"/>
        <v>3470.8535759244501</v>
      </c>
      <c r="E177" s="329">
        <f>SUM(D$2:D177)</f>
        <v>276397.53961669473</v>
      </c>
      <c r="F177" s="329">
        <v>217100</v>
      </c>
      <c r="G177" s="329">
        <v>136500</v>
      </c>
      <c r="H177" s="329">
        <v>252200</v>
      </c>
      <c r="I177" s="329">
        <v>345100</v>
      </c>
      <c r="J177" s="329">
        <v>142400</v>
      </c>
      <c r="K177" s="329">
        <v>258700</v>
      </c>
      <c r="L177" s="329">
        <v>348700</v>
      </c>
      <c r="M177" s="332" t="str">
        <f t="shared" si="25"/>
        <v xml:space="preserve">  </v>
      </c>
      <c r="N177" s="332" t="str">
        <f t="shared" si="26"/>
        <v xml:space="preserve">  </v>
      </c>
      <c r="O177" s="332" t="str">
        <f t="shared" si="27"/>
        <v xml:space="preserve">  </v>
      </c>
      <c r="P177" s="332" t="str">
        <f t="shared" si="28"/>
        <v/>
      </c>
      <c r="Q177" s="332" t="str">
        <f t="shared" si="29"/>
        <v xml:space="preserve">  </v>
      </c>
      <c r="R177" s="332" t="str">
        <f t="shared" si="30"/>
        <v xml:space="preserve">  </v>
      </c>
      <c r="S177" s="332" t="str">
        <f t="shared" si="31"/>
        <v/>
      </c>
    </row>
    <row r="178" spans="1:19" x14ac:dyDescent="0.25">
      <c r="A178" s="330">
        <v>41451</v>
      </c>
      <c r="B178" s="331">
        <f t="shared" si="22"/>
        <v>6</v>
      </c>
      <c r="C178" s="331">
        <f t="shared" si="23"/>
        <v>1</v>
      </c>
      <c r="D178" s="329">
        <f t="shared" si="24"/>
        <v>3470.8535759244501</v>
      </c>
      <c r="E178" s="329">
        <f>SUM(D$2:D178)</f>
        <v>279868.3931926192</v>
      </c>
      <c r="F178" s="329">
        <v>217100</v>
      </c>
      <c r="G178" s="329">
        <v>136500</v>
      </c>
      <c r="H178" s="329">
        <v>252200</v>
      </c>
      <c r="I178" s="329">
        <v>345100</v>
      </c>
      <c r="J178" s="329">
        <v>142400</v>
      </c>
      <c r="K178" s="329">
        <v>258700</v>
      </c>
      <c r="L178" s="329">
        <v>348700</v>
      </c>
      <c r="M178" s="332" t="str">
        <f t="shared" si="25"/>
        <v xml:space="preserve">  </v>
      </c>
      <c r="N178" s="332" t="str">
        <f t="shared" si="26"/>
        <v xml:space="preserve">  </v>
      </c>
      <c r="O178" s="332" t="str">
        <f t="shared" si="27"/>
        <v xml:space="preserve">  </v>
      </c>
      <c r="P178" s="332" t="str">
        <f t="shared" si="28"/>
        <v/>
      </c>
      <c r="Q178" s="332" t="str">
        <f t="shared" si="29"/>
        <v xml:space="preserve">  </v>
      </c>
      <c r="R178" s="332" t="str">
        <f t="shared" si="30"/>
        <v xml:space="preserve">  </v>
      </c>
      <c r="S178" s="332" t="str">
        <f t="shared" si="31"/>
        <v/>
      </c>
    </row>
    <row r="179" spans="1:19" x14ac:dyDescent="0.25">
      <c r="A179" s="330">
        <v>41452</v>
      </c>
      <c r="B179" s="331">
        <f t="shared" si="22"/>
        <v>6</v>
      </c>
      <c r="C179" s="331">
        <f t="shared" si="23"/>
        <v>1</v>
      </c>
      <c r="D179" s="329">
        <f t="shared" si="24"/>
        <v>3470.8535759244501</v>
      </c>
      <c r="E179" s="329">
        <f>SUM(D$2:D179)</f>
        <v>283339.24676854367</v>
      </c>
      <c r="F179" s="329">
        <v>217100</v>
      </c>
      <c r="G179" s="329">
        <v>136500</v>
      </c>
      <c r="H179" s="329">
        <v>252200</v>
      </c>
      <c r="I179" s="329">
        <v>345100</v>
      </c>
      <c r="J179" s="329">
        <v>142400</v>
      </c>
      <c r="K179" s="329">
        <v>258700</v>
      </c>
      <c r="L179" s="329">
        <v>348700</v>
      </c>
      <c r="M179" s="332" t="str">
        <f t="shared" si="25"/>
        <v xml:space="preserve">  </v>
      </c>
      <c r="N179" s="332" t="str">
        <f t="shared" si="26"/>
        <v xml:space="preserve">  </v>
      </c>
      <c r="O179" s="332" t="str">
        <f t="shared" si="27"/>
        <v xml:space="preserve">  </v>
      </c>
      <c r="P179" s="332" t="str">
        <f t="shared" si="28"/>
        <v/>
      </c>
      <c r="Q179" s="332" t="str">
        <f t="shared" si="29"/>
        <v xml:space="preserve">  </v>
      </c>
      <c r="R179" s="332" t="str">
        <f t="shared" si="30"/>
        <v xml:space="preserve">  </v>
      </c>
      <c r="S179" s="332" t="str">
        <f t="shared" si="31"/>
        <v/>
      </c>
    </row>
    <row r="180" spans="1:19" x14ac:dyDescent="0.25">
      <c r="A180" s="330">
        <v>41453</v>
      </c>
      <c r="B180" s="331">
        <f t="shared" si="22"/>
        <v>6</v>
      </c>
      <c r="C180" s="331">
        <f t="shared" si="23"/>
        <v>1</v>
      </c>
      <c r="D180" s="329">
        <f t="shared" si="24"/>
        <v>3470.8535759244501</v>
      </c>
      <c r="E180" s="329">
        <f>SUM(D$2:D180)</f>
        <v>286810.10034446814</v>
      </c>
      <c r="F180" s="329">
        <v>217100</v>
      </c>
      <c r="G180" s="329">
        <v>136500</v>
      </c>
      <c r="H180" s="329">
        <v>252200</v>
      </c>
      <c r="I180" s="329">
        <v>345100</v>
      </c>
      <c r="J180" s="329">
        <v>142400</v>
      </c>
      <c r="K180" s="329">
        <v>258700</v>
      </c>
      <c r="L180" s="329">
        <v>348700</v>
      </c>
      <c r="M180" s="332" t="str">
        <f t="shared" si="25"/>
        <v xml:space="preserve">  </v>
      </c>
      <c r="N180" s="332" t="str">
        <f t="shared" si="26"/>
        <v xml:space="preserve">  </v>
      </c>
      <c r="O180" s="332" t="str">
        <f t="shared" si="27"/>
        <v xml:space="preserve">  </v>
      </c>
      <c r="P180" s="332" t="str">
        <f t="shared" si="28"/>
        <v/>
      </c>
      <c r="Q180" s="332" t="str">
        <f t="shared" si="29"/>
        <v xml:space="preserve">  </v>
      </c>
      <c r="R180" s="332" t="str">
        <f t="shared" si="30"/>
        <v xml:space="preserve">  </v>
      </c>
      <c r="S180" s="332" t="str">
        <f t="shared" si="31"/>
        <v/>
      </c>
    </row>
    <row r="181" spans="1:19" x14ac:dyDescent="0.25">
      <c r="A181" s="330">
        <v>41454</v>
      </c>
      <c r="B181" s="331">
        <f t="shared" si="22"/>
        <v>6</v>
      </c>
      <c r="C181" s="331">
        <f t="shared" si="23"/>
        <v>1</v>
      </c>
      <c r="D181" s="329">
        <f t="shared" si="24"/>
        <v>3470.8535759244501</v>
      </c>
      <c r="E181" s="329">
        <f>SUM(D$2:D181)</f>
        <v>290280.95392039261</v>
      </c>
      <c r="F181" s="329">
        <v>217100</v>
      </c>
      <c r="G181" s="329">
        <v>136500</v>
      </c>
      <c r="H181" s="329">
        <v>252200</v>
      </c>
      <c r="I181" s="329">
        <v>345100</v>
      </c>
      <c r="J181" s="329">
        <v>142400</v>
      </c>
      <c r="K181" s="329">
        <v>258700</v>
      </c>
      <c r="L181" s="329">
        <v>348700</v>
      </c>
      <c r="M181" s="332" t="str">
        <f t="shared" si="25"/>
        <v xml:space="preserve">  </v>
      </c>
      <c r="N181" s="332" t="str">
        <f t="shared" si="26"/>
        <v xml:space="preserve">  </v>
      </c>
      <c r="O181" s="332" t="str">
        <f t="shared" si="27"/>
        <v xml:space="preserve">  </v>
      </c>
      <c r="P181" s="332" t="str">
        <f t="shared" si="28"/>
        <v/>
      </c>
      <c r="Q181" s="332" t="str">
        <f t="shared" si="29"/>
        <v xml:space="preserve">  </v>
      </c>
      <c r="R181" s="332" t="str">
        <f t="shared" si="30"/>
        <v xml:space="preserve">  </v>
      </c>
      <c r="S181" s="332" t="str">
        <f t="shared" si="31"/>
        <v/>
      </c>
    </row>
    <row r="182" spans="1:19" x14ac:dyDescent="0.25">
      <c r="A182" s="330">
        <v>41455</v>
      </c>
      <c r="B182" s="331">
        <f t="shared" si="22"/>
        <v>6</v>
      </c>
      <c r="C182" s="331">
        <f t="shared" si="23"/>
        <v>1</v>
      </c>
      <c r="D182" s="329">
        <f t="shared" si="24"/>
        <v>3470.8535759244501</v>
      </c>
      <c r="E182" s="329">
        <f>SUM(D$2:D182)</f>
        <v>293751.80749631708</v>
      </c>
      <c r="F182" s="329">
        <v>217100</v>
      </c>
      <c r="G182" s="329">
        <v>136500</v>
      </c>
      <c r="H182" s="329">
        <v>252200</v>
      </c>
      <c r="I182" s="329">
        <v>345100</v>
      </c>
      <c r="J182" s="329">
        <v>142400</v>
      </c>
      <c r="K182" s="329">
        <v>258700</v>
      </c>
      <c r="L182" s="329">
        <v>348700</v>
      </c>
      <c r="M182" s="332" t="str">
        <f t="shared" si="25"/>
        <v xml:space="preserve">  </v>
      </c>
      <c r="N182" s="332" t="str">
        <f t="shared" si="26"/>
        <v xml:space="preserve">  </v>
      </c>
      <c r="O182" s="332" t="str">
        <f t="shared" si="27"/>
        <v xml:space="preserve">  </v>
      </c>
      <c r="P182" s="332" t="str">
        <f t="shared" si="28"/>
        <v/>
      </c>
      <c r="Q182" s="332" t="str">
        <f t="shared" si="29"/>
        <v xml:space="preserve">  </v>
      </c>
      <c r="R182" s="332" t="str">
        <f t="shared" si="30"/>
        <v xml:space="preserve">  </v>
      </c>
      <c r="S182" s="332" t="str">
        <f t="shared" si="31"/>
        <v/>
      </c>
    </row>
    <row r="183" spans="1:19" x14ac:dyDescent="0.25">
      <c r="A183" s="330">
        <v>41456</v>
      </c>
      <c r="B183" s="331">
        <f t="shared" si="22"/>
        <v>7</v>
      </c>
      <c r="C183" s="331">
        <f t="shared" si="23"/>
        <v>1</v>
      </c>
      <c r="D183" s="329">
        <f t="shared" si="24"/>
        <v>2099.2168343211729</v>
      </c>
      <c r="E183" s="329">
        <f>SUM(D$2:D183)</f>
        <v>295851.02433063823</v>
      </c>
      <c r="F183" s="329">
        <v>217100</v>
      </c>
      <c r="G183" s="329">
        <v>136500</v>
      </c>
      <c r="H183" s="329">
        <v>252200</v>
      </c>
      <c r="I183" s="329">
        <v>345100</v>
      </c>
      <c r="J183" s="329">
        <v>142400</v>
      </c>
      <c r="K183" s="329">
        <v>258700</v>
      </c>
      <c r="L183" s="329">
        <v>348700</v>
      </c>
      <c r="M183" s="332" t="str">
        <f t="shared" si="25"/>
        <v xml:space="preserve">  </v>
      </c>
      <c r="N183" s="332" t="str">
        <f t="shared" si="26"/>
        <v xml:space="preserve">  </v>
      </c>
      <c r="O183" s="332" t="str">
        <f t="shared" si="27"/>
        <v xml:space="preserve">  </v>
      </c>
      <c r="P183" s="332" t="str">
        <f t="shared" si="28"/>
        <v/>
      </c>
      <c r="Q183" s="332" t="str">
        <f t="shared" si="29"/>
        <v xml:space="preserve">  </v>
      </c>
      <c r="R183" s="332" t="str">
        <f t="shared" si="30"/>
        <v xml:space="preserve">  </v>
      </c>
      <c r="S183" s="332" t="str">
        <f t="shared" si="31"/>
        <v/>
      </c>
    </row>
    <row r="184" spans="1:19" x14ac:dyDescent="0.25">
      <c r="A184" s="330">
        <v>41457</v>
      </c>
      <c r="B184" s="331">
        <f t="shared" si="22"/>
        <v>7</v>
      </c>
      <c r="C184" s="331">
        <f t="shared" si="23"/>
        <v>1</v>
      </c>
      <c r="D184" s="329">
        <f t="shared" si="24"/>
        <v>2099.2168343211729</v>
      </c>
      <c r="E184" s="329">
        <f>SUM(D$2:D184)</f>
        <v>297950.24116495939</v>
      </c>
      <c r="F184" s="329">
        <v>217100</v>
      </c>
      <c r="G184" s="329">
        <v>136500</v>
      </c>
      <c r="H184" s="329">
        <v>252200</v>
      </c>
      <c r="I184" s="329">
        <v>345100</v>
      </c>
      <c r="J184" s="329">
        <v>142400</v>
      </c>
      <c r="K184" s="329">
        <v>258700</v>
      </c>
      <c r="L184" s="329">
        <v>348700</v>
      </c>
      <c r="M184" s="332" t="str">
        <f t="shared" si="25"/>
        <v xml:space="preserve">  </v>
      </c>
      <c r="N184" s="332" t="str">
        <f t="shared" si="26"/>
        <v xml:space="preserve">  </v>
      </c>
      <c r="O184" s="332" t="str">
        <f t="shared" si="27"/>
        <v xml:space="preserve">  </v>
      </c>
      <c r="P184" s="332" t="str">
        <f t="shared" si="28"/>
        <v/>
      </c>
      <c r="Q184" s="332" t="str">
        <f t="shared" si="29"/>
        <v xml:space="preserve">  </v>
      </c>
      <c r="R184" s="332" t="str">
        <f t="shared" si="30"/>
        <v xml:space="preserve">  </v>
      </c>
      <c r="S184" s="332" t="str">
        <f t="shared" si="31"/>
        <v/>
      </c>
    </row>
    <row r="185" spans="1:19" x14ac:dyDescent="0.25">
      <c r="A185" s="330">
        <v>41458</v>
      </c>
      <c r="B185" s="331">
        <f t="shared" si="22"/>
        <v>7</v>
      </c>
      <c r="C185" s="331">
        <f t="shared" si="23"/>
        <v>1</v>
      </c>
      <c r="D185" s="329">
        <f t="shared" si="24"/>
        <v>2099.2168343211729</v>
      </c>
      <c r="E185" s="329">
        <f>SUM(D$2:D185)</f>
        <v>300049.45799928054</v>
      </c>
      <c r="F185" s="329">
        <v>217100</v>
      </c>
      <c r="G185" s="329">
        <v>136500</v>
      </c>
      <c r="H185" s="329">
        <v>252200</v>
      </c>
      <c r="I185" s="329">
        <v>345100</v>
      </c>
      <c r="J185" s="329">
        <v>142400</v>
      </c>
      <c r="K185" s="329">
        <v>258700</v>
      </c>
      <c r="L185" s="329">
        <v>348700</v>
      </c>
      <c r="M185" s="332" t="str">
        <f t="shared" si="25"/>
        <v xml:space="preserve">  </v>
      </c>
      <c r="N185" s="332" t="str">
        <f t="shared" si="26"/>
        <v xml:space="preserve">  </v>
      </c>
      <c r="O185" s="332" t="str">
        <f t="shared" si="27"/>
        <v xml:space="preserve">  </v>
      </c>
      <c r="P185" s="332" t="str">
        <f t="shared" si="28"/>
        <v/>
      </c>
      <c r="Q185" s="332" t="str">
        <f t="shared" si="29"/>
        <v xml:space="preserve">  </v>
      </c>
      <c r="R185" s="332" t="str">
        <f t="shared" si="30"/>
        <v xml:space="preserve">  </v>
      </c>
      <c r="S185" s="332" t="str">
        <f t="shared" si="31"/>
        <v/>
      </c>
    </row>
    <row r="186" spans="1:19" x14ac:dyDescent="0.25">
      <c r="A186" s="330">
        <v>41459</v>
      </c>
      <c r="B186" s="331">
        <f t="shared" si="22"/>
        <v>7</v>
      </c>
      <c r="C186" s="331">
        <f t="shared" si="23"/>
        <v>1</v>
      </c>
      <c r="D186" s="329">
        <f t="shared" si="24"/>
        <v>2099.2168343211729</v>
      </c>
      <c r="E186" s="329">
        <f>SUM(D$2:D186)</f>
        <v>302148.67483360169</v>
      </c>
      <c r="F186" s="329">
        <v>217100</v>
      </c>
      <c r="G186" s="329">
        <v>136500</v>
      </c>
      <c r="H186" s="329">
        <v>252200</v>
      </c>
      <c r="I186" s="329">
        <v>345100</v>
      </c>
      <c r="J186" s="329">
        <v>142400</v>
      </c>
      <c r="K186" s="329">
        <v>258700</v>
      </c>
      <c r="L186" s="329">
        <v>348700</v>
      </c>
      <c r="M186" s="332" t="str">
        <f t="shared" si="25"/>
        <v xml:space="preserve">  </v>
      </c>
      <c r="N186" s="332" t="str">
        <f t="shared" si="26"/>
        <v xml:space="preserve">  </v>
      </c>
      <c r="O186" s="332" t="str">
        <f t="shared" si="27"/>
        <v xml:space="preserve">  </v>
      </c>
      <c r="P186" s="332" t="str">
        <f t="shared" si="28"/>
        <v/>
      </c>
      <c r="Q186" s="332" t="str">
        <f t="shared" si="29"/>
        <v xml:space="preserve">  </v>
      </c>
      <c r="R186" s="332" t="str">
        <f t="shared" si="30"/>
        <v xml:space="preserve">  </v>
      </c>
      <c r="S186" s="332" t="str">
        <f t="shared" si="31"/>
        <v/>
      </c>
    </row>
    <row r="187" spans="1:19" x14ac:dyDescent="0.25">
      <c r="A187" s="330">
        <v>41460</v>
      </c>
      <c r="B187" s="331">
        <f t="shared" si="22"/>
        <v>7</v>
      </c>
      <c r="C187" s="331">
        <f t="shared" si="23"/>
        <v>1</v>
      </c>
      <c r="D187" s="329">
        <f t="shared" si="24"/>
        <v>2099.2168343211729</v>
      </c>
      <c r="E187" s="329">
        <f>SUM(D$2:D187)</f>
        <v>304247.89166792284</v>
      </c>
      <c r="F187" s="329">
        <v>217100</v>
      </c>
      <c r="G187" s="329">
        <v>136500</v>
      </c>
      <c r="H187" s="329">
        <v>252200</v>
      </c>
      <c r="I187" s="329">
        <v>345100</v>
      </c>
      <c r="J187" s="329">
        <v>142400</v>
      </c>
      <c r="K187" s="329">
        <v>258700</v>
      </c>
      <c r="L187" s="329">
        <v>348700</v>
      </c>
      <c r="M187" s="332" t="str">
        <f t="shared" si="25"/>
        <v xml:space="preserve">  </v>
      </c>
      <c r="N187" s="332" t="str">
        <f t="shared" si="26"/>
        <v xml:space="preserve">  </v>
      </c>
      <c r="O187" s="332" t="str">
        <f t="shared" si="27"/>
        <v xml:space="preserve">  </v>
      </c>
      <c r="P187" s="332" t="str">
        <f t="shared" si="28"/>
        <v/>
      </c>
      <c r="Q187" s="332" t="str">
        <f t="shared" si="29"/>
        <v xml:space="preserve">  </v>
      </c>
      <c r="R187" s="332" t="str">
        <f t="shared" si="30"/>
        <v xml:space="preserve">  </v>
      </c>
      <c r="S187" s="332" t="str">
        <f t="shared" si="31"/>
        <v/>
      </c>
    </row>
    <row r="188" spans="1:19" x14ac:dyDescent="0.25">
      <c r="A188" s="330">
        <v>41461</v>
      </c>
      <c r="B188" s="331">
        <f t="shared" si="22"/>
        <v>7</v>
      </c>
      <c r="C188" s="331">
        <f t="shared" si="23"/>
        <v>1</v>
      </c>
      <c r="D188" s="329">
        <f t="shared" si="24"/>
        <v>2099.2168343211729</v>
      </c>
      <c r="E188" s="329">
        <f>SUM(D$2:D188)</f>
        <v>306347.10850224399</v>
      </c>
      <c r="F188" s="329">
        <v>217100</v>
      </c>
      <c r="G188" s="329">
        <v>136500</v>
      </c>
      <c r="H188" s="329">
        <v>252200</v>
      </c>
      <c r="I188" s="329">
        <v>345100</v>
      </c>
      <c r="J188" s="329">
        <v>142400</v>
      </c>
      <c r="K188" s="329">
        <v>258700</v>
      </c>
      <c r="L188" s="329">
        <v>348700</v>
      </c>
      <c r="M188" s="332" t="str">
        <f t="shared" si="25"/>
        <v xml:space="preserve">  </v>
      </c>
      <c r="N188" s="332" t="str">
        <f t="shared" si="26"/>
        <v xml:space="preserve">  </v>
      </c>
      <c r="O188" s="332" t="str">
        <f t="shared" si="27"/>
        <v xml:space="preserve">  </v>
      </c>
      <c r="P188" s="332" t="str">
        <f t="shared" si="28"/>
        <v/>
      </c>
      <c r="Q188" s="332" t="str">
        <f t="shared" si="29"/>
        <v xml:space="preserve">  </v>
      </c>
      <c r="R188" s="332" t="str">
        <f t="shared" si="30"/>
        <v xml:space="preserve">  </v>
      </c>
      <c r="S188" s="332" t="str">
        <f t="shared" si="31"/>
        <v/>
      </c>
    </row>
    <row r="189" spans="1:19" x14ac:dyDescent="0.25">
      <c r="A189" s="330">
        <v>41462</v>
      </c>
      <c r="B189" s="331">
        <f t="shared" si="22"/>
        <v>7</v>
      </c>
      <c r="C189" s="331">
        <f t="shared" si="23"/>
        <v>1</v>
      </c>
      <c r="D189" s="329">
        <f t="shared" si="24"/>
        <v>2099.2168343211729</v>
      </c>
      <c r="E189" s="329">
        <f>SUM(D$2:D189)</f>
        <v>308446.32533656515</v>
      </c>
      <c r="F189" s="329">
        <v>217100</v>
      </c>
      <c r="G189" s="329">
        <v>136500</v>
      </c>
      <c r="H189" s="329">
        <v>252200</v>
      </c>
      <c r="I189" s="329">
        <v>345100</v>
      </c>
      <c r="J189" s="329">
        <v>142400</v>
      </c>
      <c r="K189" s="329">
        <v>258700</v>
      </c>
      <c r="L189" s="329">
        <v>348700</v>
      </c>
      <c r="M189" s="332" t="str">
        <f t="shared" si="25"/>
        <v xml:space="preserve">  </v>
      </c>
      <c r="N189" s="332" t="str">
        <f t="shared" si="26"/>
        <v xml:space="preserve">  </v>
      </c>
      <c r="O189" s="332" t="str">
        <f t="shared" si="27"/>
        <v xml:space="preserve">  </v>
      </c>
      <c r="P189" s="332" t="str">
        <f t="shared" si="28"/>
        <v/>
      </c>
      <c r="Q189" s="332" t="str">
        <f t="shared" si="29"/>
        <v xml:space="preserve">  </v>
      </c>
      <c r="R189" s="332" t="str">
        <f t="shared" si="30"/>
        <v xml:space="preserve">  </v>
      </c>
      <c r="S189" s="332" t="str">
        <f t="shared" si="31"/>
        <v/>
      </c>
    </row>
    <row r="190" spans="1:19" x14ac:dyDescent="0.25">
      <c r="A190" s="330">
        <v>41463</v>
      </c>
      <c r="B190" s="331">
        <f t="shared" si="22"/>
        <v>7</v>
      </c>
      <c r="C190" s="331">
        <f t="shared" si="23"/>
        <v>1</v>
      </c>
      <c r="D190" s="329">
        <f t="shared" si="24"/>
        <v>2099.2168343211729</v>
      </c>
      <c r="E190" s="329">
        <f>SUM(D$2:D190)</f>
        <v>310545.5421708863</v>
      </c>
      <c r="F190" s="329">
        <v>217100</v>
      </c>
      <c r="G190" s="329">
        <v>136500</v>
      </c>
      <c r="H190" s="329">
        <v>252200</v>
      </c>
      <c r="I190" s="329">
        <v>345100</v>
      </c>
      <c r="J190" s="329">
        <v>142400</v>
      </c>
      <c r="K190" s="329">
        <v>258700</v>
      </c>
      <c r="L190" s="329">
        <v>348700</v>
      </c>
      <c r="M190" s="332" t="str">
        <f t="shared" si="25"/>
        <v xml:space="preserve">  </v>
      </c>
      <c r="N190" s="332" t="str">
        <f t="shared" si="26"/>
        <v xml:space="preserve">  </v>
      </c>
      <c r="O190" s="332" t="str">
        <f t="shared" si="27"/>
        <v xml:space="preserve">  </v>
      </c>
      <c r="P190" s="332" t="str">
        <f t="shared" si="28"/>
        <v/>
      </c>
      <c r="Q190" s="332" t="str">
        <f t="shared" si="29"/>
        <v xml:space="preserve">  </v>
      </c>
      <c r="R190" s="332" t="str">
        <f t="shared" si="30"/>
        <v xml:space="preserve">  </v>
      </c>
      <c r="S190" s="332" t="str">
        <f t="shared" si="31"/>
        <v/>
      </c>
    </row>
    <row r="191" spans="1:19" x14ac:dyDescent="0.25">
      <c r="A191" s="330">
        <v>41464</v>
      </c>
      <c r="B191" s="331">
        <f t="shared" si="22"/>
        <v>7</v>
      </c>
      <c r="C191" s="331">
        <f t="shared" si="23"/>
        <v>1</v>
      </c>
      <c r="D191" s="329">
        <f t="shared" si="24"/>
        <v>2099.2168343211729</v>
      </c>
      <c r="E191" s="329">
        <f>SUM(D$2:D191)</f>
        <v>312644.75900520745</v>
      </c>
      <c r="F191" s="329">
        <v>217100</v>
      </c>
      <c r="G191" s="329">
        <v>136500</v>
      </c>
      <c r="H191" s="329">
        <v>252200</v>
      </c>
      <c r="I191" s="329">
        <v>345100</v>
      </c>
      <c r="J191" s="329">
        <v>142400</v>
      </c>
      <c r="K191" s="329">
        <v>258700</v>
      </c>
      <c r="L191" s="329">
        <v>348700</v>
      </c>
      <c r="M191" s="332" t="str">
        <f t="shared" si="25"/>
        <v xml:space="preserve">  </v>
      </c>
      <c r="N191" s="332" t="str">
        <f t="shared" si="26"/>
        <v xml:space="preserve">  </v>
      </c>
      <c r="O191" s="332" t="str">
        <f t="shared" si="27"/>
        <v xml:space="preserve">  </v>
      </c>
      <c r="P191" s="332" t="str">
        <f t="shared" si="28"/>
        <v/>
      </c>
      <c r="Q191" s="332" t="str">
        <f t="shared" si="29"/>
        <v xml:space="preserve">  </v>
      </c>
      <c r="R191" s="332" t="str">
        <f t="shared" si="30"/>
        <v xml:space="preserve">  </v>
      </c>
      <c r="S191" s="332" t="str">
        <f t="shared" si="31"/>
        <v/>
      </c>
    </row>
    <row r="192" spans="1:19" x14ac:dyDescent="0.25">
      <c r="A192" s="330">
        <v>41465</v>
      </c>
      <c r="B192" s="331">
        <f t="shared" si="22"/>
        <v>7</v>
      </c>
      <c r="C192" s="331">
        <f t="shared" si="23"/>
        <v>1</v>
      </c>
      <c r="D192" s="329">
        <f t="shared" si="24"/>
        <v>2099.2168343211729</v>
      </c>
      <c r="E192" s="329">
        <f>SUM(D$2:D192)</f>
        <v>314743.9758395286</v>
      </c>
      <c r="F192" s="329">
        <v>217100</v>
      </c>
      <c r="G192" s="329">
        <v>136500</v>
      </c>
      <c r="H192" s="329">
        <v>252200</v>
      </c>
      <c r="I192" s="329">
        <v>345100</v>
      </c>
      <c r="J192" s="329">
        <v>142400</v>
      </c>
      <c r="K192" s="329">
        <v>258700</v>
      </c>
      <c r="L192" s="329">
        <v>348700</v>
      </c>
      <c r="M192" s="332" t="str">
        <f t="shared" si="25"/>
        <v xml:space="preserve">  </v>
      </c>
      <c r="N192" s="332" t="str">
        <f t="shared" si="26"/>
        <v xml:space="preserve">  </v>
      </c>
      <c r="O192" s="332" t="str">
        <f t="shared" si="27"/>
        <v xml:space="preserve">  </v>
      </c>
      <c r="P192" s="332" t="str">
        <f t="shared" si="28"/>
        <v/>
      </c>
      <c r="Q192" s="332" t="str">
        <f t="shared" si="29"/>
        <v xml:space="preserve">  </v>
      </c>
      <c r="R192" s="332" t="str">
        <f t="shared" si="30"/>
        <v xml:space="preserve">  </v>
      </c>
      <c r="S192" s="332" t="str">
        <f t="shared" si="31"/>
        <v/>
      </c>
    </row>
    <row r="193" spans="1:19" x14ac:dyDescent="0.25">
      <c r="A193" s="330">
        <v>41466</v>
      </c>
      <c r="B193" s="331">
        <f t="shared" si="22"/>
        <v>7</v>
      </c>
      <c r="C193" s="331">
        <f t="shared" si="23"/>
        <v>1</v>
      </c>
      <c r="D193" s="329">
        <f t="shared" si="24"/>
        <v>2099.2168343211729</v>
      </c>
      <c r="E193" s="329">
        <f>SUM(D$2:D193)</f>
        <v>316843.19267384976</v>
      </c>
      <c r="F193" s="329">
        <v>217100</v>
      </c>
      <c r="G193" s="329">
        <v>136500</v>
      </c>
      <c r="H193" s="329">
        <v>252200</v>
      </c>
      <c r="I193" s="329">
        <v>345100</v>
      </c>
      <c r="J193" s="329">
        <v>142400</v>
      </c>
      <c r="K193" s="329">
        <v>258700</v>
      </c>
      <c r="L193" s="329">
        <v>348700</v>
      </c>
      <c r="M193" s="332" t="str">
        <f t="shared" si="25"/>
        <v xml:space="preserve">  </v>
      </c>
      <c r="N193" s="332" t="str">
        <f t="shared" si="26"/>
        <v xml:space="preserve">  </v>
      </c>
      <c r="O193" s="332" t="str">
        <f t="shared" si="27"/>
        <v xml:space="preserve">  </v>
      </c>
      <c r="P193" s="332" t="str">
        <f t="shared" si="28"/>
        <v/>
      </c>
      <c r="Q193" s="332" t="str">
        <f t="shared" si="29"/>
        <v xml:space="preserve">  </v>
      </c>
      <c r="R193" s="332" t="str">
        <f t="shared" si="30"/>
        <v xml:space="preserve">  </v>
      </c>
      <c r="S193" s="332" t="str">
        <f t="shared" si="31"/>
        <v/>
      </c>
    </row>
    <row r="194" spans="1:19" x14ac:dyDescent="0.25">
      <c r="A194" s="330">
        <v>41467</v>
      </c>
      <c r="B194" s="331">
        <f t="shared" ref="B194:B257" si="32">MONTH(A194)</f>
        <v>7</v>
      </c>
      <c r="C194" s="331">
        <f t="shared" ref="C194:C257" si="33">IF(VLOOKUP($B194,$U$2:$V$15,2,FALSE)=0,1,IF(VLOOKUP($B194,$U$2:$V$15,2,FALSE)=VLOOKUP($B194,$U$2:$W$15,3,FALSE),0,IF(AND((VLOOKUP(($B194-1),$U$2:$V$15,2,FALSE)&gt;=1),VLOOKUP($B194,$U$2:$V$15,2,FALSE)&gt;=DAY(A194)),0,IF(AND((VLOOKUP(($B194+1),$U$2:$V$15,2,FALSE)&gt;=1),DAY(A194)&gt;(VLOOKUP($B194,$U$2:$W$15,3,FALSE)-VLOOKUP($B194,$U$2:$V$15,2,FALSE))),0,1))))</f>
        <v>1</v>
      </c>
      <c r="D194" s="329">
        <f t="shared" ref="D194:D257" si="34">IF(C194=0,0,VLOOKUP(B194,$U$3:$X$14,4,FALSE))</f>
        <v>2099.2168343211729</v>
      </c>
      <c r="E194" s="329">
        <f>SUM(D$2:D194)</f>
        <v>318942.40950817091</v>
      </c>
      <c r="F194" s="329">
        <v>217100</v>
      </c>
      <c r="G194" s="329">
        <v>136500</v>
      </c>
      <c r="H194" s="329">
        <v>252200</v>
      </c>
      <c r="I194" s="329">
        <v>345100</v>
      </c>
      <c r="J194" s="329">
        <v>142400</v>
      </c>
      <c r="K194" s="329">
        <v>258700</v>
      </c>
      <c r="L194" s="329">
        <v>348700</v>
      </c>
      <c r="M194" s="332" t="str">
        <f t="shared" ref="M194:M257" si="35">IF(ISNUMBER(M193),"  ",IF(M193="  ","  ",IF($E194&gt;F194,$A194,"")))</f>
        <v xml:space="preserve">  </v>
      </c>
      <c r="N194" s="332" t="str">
        <f t="shared" ref="N194:N257" si="36">IF(ISNUMBER(N193),"  ",IF(N193="  ","  ",IF($E194&gt;G194,$A194,"")))</f>
        <v xml:space="preserve">  </v>
      </c>
      <c r="O194" s="332" t="str">
        <f t="shared" ref="O194:O257" si="37">IF(ISNUMBER(O193),"  ",IF(O193="  ","  ",IF($E194&gt;H194,$A194,"")))</f>
        <v xml:space="preserve">  </v>
      </c>
      <c r="P194" s="332" t="str">
        <f t="shared" ref="P194:P257" si="38">IF(ISNUMBER(P193),"  ",IF(P193="  ","  ",IF($E194&gt;I194,$A194,"")))</f>
        <v/>
      </c>
      <c r="Q194" s="332" t="str">
        <f t="shared" si="29"/>
        <v xml:space="preserve">  </v>
      </c>
      <c r="R194" s="332" t="str">
        <f t="shared" si="30"/>
        <v xml:space="preserve">  </v>
      </c>
      <c r="S194" s="332" t="str">
        <f t="shared" si="31"/>
        <v/>
      </c>
    </row>
    <row r="195" spans="1:19" x14ac:dyDescent="0.25">
      <c r="A195" s="330">
        <v>41468</v>
      </c>
      <c r="B195" s="331">
        <f t="shared" si="32"/>
        <v>7</v>
      </c>
      <c r="C195" s="331">
        <f t="shared" si="33"/>
        <v>1</v>
      </c>
      <c r="D195" s="329">
        <f t="shared" si="34"/>
        <v>2099.2168343211729</v>
      </c>
      <c r="E195" s="329">
        <f>SUM(D$2:D195)</f>
        <v>321041.62634249206</v>
      </c>
      <c r="F195" s="329">
        <v>217100</v>
      </c>
      <c r="G195" s="329">
        <v>136500</v>
      </c>
      <c r="H195" s="329">
        <v>252200</v>
      </c>
      <c r="I195" s="329">
        <v>345100</v>
      </c>
      <c r="J195" s="329">
        <v>142400</v>
      </c>
      <c r="K195" s="329">
        <v>258700</v>
      </c>
      <c r="L195" s="329">
        <v>348700</v>
      </c>
      <c r="M195" s="332" t="str">
        <f t="shared" si="35"/>
        <v xml:space="preserve">  </v>
      </c>
      <c r="N195" s="332" t="str">
        <f t="shared" si="36"/>
        <v xml:space="preserve">  </v>
      </c>
      <c r="O195" s="332" t="str">
        <f t="shared" si="37"/>
        <v xml:space="preserve">  </v>
      </c>
      <c r="P195" s="332" t="str">
        <f t="shared" si="38"/>
        <v/>
      </c>
      <c r="Q195" s="332" t="str">
        <f t="shared" ref="Q195:Q258" si="39">IF(ISNUMBER(Q194),"  ",IF(Q194="  ","  ",IF($E195&gt;J195,$A195,"")))</f>
        <v xml:space="preserve">  </v>
      </c>
      <c r="R195" s="332" t="str">
        <f t="shared" ref="R195:R258" si="40">IF(ISNUMBER(R194),"  ",IF(R194="  ","  ",IF($E195&gt;K195,$A195,"")))</f>
        <v xml:space="preserve">  </v>
      </c>
      <c r="S195" s="332" t="str">
        <f t="shared" ref="S195:S258" si="41">IF(ISNUMBER(S194),"  ",IF(S194="  ","  ",IF($E195&gt;L195,$A195,"")))</f>
        <v/>
      </c>
    </row>
    <row r="196" spans="1:19" x14ac:dyDescent="0.25">
      <c r="A196" s="330">
        <v>41469</v>
      </c>
      <c r="B196" s="331">
        <f t="shared" si="32"/>
        <v>7</v>
      </c>
      <c r="C196" s="331">
        <f t="shared" si="33"/>
        <v>1</v>
      </c>
      <c r="D196" s="329">
        <f t="shared" si="34"/>
        <v>2099.2168343211729</v>
      </c>
      <c r="E196" s="329">
        <f>SUM(D$2:D196)</f>
        <v>323140.84317681321</v>
      </c>
      <c r="F196" s="329">
        <v>217100</v>
      </c>
      <c r="G196" s="329">
        <v>136500</v>
      </c>
      <c r="H196" s="329">
        <v>252200</v>
      </c>
      <c r="I196" s="329">
        <v>345100</v>
      </c>
      <c r="J196" s="329">
        <v>142400</v>
      </c>
      <c r="K196" s="329">
        <v>258700</v>
      </c>
      <c r="L196" s="329">
        <v>348700</v>
      </c>
      <c r="M196" s="332" t="str">
        <f t="shared" si="35"/>
        <v xml:space="preserve">  </v>
      </c>
      <c r="N196" s="332" t="str">
        <f t="shared" si="36"/>
        <v xml:space="preserve">  </v>
      </c>
      <c r="O196" s="332" t="str">
        <f t="shared" si="37"/>
        <v xml:space="preserve">  </v>
      </c>
      <c r="P196" s="332" t="str">
        <f t="shared" si="38"/>
        <v/>
      </c>
      <c r="Q196" s="332" t="str">
        <f t="shared" si="39"/>
        <v xml:space="preserve">  </v>
      </c>
      <c r="R196" s="332" t="str">
        <f t="shared" si="40"/>
        <v xml:space="preserve">  </v>
      </c>
      <c r="S196" s="332" t="str">
        <f t="shared" si="41"/>
        <v/>
      </c>
    </row>
    <row r="197" spans="1:19" x14ac:dyDescent="0.25">
      <c r="A197" s="330">
        <v>41470</v>
      </c>
      <c r="B197" s="331">
        <f t="shared" si="32"/>
        <v>7</v>
      </c>
      <c r="C197" s="331">
        <f t="shared" si="33"/>
        <v>1</v>
      </c>
      <c r="D197" s="329">
        <f t="shared" si="34"/>
        <v>2099.2168343211729</v>
      </c>
      <c r="E197" s="329">
        <f>SUM(D$2:D197)</f>
        <v>325240.06001113437</v>
      </c>
      <c r="F197" s="329">
        <v>217100</v>
      </c>
      <c r="G197" s="329">
        <v>136500</v>
      </c>
      <c r="H197" s="329">
        <v>252200</v>
      </c>
      <c r="I197" s="329">
        <v>345100</v>
      </c>
      <c r="J197" s="329">
        <v>142400</v>
      </c>
      <c r="K197" s="329">
        <v>258700</v>
      </c>
      <c r="L197" s="329">
        <v>348700</v>
      </c>
      <c r="M197" s="332" t="str">
        <f t="shared" si="35"/>
        <v xml:space="preserve">  </v>
      </c>
      <c r="N197" s="332" t="str">
        <f t="shared" si="36"/>
        <v xml:space="preserve">  </v>
      </c>
      <c r="O197" s="332" t="str">
        <f t="shared" si="37"/>
        <v xml:space="preserve">  </v>
      </c>
      <c r="P197" s="332" t="str">
        <f t="shared" si="38"/>
        <v/>
      </c>
      <c r="Q197" s="332" t="str">
        <f t="shared" si="39"/>
        <v xml:space="preserve">  </v>
      </c>
      <c r="R197" s="332" t="str">
        <f t="shared" si="40"/>
        <v xml:space="preserve">  </v>
      </c>
      <c r="S197" s="332" t="str">
        <f t="shared" si="41"/>
        <v/>
      </c>
    </row>
    <row r="198" spans="1:19" x14ac:dyDescent="0.25">
      <c r="A198" s="330">
        <v>41471</v>
      </c>
      <c r="B198" s="331">
        <f t="shared" si="32"/>
        <v>7</v>
      </c>
      <c r="C198" s="331">
        <f t="shared" si="33"/>
        <v>1</v>
      </c>
      <c r="D198" s="329">
        <f t="shared" si="34"/>
        <v>2099.2168343211729</v>
      </c>
      <c r="E198" s="329">
        <f>SUM(D$2:D198)</f>
        <v>327339.27684545552</v>
      </c>
      <c r="F198" s="329">
        <v>217100</v>
      </c>
      <c r="G198" s="329">
        <v>136500</v>
      </c>
      <c r="H198" s="329">
        <v>252200</v>
      </c>
      <c r="I198" s="329">
        <v>345100</v>
      </c>
      <c r="J198" s="329">
        <v>142400</v>
      </c>
      <c r="K198" s="329">
        <v>258700</v>
      </c>
      <c r="L198" s="329">
        <v>348700</v>
      </c>
      <c r="M198" s="332" t="str">
        <f t="shared" si="35"/>
        <v xml:space="preserve">  </v>
      </c>
      <c r="N198" s="332" t="str">
        <f t="shared" si="36"/>
        <v xml:space="preserve">  </v>
      </c>
      <c r="O198" s="332" t="str">
        <f t="shared" si="37"/>
        <v xml:space="preserve">  </v>
      </c>
      <c r="P198" s="332" t="str">
        <f t="shared" si="38"/>
        <v/>
      </c>
      <c r="Q198" s="332" t="str">
        <f t="shared" si="39"/>
        <v xml:space="preserve">  </v>
      </c>
      <c r="R198" s="332" t="str">
        <f t="shared" si="40"/>
        <v xml:space="preserve">  </v>
      </c>
      <c r="S198" s="332" t="str">
        <f t="shared" si="41"/>
        <v/>
      </c>
    </row>
    <row r="199" spans="1:19" x14ac:dyDescent="0.25">
      <c r="A199" s="330">
        <v>41472</v>
      </c>
      <c r="B199" s="331">
        <f t="shared" si="32"/>
        <v>7</v>
      </c>
      <c r="C199" s="331">
        <f t="shared" si="33"/>
        <v>1</v>
      </c>
      <c r="D199" s="329">
        <f t="shared" si="34"/>
        <v>2099.2168343211729</v>
      </c>
      <c r="E199" s="329">
        <f>SUM(D$2:D199)</f>
        <v>329438.49367977667</v>
      </c>
      <c r="F199" s="329">
        <v>217100</v>
      </c>
      <c r="G199" s="329">
        <v>136500</v>
      </c>
      <c r="H199" s="329">
        <v>252200</v>
      </c>
      <c r="I199" s="329">
        <v>345100</v>
      </c>
      <c r="J199" s="329">
        <v>142400</v>
      </c>
      <c r="K199" s="329">
        <v>258700</v>
      </c>
      <c r="L199" s="329">
        <v>348700</v>
      </c>
      <c r="M199" s="332" t="str">
        <f t="shared" si="35"/>
        <v xml:space="preserve">  </v>
      </c>
      <c r="N199" s="332" t="str">
        <f t="shared" si="36"/>
        <v xml:space="preserve">  </v>
      </c>
      <c r="O199" s="332" t="str">
        <f t="shared" si="37"/>
        <v xml:space="preserve">  </v>
      </c>
      <c r="P199" s="332" t="str">
        <f t="shared" si="38"/>
        <v/>
      </c>
      <c r="Q199" s="332" t="str">
        <f t="shared" si="39"/>
        <v xml:space="preserve">  </v>
      </c>
      <c r="R199" s="332" t="str">
        <f t="shared" si="40"/>
        <v xml:space="preserve">  </v>
      </c>
      <c r="S199" s="332" t="str">
        <f t="shared" si="41"/>
        <v/>
      </c>
    </row>
    <row r="200" spans="1:19" x14ac:dyDescent="0.25">
      <c r="A200" s="330">
        <v>41473</v>
      </c>
      <c r="B200" s="331">
        <f t="shared" si="32"/>
        <v>7</v>
      </c>
      <c r="C200" s="331">
        <f t="shared" si="33"/>
        <v>1</v>
      </c>
      <c r="D200" s="329">
        <f t="shared" si="34"/>
        <v>2099.2168343211729</v>
      </c>
      <c r="E200" s="329">
        <f>SUM(D$2:D200)</f>
        <v>331537.71051409782</v>
      </c>
      <c r="F200" s="329">
        <v>217100</v>
      </c>
      <c r="G200" s="329">
        <v>136500</v>
      </c>
      <c r="H200" s="329">
        <v>252200</v>
      </c>
      <c r="I200" s="329">
        <v>345100</v>
      </c>
      <c r="J200" s="329">
        <v>142400</v>
      </c>
      <c r="K200" s="329">
        <v>258700</v>
      </c>
      <c r="L200" s="329">
        <v>348700</v>
      </c>
      <c r="M200" s="332" t="str">
        <f t="shared" si="35"/>
        <v xml:space="preserve">  </v>
      </c>
      <c r="N200" s="332" t="str">
        <f>IF(ISNUMBER(N199),"  ",IF(N199="  ","  ",IF($E200&gt;G200,$A200,"")))</f>
        <v xml:space="preserve">  </v>
      </c>
      <c r="O200" s="332" t="str">
        <f t="shared" si="37"/>
        <v xml:space="preserve">  </v>
      </c>
      <c r="P200" s="332" t="str">
        <f t="shared" si="38"/>
        <v/>
      </c>
      <c r="Q200" s="332" t="str">
        <f t="shared" si="39"/>
        <v xml:space="preserve">  </v>
      </c>
      <c r="R200" s="332" t="str">
        <f t="shared" si="40"/>
        <v xml:space="preserve">  </v>
      </c>
      <c r="S200" s="332" t="str">
        <f t="shared" si="41"/>
        <v/>
      </c>
    </row>
    <row r="201" spans="1:19" x14ac:dyDescent="0.25">
      <c r="A201" s="330">
        <v>41474</v>
      </c>
      <c r="B201" s="331">
        <f t="shared" si="32"/>
        <v>7</v>
      </c>
      <c r="C201" s="331">
        <f t="shared" si="33"/>
        <v>1</v>
      </c>
      <c r="D201" s="329">
        <f t="shared" si="34"/>
        <v>2099.2168343211729</v>
      </c>
      <c r="E201" s="329">
        <f>SUM(D$2:D201)</f>
        <v>333636.92734841898</v>
      </c>
      <c r="F201" s="329">
        <v>217100</v>
      </c>
      <c r="G201" s="329">
        <v>136500</v>
      </c>
      <c r="H201" s="329">
        <v>252200</v>
      </c>
      <c r="I201" s="329">
        <v>345100</v>
      </c>
      <c r="J201" s="329">
        <v>142400</v>
      </c>
      <c r="K201" s="329">
        <v>258700</v>
      </c>
      <c r="L201" s="329">
        <v>348700</v>
      </c>
      <c r="M201" s="332" t="str">
        <f t="shared" si="35"/>
        <v xml:space="preserve">  </v>
      </c>
      <c r="N201" s="332" t="str">
        <f t="shared" si="36"/>
        <v xml:space="preserve">  </v>
      </c>
      <c r="O201" s="332" t="str">
        <f t="shared" si="37"/>
        <v xml:space="preserve">  </v>
      </c>
      <c r="P201" s="332" t="str">
        <f t="shared" si="38"/>
        <v/>
      </c>
      <c r="Q201" s="332" t="str">
        <f t="shared" si="39"/>
        <v xml:space="preserve">  </v>
      </c>
      <c r="R201" s="332" t="str">
        <f t="shared" si="40"/>
        <v xml:space="preserve">  </v>
      </c>
      <c r="S201" s="332" t="str">
        <f t="shared" si="41"/>
        <v/>
      </c>
    </row>
    <row r="202" spans="1:19" x14ac:dyDescent="0.25">
      <c r="A202" s="330">
        <v>41475</v>
      </c>
      <c r="B202" s="331">
        <f t="shared" si="32"/>
        <v>7</v>
      </c>
      <c r="C202" s="331">
        <f t="shared" si="33"/>
        <v>1</v>
      </c>
      <c r="D202" s="329">
        <f t="shared" si="34"/>
        <v>2099.2168343211729</v>
      </c>
      <c r="E202" s="329">
        <f>SUM(D$2:D202)</f>
        <v>335736.14418274013</v>
      </c>
      <c r="F202" s="329">
        <v>217100</v>
      </c>
      <c r="G202" s="329">
        <v>136500</v>
      </c>
      <c r="H202" s="329">
        <v>252200</v>
      </c>
      <c r="I202" s="329">
        <v>345100</v>
      </c>
      <c r="J202" s="329">
        <v>142400</v>
      </c>
      <c r="K202" s="329">
        <v>258700</v>
      </c>
      <c r="L202" s="329">
        <v>348700</v>
      </c>
      <c r="M202" s="332" t="str">
        <f t="shared" si="35"/>
        <v xml:space="preserve">  </v>
      </c>
      <c r="N202" s="332" t="str">
        <f t="shared" si="36"/>
        <v xml:space="preserve">  </v>
      </c>
      <c r="O202" s="332" t="str">
        <f t="shared" si="37"/>
        <v xml:space="preserve">  </v>
      </c>
      <c r="P202" s="332" t="str">
        <f t="shared" si="38"/>
        <v/>
      </c>
      <c r="Q202" s="332" t="str">
        <f t="shared" si="39"/>
        <v xml:space="preserve">  </v>
      </c>
      <c r="R202" s="332" t="str">
        <f t="shared" si="40"/>
        <v xml:space="preserve">  </v>
      </c>
      <c r="S202" s="332" t="str">
        <f t="shared" si="41"/>
        <v/>
      </c>
    </row>
    <row r="203" spans="1:19" x14ac:dyDescent="0.25">
      <c r="A203" s="330">
        <v>41476</v>
      </c>
      <c r="B203" s="331">
        <f t="shared" si="32"/>
        <v>7</v>
      </c>
      <c r="C203" s="331">
        <f t="shared" si="33"/>
        <v>1</v>
      </c>
      <c r="D203" s="329">
        <f t="shared" si="34"/>
        <v>2099.2168343211729</v>
      </c>
      <c r="E203" s="329">
        <f>SUM(D$2:D203)</f>
        <v>337835.36101706128</v>
      </c>
      <c r="F203" s="329">
        <v>217100</v>
      </c>
      <c r="G203" s="329">
        <v>136500</v>
      </c>
      <c r="H203" s="329">
        <v>252200</v>
      </c>
      <c r="I203" s="329">
        <v>345100</v>
      </c>
      <c r="J203" s="329">
        <v>142400</v>
      </c>
      <c r="K203" s="329">
        <v>258700</v>
      </c>
      <c r="L203" s="329">
        <v>348700</v>
      </c>
      <c r="M203" s="332" t="str">
        <f t="shared" si="35"/>
        <v xml:space="preserve">  </v>
      </c>
      <c r="N203" s="332" t="str">
        <f t="shared" si="36"/>
        <v xml:space="preserve">  </v>
      </c>
      <c r="O203" s="332" t="str">
        <f t="shared" si="37"/>
        <v xml:space="preserve">  </v>
      </c>
      <c r="P203" s="332" t="str">
        <f t="shared" si="38"/>
        <v/>
      </c>
      <c r="Q203" s="332" t="str">
        <f t="shared" si="39"/>
        <v xml:space="preserve">  </v>
      </c>
      <c r="R203" s="332" t="str">
        <f t="shared" si="40"/>
        <v xml:space="preserve">  </v>
      </c>
      <c r="S203" s="332" t="str">
        <f t="shared" si="41"/>
        <v/>
      </c>
    </row>
    <row r="204" spans="1:19" x14ac:dyDescent="0.25">
      <c r="A204" s="330">
        <v>41477</v>
      </c>
      <c r="B204" s="331">
        <f t="shared" si="32"/>
        <v>7</v>
      </c>
      <c r="C204" s="331">
        <f t="shared" si="33"/>
        <v>1</v>
      </c>
      <c r="D204" s="329">
        <f t="shared" si="34"/>
        <v>2099.2168343211729</v>
      </c>
      <c r="E204" s="329">
        <f>SUM(D$2:D204)</f>
        <v>339934.57785138243</v>
      </c>
      <c r="F204" s="329">
        <v>217100</v>
      </c>
      <c r="G204" s="329">
        <v>136500</v>
      </c>
      <c r="H204" s="329">
        <v>252200</v>
      </c>
      <c r="I204" s="329">
        <v>345100</v>
      </c>
      <c r="J204" s="329">
        <v>142400</v>
      </c>
      <c r="K204" s="329">
        <v>258700</v>
      </c>
      <c r="L204" s="329">
        <v>348700</v>
      </c>
      <c r="M204" s="332" t="str">
        <f t="shared" si="35"/>
        <v xml:space="preserve">  </v>
      </c>
      <c r="N204" s="332" t="str">
        <f t="shared" si="36"/>
        <v xml:space="preserve">  </v>
      </c>
      <c r="O204" s="332" t="str">
        <f t="shared" si="37"/>
        <v xml:space="preserve">  </v>
      </c>
      <c r="P204" s="332" t="str">
        <f t="shared" si="38"/>
        <v/>
      </c>
      <c r="Q204" s="332" t="str">
        <f t="shared" si="39"/>
        <v xml:space="preserve">  </v>
      </c>
      <c r="R204" s="332" t="str">
        <f t="shared" si="40"/>
        <v xml:space="preserve">  </v>
      </c>
      <c r="S204" s="332" t="str">
        <f t="shared" si="41"/>
        <v/>
      </c>
    </row>
    <row r="205" spans="1:19" x14ac:dyDescent="0.25">
      <c r="A205" s="330">
        <v>41478</v>
      </c>
      <c r="B205" s="331">
        <f t="shared" si="32"/>
        <v>7</v>
      </c>
      <c r="C205" s="331">
        <f t="shared" si="33"/>
        <v>1</v>
      </c>
      <c r="D205" s="329">
        <f t="shared" si="34"/>
        <v>2099.2168343211729</v>
      </c>
      <c r="E205" s="329">
        <f>SUM(D$2:D205)</f>
        <v>342033.79468570359</v>
      </c>
      <c r="F205" s="329">
        <v>217100</v>
      </c>
      <c r="G205" s="329">
        <v>136500</v>
      </c>
      <c r="H205" s="329">
        <v>252200</v>
      </c>
      <c r="I205" s="329">
        <v>345100</v>
      </c>
      <c r="J205" s="329">
        <v>142400</v>
      </c>
      <c r="K205" s="329">
        <v>258700</v>
      </c>
      <c r="L205" s="329">
        <v>348700</v>
      </c>
      <c r="M205" s="332" t="str">
        <f t="shared" si="35"/>
        <v xml:space="preserve">  </v>
      </c>
      <c r="N205" s="332" t="str">
        <f t="shared" si="36"/>
        <v xml:space="preserve">  </v>
      </c>
      <c r="O205" s="332" t="str">
        <f t="shared" si="37"/>
        <v xml:space="preserve">  </v>
      </c>
      <c r="P205" s="332" t="str">
        <f t="shared" si="38"/>
        <v/>
      </c>
      <c r="Q205" s="332" t="str">
        <f t="shared" si="39"/>
        <v xml:space="preserve">  </v>
      </c>
      <c r="R205" s="332" t="str">
        <f t="shared" si="40"/>
        <v xml:space="preserve">  </v>
      </c>
      <c r="S205" s="332" t="str">
        <f t="shared" si="41"/>
        <v/>
      </c>
    </row>
    <row r="206" spans="1:19" x14ac:dyDescent="0.25">
      <c r="A206" s="330">
        <v>41479</v>
      </c>
      <c r="B206" s="331">
        <f t="shared" si="32"/>
        <v>7</v>
      </c>
      <c r="C206" s="331">
        <f t="shared" si="33"/>
        <v>1</v>
      </c>
      <c r="D206" s="329">
        <f t="shared" si="34"/>
        <v>2099.2168343211729</v>
      </c>
      <c r="E206" s="329">
        <f>SUM(D$2:D206)</f>
        <v>344133.01152002474</v>
      </c>
      <c r="F206" s="329">
        <v>217100</v>
      </c>
      <c r="G206" s="329">
        <v>136500</v>
      </c>
      <c r="H206" s="329">
        <v>252200</v>
      </c>
      <c r="I206" s="329">
        <v>345100</v>
      </c>
      <c r="J206" s="329">
        <v>142400</v>
      </c>
      <c r="K206" s="329">
        <v>258700</v>
      </c>
      <c r="L206" s="329">
        <v>348700</v>
      </c>
      <c r="M206" s="332" t="str">
        <f t="shared" si="35"/>
        <v xml:space="preserve">  </v>
      </c>
      <c r="N206" s="332" t="str">
        <f t="shared" si="36"/>
        <v xml:space="preserve">  </v>
      </c>
      <c r="O206" s="332" t="str">
        <f t="shared" si="37"/>
        <v xml:space="preserve">  </v>
      </c>
      <c r="P206" s="332" t="str">
        <f t="shared" si="38"/>
        <v/>
      </c>
      <c r="Q206" s="332" t="str">
        <f t="shared" si="39"/>
        <v xml:space="preserve">  </v>
      </c>
      <c r="R206" s="332" t="str">
        <f t="shared" si="40"/>
        <v xml:space="preserve">  </v>
      </c>
      <c r="S206" s="332" t="str">
        <f t="shared" si="41"/>
        <v/>
      </c>
    </row>
    <row r="207" spans="1:19" x14ac:dyDescent="0.25">
      <c r="A207" s="330">
        <v>41480</v>
      </c>
      <c r="B207" s="331">
        <f t="shared" si="32"/>
        <v>7</v>
      </c>
      <c r="C207" s="331">
        <f t="shared" si="33"/>
        <v>1</v>
      </c>
      <c r="D207" s="329">
        <f t="shared" si="34"/>
        <v>2099.2168343211729</v>
      </c>
      <c r="E207" s="329">
        <f>SUM(D$2:D207)</f>
        <v>346232.22835434589</v>
      </c>
      <c r="F207" s="329">
        <v>217100</v>
      </c>
      <c r="G207" s="329">
        <v>136500</v>
      </c>
      <c r="H207" s="329">
        <v>252200</v>
      </c>
      <c r="I207" s="329">
        <v>345100</v>
      </c>
      <c r="J207" s="329">
        <v>142400</v>
      </c>
      <c r="K207" s="329">
        <v>258700</v>
      </c>
      <c r="L207" s="329">
        <v>348700</v>
      </c>
      <c r="M207" s="332" t="str">
        <f t="shared" si="35"/>
        <v xml:space="preserve">  </v>
      </c>
      <c r="N207" s="332" t="str">
        <f t="shared" si="36"/>
        <v xml:space="preserve">  </v>
      </c>
      <c r="O207" s="332" t="str">
        <f t="shared" si="37"/>
        <v xml:space="preserve">  </v>
      </c>
      <c r="P207" s="332">
        <f t="shared" si="38"/>
        <v>41480</v>
      </c>
      <c r="Q207" s="332" t="str">
        <f t="shared" si="39"/>
        <v xml:space="preserve">  </v>
      </c>
      <c r="R207" s="332" t="str">
        <f t="shared" si="40"/>
        <v xml:space="preserve">  </v>
      </c>
      <c r="S207" s="332" t="str">
        <f t="shared" si="41"/>
        <v/>
      </c>
    </row>
    <row r="208" spans="1:19" x14ac:dyDescent="0.25">
      <c r="A208" s="330">
        <v>41481</v>
      </c>
      <c r="B208" s="331">
        <f t="shared" si="32"/>
        <v>7</v>
      </c>
      <c r="C208" s="331">
        <f t="shared" si="33"/>
        <v>1</v>
      </c>
      <c r="D208" s="329">
        <f t="shared" si="34"/>
        <v>2099.2168343211729</v>
      </c>
      <c r="E208" s="329">
        <f>SUM(D$2:D208)</f>
        <v>348331.44518866704</v>
      </c>
      <c r="F208" s="329">
        <v>217100</v>
      </c>
      <c r="G208" s="329">
        <v>136500</v>
      </c>
      <c r="H208" s="329">
        <v>252200</v>
      </c>
      <c r="I208" s="329">
        <v>345100</v>
      </c>
      <c r="J208" s="329">
        <v>142400</v>
      </c>
      <c r="K208" s="329">
        <v>258700</v>
      </c>
      <c r="L208" s="329">
        <v>348700</v>
      </c>
      <c r="M208" s="332" t="str">
        <f t="shared" si="35"/>
        <v xml:space="preserve">  </v>
      </c>
      <c r="N208" s="332" t="str">
        <f t="shared" si="36"/>
        <v xml:space="preserve">  </v>
      </c>
      <c r="O208" s="332" t="str">
        <f t="shared" si="37"/>
        <v xml:space="preserve">  </v>
      </c>
      <c r="P208" s="332" t="str">
        <f t="shared" si="38"/>
        <v xml:space="preserve">  </v>
      </c>
      <c r="Q208" s="332" t="str">
        <f t="shared" si="39"/>
        <v xml:space="preserve">  </v>
      </c>
      <c r="R208" s="332" t="str">
        <f t="shared" si="40"/>
        <v xml:space="preserve">  </v>
      </c>
      <c r="S208" s="332" t="str">
        <f t="shared" si="41"/>
        <v/>
      </c>
    </row>
    <row r="209" spans="1:19" x14ac:dyDescent="0.25">
      <c r="A209" s="330">
        <v>41482</v>
      </c>
      <c r="B209" s="331">
        <f t="shared" si="32"/>
        <v>7</v>
      </c>
      <c r="C209" s="331">
        <f t="shared" si="33"/>
        <v>1</v>
      </c>
      <c r="D209" s="329">
        <f t="shared" si="34"/>
        <v>2099.2168343211729</v>
      </c>
      <c r="E209" s="329">
        <f>SUM(D$2:D209)</f>
        <v>350430.6620229882</v>
      </c>
      <c r="F209" s="329">
        <v>217100</v>
      </c>
      <c r="G209" s="329">
        <v>136500</v>
      </c>
      <c r="H209" s="329">
        <v>252200</v>
      </c>
      <c r="I209" s="329">
        <v>345100</v>
      </c>
      <c r="J209" s="329">
        <v>142400</v>
      </c>
      <c r="K209" s="329">
        <v>258700</v>
      </c>
      <c r="L209" s="329">
        <v>348700</v>
      </c>
      <c r="M209" s="332" t="str">
        <f t="shared" si="35"/>
        <v xml:space="preserve">  </v>
      </c>
      <c r="N209" s="332" t="str">
        <f t="shared" si="36"/>
        <v xml:space="preserve">  </v>
      </c>
      <c r="O209" s="332" t="str">
        <f t="shared" si="37"/>
        <v xml:space="preserve">  </v>
      </c>
      <c r="P209" s="332" t="str">
        <f t="shared" si="38"/>
        <v xml:space="preserve">  </v>
      </c>
      <c r="Q209" s="332" t="str">
        <f t="shared" si="39"/>
        <v xml:space="preserve">  </v>
      </c>
      <c r="R209" s="332" t="str">
        <f t="shared" si="40"/>
        <v xml:space="preserve">  </v>
      </c>
      <c r="S209" s="332">
        <f t="shared" si="41"/>
        <v>41482</v>
      </c>
    </row>
    <row r="210" spans="1:19" x14ac:dyDescent="0.25">
      <c r="A210" s="330">
        <v>41483</v>
      </c>
      <c r="B210" s="331">
        <f t="shared" si="32"/>
        <v>7</v>
      </c>
      <c r="C210" s="331">
        <f t="shared" si="33"/>
        <v>1</v>
      </c>
      <c r="D210" s="329">
        <f t="shared" si="34"/>
        <v>2099.2168343211729</v>
      </c>
      <c r="E210" s="329">
        <f>SUM(D$2:D210)</f>
        <v>352529.87885730935</v>
      </c>
      <c r="F210" s="329">
        <v>217100</v>
      </c>
      <c r="G210" s="329">
        <v>136500</v>
      </c>
      <c r="H210" s="329">
        <v>252200</v>
      </c>
      <c r="I210" s="329">
        <v>345100</v>
      </c>
      <c r="J210" s="329">
        <v>142400</v>
      </c>
      <c r="K210" s="329">
        <v>258700</v>
      </c>
      <c r="L210" s="329">
        <v>348700</v>
      </c>
      <c r="M210" s="332" t="str">
        <f t="shared" si="35"/>
        <v xml:space="preserve">  </v>
      </c>
      <c r="N210" s="332" t="str">
        <f t="shared" si="36"/>
        <v xml:space="preserve">  </v>
      </c>
      <c r="O210" s="332" t="str">
        <f t="shared" si="37"/>
        <v xml:space="preserve">  </v>
      </c>
      <c r="P210" s="332" t="str">
        <f t="shared" si="38"/>
        <v xml:space="preserve">  </v>
      </c>
      <c r="Q210" s="332" t="str">
        <f t="shared" si="39"/>
        <v xml:space="preserve">  </v>
      </c>
      <c r="R210" s="332" t="str">
        <f t="shared" si="40"/>
        <v xml:space="preserve">  </v>
      </c>
      <c r="S210" s="332" t="str">
        <f t="shared" si="41"/>
        <v xml:space="preserve">  </v>
      </c>
    </row>
    <row r="211" spans="1:19" x14ac:dyDescent="0.25">
      <c r="A211" s="330">
        <v>41484</v>
      </c>
      <c r="B211" s="331">
        <f t="shared" si="32"/>
        <v>7</v>
      </c>
      <c r="C211" s="331">
        <f t="shared" si="33"/>
        <v>1</v>
      </c>
      <c r="D211" s="329">
        <f t="shared" si="34"/>
        <v>2099.2168343211729</v>
      </c>
      <c r="E211" s="329">
        <f>SUM(D$2:D211)</f>
        <v>354629.0956916305</v>
      </c>
      <c r="F211" s="329">
        <v>217100</v>
      </c>
      <c r="G211" s="329">
        <v>136500</v>
      </c>
      <c r="H211" s="329">
        <v>252200</v>
      </c>
      <c r="I211" s="329">
        <v>345100</v>
      </c>
      <c r="J211" s="329">
        <v>142400</v>
      </c>
      <c r="K211" s="329">
        <v>258700</v>
      </c>
      <c r="L211" s="329">
        <v>348700</v>
      </c>
      <c r="M211" s="332" t="str">
        <f t="shared" si="35"/>
        <v xml:space="preserve">  </v>
      </c>
      <c r="N211" s="332" t="str">
        <f t="shared" si="36"/>
        <v xml:space="preserve">  </v>
      </c>
      <c r="O211" s="332" t="str">
        <f t="shared" si="37"/>
        <v xml:space="preserve">  </v>
      </c>
      <c r="P211" s="332" t="str">
        <f t="shared" si="38"/>
        <v xml:space="preserve">  </v>
      </c>
      <c r="Q211" s="332" t="str">
        <f t="shared" si="39"/>
        <v xml:space="preserve">  </v>
      </c>
      <c r="R211" s="332" t="str">
        <f t="shared" si="40"/>
        <v xml:space="preserve">  </v>
      </c>
      <c r="S211" s="332" t="str">
        <f t="shared" si="41"/>
        <v xml:space="preserve">  </v>
      </c>
    </row>
    <row r="212" spans="1:19" x14ac:dyDescent="0.25">
      <c r="A212" s="330">
        <v>41485</v>
      </c>
      <c r="B212" s="331">
        <f t="shared" si="32"/>
        <v>7</v>
      </c>
      <c r="C212" s="331">
        <f t="shared" si="33"/>
        <v>1</v>
      </c>
      <c r="D212" s="329">
        <f t="shared" si="34"/>
        <v>2099.2168343211729</v>
      </c>
      <c r="E212" s="329">
        <f>SUM(D$2:D212)</f>
        <v>356728.31252595165</v>
      </c>
      <c r="F212" s="329">
        <v>217100</v>
      </c>
      <c r="G212" s="329">
        <v>136500</v>
      </c>
      <c r="H212" s="329">
        <v>252200</v>
      </c>
      <c r="I212" s="329">
        <v>345100</v>
      </c>
      <c r="J212" s="329">
        <v>142400</v>
      </c>
      <c r="K212" s="329">
        <v>258700</v>
      </c>
      <c r="L212" s="329">
        <v>348700</v>
      </c>
      <c r="M212" s="332" t="str">
        <f t="shared" si="35"/>
        <v xml:space="preserve">  </v>
      </c>
      <c r="N212" s="332" t="str">
        <f t="shared" si="36"/>
        <v xml:space="preserve">  </v>
      </c>
      <c r="O212" s="332" t="str">
        <f t="shared" si="37"/>
        <v xml:space="preserve">  </v>
      </c>
      <c r="P212" s="332" t="str">
        <f t="shared" si="38"/>
        <v xml:space="preserve">  </v>
      </c>
      <c r="Q212" s="332" t="str">
        <f t="shared" si="39"/>
        <v xml:space="preserve">  </v>
      </c>
      <c r="R212" s="332" t="str">
        <f t="shared" si="40"/>
        <v xml:space="preserve">  </v>
      </c>
      <c r="S212" s="332" t="str">
        <f t="shared" si="41"/>
        <v xml:space="preserve">  </v>
      </c>
    </row>
    <row r="213" spans="1:19" x14ac:dyDescent="0.25">
      <c r="A213" s="330">
        <v>41486</v>
      </c>
      <c r="B213" s="331">
        <f t="shared" si="32"/>
        <v>7</v>
      </c>
      <c r="C213" s="331">
        <f t="shared" si="33"/>
        <v>1</v>
      </c>
      <c r="D213" s="329">
        <f t="shared" si="34"/>
        <v>2099.2168343211729</v>
      </c>
      <c r="E213" s="329">
        <f>SUM(D$2:D213)</f>
        <v>358827.52936027281</v>
      </c>
      <c r="F213" s="329">
        <v>217100</v>
      </c>
      <c r="G213" s="329">
        <v>136500</v>
      </c>
      <c r="H213" s="329">
        <v>252200</v>
      </c>
      <c r="I213" s="329">
        <v>345100</v>
      </c>
      <c r="J213" s="329">
        <v>142400</v>
      </c>
      <c r="K213" s="329">
        <v>258700</v>
      </c>
      <c r="L213" s="329">
        <v>348700</v>
      </c>
      <c r="M213" s="332" t="str">
        <f t="shared" si="35"/>
        <v xml:space="preserve">  </v>
      </c>
      <c r="N213" s="332" t="str">
        <f t="shared" si="36"/>
        <v xml:space="preserve">  </v>
      </c>
      <c r="O213" s="332" t="str">
        <f t="shared" si="37"/>
        <v xml:space="preserve">  </v>
      </c>
      <c r="P213" s="332" t="str">
        <f t="shared" si="38"/>
        <v xml:space="preserve">  </v>
      </c>
      <c r="Q213" s="332" t="str">
        <f t="shared" si="39"/>
        <v xml:space="preserve">  </v>
      </c>
      <c r="R213" s="332" t="str">
        <f t="shared" si="40"/>
        <v xml:space="preserve">  </v>
      </c>
      <c r="S213" s="332" t="str">
        <f t="shared" si="41"/>
        <v xml:space="preserve">  </v>
      </c>
    </row>
    <row r="214" spans="1:19" x14ac:dyDescent="0.25">
      <c r="A214" s="330">
        <v>41487</v>
      </c>
      <c r="B214" s="331">
        <f t="shared" si="32"/>
        <v>8</v>
      </c>
      <c r="C214" s="331">
        <f t="shared" si="33"/>
        <v>1</v>
      </c>
      <c r="D214" s="329">
        <f t="shared" si="34"/>
        <v>2099.2168343211729</v>
      </c>
      <c r="E214" s="329">
        <f>SUM(D$2:D214)</f>
        <v>360926.74619459396</v>
      </c>
      <c r="F214" s="329">
        <v>217100</v>
      </c>
      <c r="G214" s="329">
        <v>136500</v>
      </c>
      <c r="H214" s="329">
        <v>252200</v>
      </c>
      <c r="I214" s="329">
        <v>345100</v>
      </c>
      <c r="J214" s="329">
        <v>142400</v>
      </c>
      <c r="K214" s="329">
        <v>258700</v>
      </c>
      <c r="L214" s="329">
        <v>348700</v>
      </c>
      <c r="M214" s="332" t="str">
        <f t="shared" si="35"/>
        <v xml:space="preserve">  </v>
      </c>
      <c r="N214" s="332" t="str">
        <f t="shared" si="36"/>
        <v xml:space="preserve">  </v>
      </c>
      <c r="O214" s="332" t="str">
        <f t="shared" si="37"/>
        <v xml:space="preserve">  </v>
      </c>
      <c r="P214" s="332" t="str">
        <f t="shared" si="38"/>
        <v xml:space="preserve">  </v>
      </c>
      <c r="Q214" s="332" t="str">
        <f t="shared" si="39"/>
        <v xml:space="preserve">  </v>
      </c>
      <c r="R214" s="332" t="str">
        <f t="shared" si="40"/>
        <v xml:space="preserve">  </v>
      </c>
      <c r="S214" s="332" t="str">
        <f t="shared" si="41"/>
        <v xml:space="preserve">  </v>
      </c>
    </row>
    <row r="215" spans="1:19" x14ac:dyDescent="0.25">
      <c r="A215" s="330">
        <v>41488</v>
      </c>
      <c r="B215" s="331">
        <f t="shared" si="32"/>
        <v>8</v>
      </c>
      <c r="C215" s="331">
        <f t="shared" si="33"/>
        <v>1</v>
      </c>
      <c r="D215" s="329">
        <f t="shared" si="34"/>
        <v>2099.2168343211729</v>
      </c>
      <c r="E215" s="329">
        <f>SUM(D$2:D215)</f>
        <v>363025.96302891511</v>
      </c>
      <c r="F215" s="329">
        <v>217100</v>
      </c>
      <c r="G215" s="329">
        <v>136500</v>
      </c>
      <c r="H215" s="329">
        <v>252200</v>
      </c>
      <c r="I215" s="329">
        <v>345100</v>
      </c>
      <c r="J215" s="329">
        <v>142400</v>
      </c>
      <c r="K215" s="329">
        <v>258700</v>
      </c>
      <c r="L215" s="329">
        <v>348700</v>
      </c>
      <c r="M215" s="332" t="str">
        <f t="shared" si="35"/>
        <v xml:space="preserve">  </v>
      </c>
      <c r="N215" s="332" t="str">
        <f t="shared" si="36"/>
        <v xml:space="preserve">  </v>
      </c>
      <c r="O215" s="332" t="str">
        <f t="shared" si="37"/>
        <v xml:space="preserve">  </v>
      </c>
      <c r="P215" s="332" t="str">
        <f t="shared" si="38"/>
        <v xml:space="preserve">  </v>
      </c>
      <c r="Q215" s="332" t="str">
        <f t="shared" si="39"/>
        <v xml:space="preserve">  </v>
      </c>
      <c r="R215" s="332" t="str">
        <f t="shared" si="40"/>
        <v xml:space="preserve">  </v>
      </c>
      <c r="S215" s="332" t="str">
        <f t="shared" si="41"/>
        <v xml:space="preserve">  </v>
      </c>
    </row>
    <row r="216" spans="1:19" x14ac:dyDescent="0.25">
      <c r="A216" s="330">
        <v>41489</v>
      </c>
      <c r="B216" s="331">
        <f t="shared" si="32"/>
        <v>8</v>
      </c>
      <c r="C216" s="331">
        <f t="shared" si="33"/>
        <v>1</v>
      </c>
      <c r="D216" s="329">
        <f t="shared" si="34"/>
        <v>2099.2168343211729</v>
      </c>
      <c r="E216" s="329">
        <f>SUM(D$2:D216)</f>
        <v>365125.17986323626</v>
      </c>
      <c r="F216" s="329">
        <v>217100</v>
      </c>
      <c r="G216" s="329">
        <v>136500</v>
      </c>
      <c r="H216" s="329">
        <v>252200</v>
      </c>
      <c r="I216" s="329">
        <v>345100</v>
      </c>
      <c r="J216" s="329">
        <v>142400</v>
      </c>
      <c r="K216" s="329">
        <v>258700</v>
      </c>
      <c r="L216" s="329">
        <v>348700</v>
      </c>
      <c r="M216" s="332" t="str">
        <f t="shared" si="35"/>
        <v xml:space="preserve">  </v>
      </c>
      <c r="N216" s="332" t="str">
        <f t="shared" si="36"/>
        <v xml:space="preserve">  </v>
      </c>
      <c r="O216" s="332" t="str">
        <f t="shared" si="37"/>
        <v xml:space="preserve">  </v>
      </c>
      <c r="P216" s="332" t="str">
        <f t="shared" si="38"/>
        <v xml:space="preserve">  </v>
      </c>
      <c r="Q216" s="332" t="str">
        <f t="shared" si="39"/>
        <v xml:space="preserve">  </v>
      </c>
      <c r="R216" s="332" t="str">
        <f t="shared" si="40"/>
        <v xml:space="preserve">  </v>
      </c>
      <c r="S216" s="332" t="str">
        <f t="shared" si="41"/>
        <v xml:space="preserve">  </v>
      </c>
    </row>
    <row r="217" spans="1:19" x14ac:dyDescent="0.25">
      <c r="A217" s="330">
        <v>41490</v>
      </c>
      <c r="B217" s="331">
        <f t="shared" si="32"/>
        <v>8</v>
      </c>
      <c r="C217" s="331">
        <f t="shared" si="33"/>
        <v>1</v>
      </c>
      <c r="D217" s="329">
        <f t="shared" si="34"/>
        <v>2099.2168343211729</v>
      </c>
      <c r="E217" s="329">
        <f>SUM(D$2:D217)</f>
        <v>367224.39669755741</v>
      </c>
      <c r="F217" s="329">
        <v>217100</v>
      </c>
      <c r="G217" s="329">
        <v>136500</v>
      </c>
      <c r="H217" s="329">
        <v>252200</v>
      </c>
      <c r="I217" s="329">
        <v>345100</v>
      </c>
      <c r="J217" s="329">
        <v>142400</v>
      </c>
      <c r="K217" s="329">
        <v>258700</v>
      </c>
      <c r="L217" s="329">
        <v>348700</v>
      </c>
      <c r="M217" s="332" t="str">
        <f t="shared" si="35"/>
        <v xml:space="preserve">  </v>
      </c>
      <c r="N217" s="332" t="str">
        <f t="shared" si="36"/>
        <v xml:space="preserve">  </v>
      </c>
      <c r="O217" s="332" t="str">
        <f t="shared" si="37"/>
        <v xml:space="preserve">  </v>
      </c>
      <c r="P217" s="332" t="str">
        <f t="shared" si="38"/>
        <v xml:space="preserve">  </v>
      </c>
      <c r="Q217" s="332" t="str">
        <f t="shared" si="39"/>
        <v xml:space="preserve">  </v>
      </c>
      <c r="R217" s="332" t="str">
        <f t="shared" si="40"/>
        <v xml:space="preserve">  </v>
      </c>
      <c r="S217" s="332" t="str">
        <f t="shared" si="41"/>
        <v xml:space="preserve">  </v>
      </c>
    </row>
    <row r="218" spans="1:19" x14ac:dyDescent="0.25">
      <c r="A218" s="330">
        <v>41491</v>
      </c>
      <c r="B218" s="331">
        <f t="shared" si="32"/>
        <v>8</v>
      </c>
      <c r="C218" s="331">
        <f t="shared" si="33"/>
        <v>1</v>
      </c>
      <c r="D218" s="329">
        <f t="shared" si="34"/>
        <v>2099.2168343211729</v>
      </c>
      <c r="E218" s="329">
        <f>SUM(D$2:D218)</f>
        <v>369323.61353187857</v>
      </c>
      <c r="F218" s="329">
        <v>217100</v>
      </c>
      <c r="G218" s="329">
        <v>136500</v>
      </c>
      <c r="H218" s="329">
        <v>252200</v>
      </c>
      <c r="I218" s="329">
        <v>345100</v>
      </c>
      <c r="J218" s="329">
        <v>142400</v>
      </c>
      <c r="K218" s="329">
        <v>258700</v>
      </c>
      <c r="L218" s="329">
        <v>348700</v>
      </c>
      <c r="M218" s="332" t="str">
        <f t="shared" si="35"/>
        <v xml:space="preserve">  </v>
      </c>
      <c r="N218" s="332" t="str">
        <f t="shared" si="36"/>
        <v xml:space="preserve">  </v>
      </c>
      <c r="O218" s="332" t="str">
        <f t="shared" si="37"/>
        <v xml:space="preserve">  </v>
      </c>
      <c r="P218" s="332" t="str">
        <f t="shared" si="38"/>
        <v xml:space="preserve">  </v>
      </c>
      <c r="Q218" s="332" t="str">
        <f t="shared" si="39"/>
        <v xml:space="preserve">  </v>
      </c>
      <c r="R218" s="332" t="str">
        <f t="shared" si="40"/>
        <v xml:space="preserve">  </v>
      </c>
      <c r="S218" s="332" t="str">
        <f t="shared" si="41"/>
        <v xml:space="preserve">  </v>
      </c>
    </row>
    <row r="219" spans="1:19" x14ac:dyDescent="0.25">
      <c r="A219" s="330">
        <v>41492</v>
      </c>
      <c r="B219" s="331">
        <f t="shared" si="32"/>
        <v>8</v>
      </c>
      <c r="C219" s="331">
        <f t="shared" si="33"/>
        <v>1</v>
      </c>
      <c r="D219" s="329">
        <f t="shared" si="34"/>
        <v>2099.2168343211729</v>
      </c>
      <c r="E219" s="329">
        <f>SUM(D$2:D219)</f>
        <v>371422.83036619972</v>
      </c>
      <c r="F219" s="329">
        <v>217100</v>
      </c>
      <c r="G219" s="329">
        <v>136500</v>
      </c>
      <c r="H219" s="329">
        <v>252200</v>
      </c>
      <c r="I219" s="329">
        <v>345100</v>
      </c>
      <c r="J219" s="329">
        <v>142400</v>
      </c>
      <c r="K219" s="329">
        <v>258700</v>
      </c>
      <c r="L219" s="329">
        <v>348700</v>
      </c>
      <c r="M219" s="332" t="str">
        <f t="shared" si="35"/>
        <v xml:space="preserve">  </v>
      </c>
      <c r="N219" s="332" t="str">
        <f t="shared" si="36"/>
        <v xml:space="preserve">  </v>
      </c>
      <c r="O219" s="332" t="str">
        <f t="shared" si="37"/>
        <v xml:space="preserve">  </v>
      </c>
      <c r="P219" s="332" t="str">
        <f t="shared" si="38"/>
        <v xml:space="preserve">  </v>
      </c>
      <c r="Q219" s="332" t="str">
        <f t="shared" si="39"/>
        <v xml:space="preserve">  </v>
      </c>
      <c r="R219" s="332" t="str">
        <f t="shared" si="40"/>
        <v xml:space="preserve">  </v>
      </c>
      <c r="S219" s="332" t="str">
        <f t="shared" si="41"/>
        <v xml:space="preserve">  </v>
      </c>
    </row>
    <row r="220" spans="1:19" x14ac:dyDescent="0.25">
      <c r="A220" s="330">
        <v>41493</v>
      </c>
      <c r="B220" s="331">
        <f t="shared" si="32"/>
        <v>8</v>
      </c>
      <c r="C220" s="331">
        <f t="shared" si="33"/>
        <v>1</v>
      </c>
      <c r="D220" s="329">
        <f t="shared" si="34"/>
        <v>2099.2168343211729</v>
      </c>
      <c r="E220" s="329">
        <f>SUM(D$2:D220)</f>
        <v>373522.04720052087</v>
      </c>
      <c r="F220" s="329">
        <v>217100</v>
      </c>
      <c r="G220" s="329">
        <v>136500</v>
      </c>
      <c r="H220" s="329">
        <v>252200</v>
      </c>
      <c r="I220" s="329">
        <v>345100</v>
      </c>
      <c r="J220" s="329">
        <v>142400</v>
      </c>
      <c r="K220" s="329">
        <v>258700</v>
      </c>
      <c r="L220" s="329">
        <v>348700</v>
      </c>
      <c r="M220" s="332" t="str">
        <f t="shared" si="35"/>
        <v xml:space="preserve">  </v>
      </c>
      <c r="N220" s="332" t="str">
        <f t="shared" si="36"/>
        <v xml:space="preserve">  </v>
      </c>
      <c r="O220" s="332" t="str">
        <f t="shared" si="37"/>
        <v xml:space="preserve">  </v>
      </c>
      <c r="P220" s="332" t="str">
        <f t="shared" si="38"/>
        <v xml:space="preserve">  </v>
      </c>
      <c r="Q220" s="332" t="str">
        <f t="shared" si="39"/>
        <v xml:space="preserve">  </v>
      </c>
      <c r="R220" s="332" t="str">
        <f t="shared" si="40"/>
        <v xml:space="preserve">  </v>
      </c>
      <c r="S220" s="332" t="str">
        <f t="shared" si="41"/>
        <v xml:space="preserve">  </v>
      </c>
    </row>
    <row r="221" spans="1:19" x14ac:dyDescent="0.25">
      <c r="A221" s="330">
        <v>41494</v>
      </c>
      <c r="B221" s="331">
        <f t="shared" si="32"/>
        <v>8</v>
      </c>
      <c r="C221" s="331">
        <f t="shared" si="33"/>
        <v>1</v>
      </c>
      <c r="D221" s="329">
        <f t="shared" si="34"/>
        <v>2099.2168343211729</v>
      </c>
      <c r="E221" s="329">
        <f>SUM(D$2:D221)</f>
        <v>375621.26403484202</v>
      </c>
      <c r="F221" s="329">
        <v>217100</v>
      </c>
      <c r="G221" s="329">
        <v>136500</v>
      </c>
      <c r="H221" s="329">
        <v>252200</v>
      </c>
      <c r="I221" s="329">
        <v>345100</v>
      </c>
      <c r="J221" s="329">
        <v>142400</v>
      </c>
      <c r="K221" s="329">
        <v>258700</v>
      </c>
      <c r="L221" s="329">
        <v>348700</v>
      </c>
      <c r="M221" s="332" t="str">
        <f t="shared" si="35"/>
        <v xml:space="preserve">  </v>
      </c>
      <c r="N221" s="332" t="str">
        <f t="shared" si="36"/>
        <v xml:space="preserve">  </v>
      </c>
      <c r="O221" s="332" t="str">
        <f t="shared" si="37"/>
        <v xml:space="preserve">  </v>
      </c>
      <c r="P221" s="332" t="str">
        <f t="shared" si="38"/>
        <v xml:space="preserve">  </v>
      </c>
      <c r="Q221" s="332" t="str">
        <f t="shared" si="39"/>
        <v xml:space="preserve">  </v>
      </c>
      <c r="R221" s="332" t="str">
        <f t="shared" si="40"/>
        <v xml:space="preserve">  </v>
      </c>
      <c r="S221" s="332" t="str">
        <f t="shared" si="41"/>
        <v xml:space="preserve">  </v>
      </c>
    </row>
    <row r="222" spans="1:19" x14ac:dyDescent="0.25">
      <c r="A222" s="330">
        <v>41495</v>
      </c>
      <c r="B222" s="331">
        <f t="shared" si="32"/>
        <v>8</v>
      </c>
      <c r="C222" s="331">
        <f t="shared" si="33"/>
        <v>1</v>
      </c>
      <c r="D222" s="329">
        <f t="shared" si="34"/>
        <v>2099.2168343211729</v>
      </c>
      <c r="E222" s="329">
        <f>SUM(D$2:D222)</f>
        <v>377720.48086916318</v>
      </c>
      <c r="F222" s="329">
        <v>217100</v>
      </c>
      <c r="G222" s="329">
        <v>136500</v>
      </c>
      <c r="H222" s="329">
        <v>252200</v>
      </c>
      <c r="I222" s="329">
        <v>345100</v>
      </c>
      <c r="J222" s="329">
        <v>142400</v>
      </c>
      <c r="K222" s="329">
        <v>258700</v>
      </c>
      <c r="L222" s="329">
        <v>348700</v>
      </c>
      <c r="M222" s="332" t="str">
        <f t="shared" si="35"/>
        <v xml:space="preserve">  </v>
      </c>
      <c r="N222" s="332" t="str">
        <f t="shared" si="36"/>
        <v xml:space="preserve">  </v>
      </c>
      <c r="O222" s="332" t="str">
        <f t="shared" si="37"/>
        <v xml:space="preserve">  </v>
      </c>
      <c r="P222" s="332" t="str">
        <f t="shared" si="38"/>
        <v xml:space="preserve">  </v>
      </c>
      <c r="Q222" s="332" t="str">
        <f t="shared" si="39"/>
        <v xml:space="preserve">  </v>
      </c>
      <c r="R222" s="332" t="str">
        <f t="shared" si="40"/>
        <v xml:space="preserve">  </v>
      </c>
      <c r="S222" s="332" t="str">
        <f t="shared" si="41"/>
        <v xml:space="preserve">  </v>
      </c>
    </row>
    <row r="223" spans="1:19" x14ac:dyDescent="0.25">
      <c r="A223" s="330">
        <v>41496</v>
      </c>
      <c r="B223" s="331">
        <f t="shared" si="32"/>
        <v>8</v>
      </c>
      <c r="C223" s="331">
        <f t="shared" si="33"/>
        <v>1</v>
      </c>
      <c r="D223" s="329">
        <f t="shared" si="34"/>
        <v>2099.2168343211729</v>
      </c>
      <c r="E223" s="329">
        <f>SUM(D$2:D223)</f>
        <v>379819.69770348433</v>
      </c>
      <c r="F223" s="329">
        <v>217100</v>
      </c>
      <c r="G223" s="329">
        <v>136500</v>
      </c>
      <c r="H223" s="329">
        <v>252200</v>
      </c>
      <c r="I223" s="329">
        <v>345100</v>
      </c>
      <c r="J223" s="329">
        <v>142400</v>
      </c>
      <c r="K223" s="329">
        <v>258700</v>
      </c>
      <c r="L223" s="329">
        <v>348700</v>
      </c>
      <c r="M223" s="332" t="str">
        <f t="shared" si="35"/>
        <v xml:space="preserve">  </v>
      </c>
      <c r="N223" s="332" t="str">
        <f t="shared" si="36"/>
        <v xml:space="preserve">  </v>
      </c>
      <c r="O223" s="332" t="str">
        <f t="shared" si="37"/>
        <v xml:space="preserve">  </v>
      </c>
      <c r="P223" s="332" t="str">
        <f t="shared" si="38"/>
        <v xml:space="preserve">  </v>
      </c>
      <c r="Q223" s="332" t="str">
        <f t="shared" si="39"/>
        <v xml:space="preserve">  </v>
      </c>
      <c r="R223" s="332" t="str">
        <f t="shared" si="40"/>
        <v xml:space="preserve">  </v>
      </c>
      <c r="S223" s="332" t="str">
        <f t="shared" si="41"/>
        <v xml:space="preserve">  </v>
      </c>
    </row>
    <row r="224" spans="1:19" x14ac:dyDescent="0.25">
      <c r="A224" s="330">
        <v>41497</v>
      </c>
      <c r="B224" s="331">
        <f t="shared" si="32"/>
        <v>8</v>
      </c>
      <c r="C224" s="331">
        <f t="shared" si="33"/>
        <v>1</v>
      </c>
      <c r="D224" s="329">
        <f t="shared" si="34"/>
        <v>2099.2168343211729</v>
      </c>
      <c r="E224" s="329">
        <f>SUM(D$2:D224)</f>
        <v>381918.91453780548</v>
      </c>
      <c r="F224" s="329">
        <v>217100</v>
      </c>
      <c r="G224" s="329">
        <v>136500</v>
      </c>
      <c r="H224" s="329">
        <v>252200</v>
      </c>
      <c r="I224" s="329">
        <v>345100</v>
      </c>
      <c r="J224" s="329">
        <v>142400</v>
      </c>
      <c r="K224" s="329">
        <v>258700</v>
      </c>
      <c r="L224" s="329">
        <v>348700</v>
      </c>
      <c r="M224" s="332" t="str">
        <f t="shared" si="35"/>
        <v xml:space="preserve">  </v>
      </c>
      <c r="N224" s="332" t="str">
        <f t="shared" si="36"/>
        <v xml:space="preserve">  </v>
      </c>
      <c r="O224" s="332" t="str">
        <f t="shared" si="37"/>
        <v xml:space="preserve">  </v>
      </c>
      <c r="P224" s="332" t="str">
        <f t="shared" si="38"/>
        <v xml:space="preserve">  </v>
      </c>
      <c r="Q224" s="332" t="str">
        <f t="shared" si="39"/>
        <v xml:space="preserve">  </v>
      </c>
      <c r="R224" s="332" t="str">
        <f t="shared" si="40"/>
        <v xml:space="preserve">  </v>
      </c>
      <c r="S224" s="332" t="str">
        <f t="shared" si="41"/>
        <v xml:space="preserve">  </v>
      </c>
    </row>
    <row r="225" spans="1:19" x14ac:dyDescent="0.25">
      <c r="A225" s="330">
        <v>41498</v>
      </c>
      <c r="B225" s="331">
        <f t="shared" si="32"/>
        <v>8</v>
      </c>
      <c r="C225" s="331">
        <f t="shared" si="33"/>
        <v>1</v>
      </c>
      <c r="D225" s="329">
        <f t="shared" si="34"/>
        <v>2099.2168343211729</v>
      </c>
      <c r="E225" s="329">
        <f>SUM(D$2:D225)</f>
        <v>384018.13137212663</v>
      </c>
      <c r="F225" s="329">
        <v>217100</v>
      </c>
      <c r="G225" s="329">
        <v>136500</v>
      </c>
      <c r="H225" s="329">
        <v>252200</v>
      </c>
      <c r="I225" s="329">
        <v>345100</v>
      </c>
      <c r="J225" s="329">
        <v>142400</v>
      </c>
      <c r="K225" s="329">
        <v>258700</v>
      </c>
      <c r="L225" s="329">
        <v>348700</v>
      </c>
      <c r="M225" s="332" t="str">
        <f t="shared" si="35"/>
        <v xml:space="preserve">  </v>
      </c>
      <c r="N225" s="332" t="str">
        <f t="shared" si="36"/>
        <v xml:space="preserve">  </v>
      </c>
      <c r="O225" s="332" t="str">
        <f t="shared" si="37"/>
        <v xml:space="preserve">  </v>
      </c>
      <c r="P225" s="332" t="str">
        <f t="shared" si="38"/>
        <v xml:space="preserve">  </v>
      </c>
      <c r="Q225" s="332" t="str">
        <f t="shared" si="39"/>
        <v xml:space="preserve">  </v>
      </c>
      <c r="R225" s="332" t="str">
        <f t="shared" si="40"/>
        <v xml:space="preserve">  </v>
      </c>
      <c r="S225" s="332" t="str">
        <f t="shared" si="41"/>
        <v xml:space="preserve">  </v>
      </c>
    </row>
    <row r="226" spans="1:19" x14ac:dyDescent="0.25">
      <c r="A226" s="330">
        <v>41499</v>
      </c>
      <c r="B226" s="331">
        <f t="shared" si="32"/>
        <v>8</v>
      </c>
      <c r="C226" s="331">
        <f t="shared" si="33"/>
        <v>1</v>
      </c>
      <c r="D226" s="329">
        <f t="shared" si="34"/>
        <v>2099.2168343211729</v>
      </c>
      <c r="E226" s="329">
        <f>SUM(D$2:D226)</f>
        <v>386117.34820644779</v>
      </c>
      <c r="F226" s="329">
        <v>217100</v>
      </c>
      <c r="G226" s="329">
        <v>136500</v>
      </c>
      <c r="H226" s="329">
        <v>252200</v>
      </c>
      <c r="I226" s="329">
        <v>345100</v>
      </c>
      <c r="J226" s="329">
        <v>142400</v>
      </c>
      <c r="K226" s="329">
        <v>258700</v>
      </c>
      <c r="L226" s="329">
        <v>348700</v>
      </c>
      <c r="M226" s="332" t="str">
        <f t="shared" si="35"/>
        <v xml:space="preserve">  </v>
      </c>
      <c r="N226" s="332" t="str">
        <f t="shared" si="36"/>
        <v xml:space="preserve">  </v>
      </c>
      <c r="O226" s="332" t="str">
        <f t="shared" si="37"/>
        <v xml:space="preserve">  </v>
      </c>
      <c r="P226" s="332" t="str">
        <f t="shared" si="38"/>
        <v xml:space="preserve">  </v>
      </c>
      <c r="Q226" s="332" t="str">
        <f t="shared" si="39"/>
        <v xml:space="preserve">  </v>
      </c>
      <c r="R226" s="332" t="str">
        <f t="shared" si="40"/>
        <v xml:space="preserve">  </v>
      </c>
      <c r="S226" s="332" t="str">
        <f t="shared" si="41"/>
        <v xml:space="preserve">  </v>
      </c>
    </row>
    <row r="227" spans="1:19" x14ac:dyDescent="0.25">
      <c r="A227" s="330">
        <v>41500</v>
      </c>
      <c r="B227" s="331">
        <f t="shared" si="32"/>
        <v>8</v>
      </c>
      <c r="C227" s="331">
        <f t="shared" si="33"/>
        <v>1</v>
      </c>
      <c r="D227" s="329">
        <f t="shared" si="34"/>
        <v>2099.2168343211729</v>
      </c>
      <c r="E227" s="329">
        <f>SUM(D$2:D227)</f>
        <v>388216.56504076894</v>
      </c>
      <c r="F227" s="329">
        <v>217100</v>
      </c>
      <c r="G227" s="329">
        <v>136500</v>
      </c>
      <c r="H227" s="329">
        <v>252200</v>
      </c>
      <c r="I227" s="329">
        <v>345100</v>
      </c>
      <c r="J227" s="329">
        <v>142400</v>
      </c>
      <c r="K227" s="329">
        <v>258700</v>
      </c>
      <c r="L227" s="329">
        <v>348700</v>
      </c>
      <c r="M227" s="332" t="str">
        <f t="shared" si="35"/>
        <v xml:space="preserve">  </v>
      </c>
      <c r="N227" s="332" t="str">
        <f t="shared" si="36"/>
        <v xml:space="preserve">  </v>
      </c>
      <c r="O227" s="332" t="str">
        <f t="shared" si="37"/>
        <v xml:space="preserve">  </v>
      </c>
      <c r="P227" s="332" t="str">
        <f t="shared" si="38"/>
        <v xml:space="preserve">  </v>
      </c>
      <c r="Q227" s="332" t="str">
        <f t="shared" si="39"/>
        <v xml:space="preserve">  </v>
      </c>
      <c r="R227" s="332" t="str">
        <f t="shared" si="40"/>
        <v xml:space="preserve">  </v>
      </c>
      <c r="S227" s="332" t="str">
        <f t="shared" si="41"/>
        <v xml:space="preserve">  </v>
      </c>
    </row>
    <row r="228" spans="1:19" x14ac:dyDescent="0.25">
      <c r="A228" s="330">
        <v>41501</v>
      </c>
      <c r="B228" s="331">
        <f t="shared" si="32"/>
        <v>8</v>
      </c>
      <c r="C228" s="331">
        <f t="shared" si="33"/>
        <v>1</v>
      </c>
      <c r="D228" s="329">
        <f t="shared" si="34"/>
        <v>2099.2168343211729</v>
      </c>
      <c r="E228" s="329">
        <f>SUM(D$2:D228)</f>
        <v>390315.78187509009</v>
      </c>
      <c r="F228" s="329">
        <v>217100</v>
      </c>
      <c r="G228" s="329">
        <v>136500</v>
      </c>
      <c r="H228" s="329">
        <v>252200</v>
      </c>
      <c r="I228" s="329">
        <v>345100</v>
      </c>
      <c r="J228" s="329">
        <v>142400</v>
      </c>
      <c r="K228" s="329">
        <v>258700</v>
      </c>
      <c r="L228" s="329">
        <v>348700</v>
      </c>
      <c r="M228" s="332" t="str">
        <f t="shared" si="35"/>
        <v xml:space="preserve">  </v>
      </c>
      <c r="N228" s="332" t="str">
        <f t="shared" si="36"/>
        <v xml:space="preserve">  </v>
      </c>
      <c r="O228" s="332" t="str">
        <f t="shared" si="37"/>
        <v xml:space="preserve">  </v>
      </c>
      <c r="P228" s="332" t="str">
        <f t="shared" si="38"/>
        <v xml:space="preserve">  </v>
      </c>
      <c r="Q228" s="332" t="str">
        <f t="shared" si="39"/>
        <v xml:space="preserve">  </v>
      </c>
      <c r="R228" s="332" t="str">
        <f t="shared" si="40"/>
        <v xml:space="preserve">  </v>
      </c>
      <c r="S228" s="332" t="str">
        <f t="shared" si="41"/>
        <v xml:space="preserve">  </v>
      </c>
    </row>
    <row r="229" spans="1:19" x14ac:dyDescent="0.25">
      <c r="A229" s="330">
        <v>41502</v>
      </c>
      <c r="B229" s="331">
        <f t="shared" si="32"/>
        <v>8</v>
      </c>
      <c r="C229" s="331">
        <f t="shared" si="33"/>
        <v>1</v>
      </c>
      <c r="D229" s="329">
        <f t="shared" si="34"/>
        <v>2099.2168343211729</v>
      </c>
      <c r="E229" s="329">
        <f>SUM(D$2:D229)</f>
        <v>392414.99870941124</v>
      </c>
      <c r="F229" s="329">
        <v>217100</v>
      </c>
      <c r="G229" s="329">
        <v>136500</v>
      </c>
      <c r="H229" s="329">
        <v>252200</v>
      </c>
      <c r="I229" s="329">
        <v>345100</v>
      </c>
      <c r="J229" s="329">
        <v>142400</v>
      </c>
      <c r="K229" s="329">
        <v>258700</v>
      </c>
      <c r="L229" s="329">
        <v>348700</v>
      </c>
      <c r="M229" s="332" t="str">
        <f t="shared" si="35"/>
        <v xml:space="preserve">  </v>
      </c>
      <c r="N229" s="332" t="str">
        <f t="shared" si="36"/>
        <v xml:space="preserve">  </v>
      </c>
      <c r="O229" s="332" t="str">
        <f t="shared" si="37"/>
        <v xml:space="preserve">  </v>
      </c>
      <c r="P229" s="332" t="str">
        <f t="shared" si="38"/>
        <v xml:space="preserve">  </v>
      </c>
      <c r="Q229" s="332" t="str">
        <f t="shared" si="39"/>
        <v xml:space="preserve">  </v>
      </c>
      <c r="R229" s="332" t="str">
        <f t="shared" si="40"/>
        <v xml:space="preserve">  </v>
      </c>
      <c r="S229" s="332" t="str">
        <f t="shared" si="41"/>
        <v xml:space="preserve">  </v>
      </c>
    </row>
    <row r="230" spans="1:19" x14ac:dyDescent="0.25">
      <c r="A230" s="330">
        <v>41503</v>
      </c>
      <c r="B230" s="331">
        <f t="shared" si="32"/>
        <v>8</v>
      </c>
      <c r="C230" s="331">
        <f t="shared" si="33"/>
        <v>1</v>
      </c>
      <c r="D230" s="329">
        <f t="shared" si="34"/>
        <v>2099.2168343211729</v>
      </c>
      <c r="E230" s="329">
        <f>SUM(D$2:D230)</f>
        <v>394514.2155437324</v>
      </c>
      <c r="F230" s="329">
        <v>217100</v>
      </c>
      <c r="G230" s="329">
        <v>136500</v>
      </c>
      <c r="H230" s="329">
        <v>252200</v>
      </c>
      <c r="I230" s="329">
        <v>345100</v>
      </c>
      <c r="J230" s="329">
        <v>142400</v>
      </c>
      <c r="K230" s="329">
        <v>258700</v>
      </c>
      <c r="L230" s="329">
        <v>348700</v>
      </c>
      <c r="M230" s="332" t="str">
        <f t="shared" si="35"/>
        <v xml:space="preserve">  </v>
      </c>
      <c r="N230" s="332" t="str">
        <f t="shared" si="36"/>
        <v xml:space="preserve">  </v>
      </c>
      <c r="O230" s="332" t="str">
        <f t="shared" si="37"/>
        <v xml:space="preserve">  </v>
      </c>
      <c r="P230" s="332" t="str">
        <f t="shared" si="38"/>
        <v xml:space="preserve">  </v>
      </c>
      <c r="Q230" s="332" t="str">
        <f t="shared" si="39"/>
        <v xml:space="preserve">  </v>
      </c>
      <c r="R230" s="332" t="str">
        <f t="shared" si="40"/>
        <v xml:space="preserve">  </v>
      </c>
      <c r="S230" s="332" t="str">
        <f t="shared" si="41"/>
        <v xml:space="preserve">  </v>
      </c>
    </row>
    <row r="231" spans="1:19" x14ac:dyDescent="0.25">
      <c r="A231" s="330">
        <v>41504</v>
      </c>
      <c r="B231" s="331">
        <f t="shared" si="32"/>
        <v>8</v>
      </c>
      <c r="C231" s="331">
        <f t="shared" si="33"/>
        <v>1</v>
      </c>
      <c r="D231" s="329">
        <f t="shared" si="34"/>
        <v>2099.2168343211729</v>
      </c>
      <c r="E231" s="329">
        <f>SUM(D$2:D231)</f>
        <v>396613.43237805355</v>
      </c>
      <c r="F231" s="329">
        <v>217100</v>
      </c>
      <c r="G231" s="329">
        <v>136500</v>
      </c>
      <c r="H231" s="329">
        <v>252200</v>
      </c>
      <c r="I231" s="329">
        <v>345100</v>
      </c>
      <c r="J231" s="329">
        <v>142400</v>
      </c>
      <c r="K231" s="329">
        <v>258700</v>
      </c>
      <c r="L231" s="329">
        <v>348700</v>
      </c>
      <c r="M231" s="332" t="str">
        <f t="shared" si="35"/>
        <v xml:space="preserve">  </v>
      </c>
      <c r="N231" s="332" t="str">
        <f t="shared" si="36"/>
        <v xml:space="preserve">  </v>
      </c>
      <c r="O231" s="332" t="str">
        <f t="shared" si="37"/>
        <v xml:space="preserve">  </v>
      </c>
      <c r="P231" s="332" t="str">
        <f t="shared" si="38"/>
        <v xml:space="preserve">  </v>
      </c>
      <c r="Q231" s="332" t="str">
        <f t="shared" si="39"/>
        <v xml:space="preserve">  </v>
      </c>
      <c r="R231" s="332" t="str">
        <f t="shared" si="40"/>
        <v xml:space="preserve">  </v>
      </c>
      <c r="S231" s="332" t="str">
        <f t="shared" si="41"/>
        <v xml:space="preserve">  </v>
      </c>
    </row>
    <row r="232" spans="1:19" x14ac:dyDescent="0.25">
      <c r="A232" s="330">
        <v>41505</v>
      </c>
      <c r="B232" s="331">
        <f t="shared" si="32"/>
        <v>8</v>
      </c>
      <c r="C232" s="331">
        <f t="shared" si="33"/>
        <v>1</v>
      </c>
      <c r="D232" s="329">
        <f t="shared" si="34"/>
        <v>2099.2168343211729</v>
      </c>
      <c r="E232" s="329">
        <f>SUM(D$2:D232)</f>
        <v>398712.6492123747</v>
      </c>
      <c r="F232" s="329">
        <v>217100</v>
      </c>
      <c r="G232" s="329">
        <v>136500</v>
      </c>
      <c r="H232" s="329">
        <v>252200</v>
      </c>
      <c r="I232" s="329">
        <v>345100</v>
      </c>
      <c r="J232" s="329">
        <v>142400</v>
      </c>
      <c r="K232" s="329">
        <v>258700</v>
      </c>
      <c r="L232" s="329">
        <v>348700</v>
      </c>
      <c r="M232" s="332" t="str">
        <f t="shared" si="35"/>
        <v xml:space="preserve">  </v>
      </c>
      <c r="N232" s="332" t="str">
        <f t="shared" si="36"/>
        <v xml:space="preserve">  </v>
      </c>
      <c r="O232" s="332" t="str">
        <f t="shared" si="37"/>
        <v xml:space="preserve">  </v>
      </c>
      <c r="P232" s="332" t="str">
        <f t="shared" si="38"/>
        <v xml:space="preserve">  </v>
      </c>
      <c r="Q232" s="332" t="str">
        <f t="shared" si="39"/>
        <v xml:space="preserve">  </v>
      </c>
      <c r="R232" s="332" t="str">
        <f t="shared" si="40"/>
        <v xml:space="preserve">  </v>
      </c>
      <c r="S232" s="332" t="str">
        <f t="shared" si="41"/>
        <v xml:space="preserve">  </v>
      </c>
    </row>
    <row r="233" spans="1:19" x14ac:dyDescent="0.25">
      <c r="A233" s="330">
        <v>41506</v>
      </c>
      <c r="B233" s="331">
        <f t="shared" si="32"/>
        <v>8</v>
      </c>
      <c r="C233" s="331">
        <f t="shared" si="33"/>
        <v>1</v>
      </c>
      <c r="D233" s="329">
        <f t="shared" si="34"/>
        <v>2099.2168343211729</v>
      </c>
      <c r="E233" s="329">
        <f>SUM(D$2:D233)</f>
        <v>400811.86604669585</v>
      </c>
      <c r="F233" s="329">
        <v>217100</v>
      </c>
      <c r="G233" s="329">
        <v>136500</v>
      </c>
      <c r="H233" s="329">
        <v>252200</v>
      </c>
      <c r="I233" s="329">
        <v>345100</v>
      </c>
      <c r="J233" s="329">
        <v>142400</v>
      </c>
      <c r="K233" s="329">
        <v>258700</v>
      </c>
      <c r="L233" s="329">
        <v>348700</v>
      </c>
      <c r="M233" s="332" t="str">
        <f t="shared" si="35"/>
        <v xml:space="preserve">  </v>
      </c>
      <c r="N233" s="332" t="str">
        <f t="shared" si="36"/>
        <v xml:space="preserve">  </v>
      </c>
      <c r="O233" s="332" t="str">
        <f t="shared" si="37"/>
        <v xml:space="preserve">  </v>
      </c>
      <c r="P233" s="332" t="str">
        <f t="shared" si="38"/>
        <v xml:space="preserve">  </v>
      </c>
      <c r="Q233" s="332" t="str">
        <f t="shared" si="39"/>
        <v xml:space="preserve">  </v>
      </c>
      <c r="R233" s="332" t="str">
        <f t="shared" si="40"/>
        <v xml:space="preserve">  </v>
      </c>
      <c r="S233" s="332" t="str">
        <f t="shared" si="41"/>
        <v xml:space="preserve">  </v>
      </c>
    </row>
    <row r="234" spans="1:19" x14ac:dyDescent="0.25">
      <c r="A234" s="330">
        <v>41507</v>
      </c>
      <c r="B234" s="331">
        <f t="shared" si="32"/>
        <v>8</v>
      </c>
      <c r="C234" s="331">
        <f t="shared" si="33"/>
        <v>1</v>
      </c>
      <c r="D234" s="329">
        <f t="shared" si="34"/>
        <v>2099.2168343211729</v>
      </c>
      <c r="E234" s="329">
        <f>SUM(D$2:D234)</f>
        <v>402911.08288101701</v>
      </c>
      <c r="F234" s="329">
        <v>217100</v>
      </c>
      <c r="G234" s="329">
        <v>136500</v>
      </c>
      <c r="H234" s="329">
        <v>252200</v>
      </c>
      <c r="I234" s="329">
        <v>345100</v>
      </c>
      <c r="J234" s="329">
        <v>142400</v>
      </c>
      <c r="K234" s="329">
        <v>258700</v>
      </c>
      <c r="L234" s="329">
        <v>348700</v>
      </c>
      <c r="M234" s="332" t="str">
        <f t="shared" si="35"/>
        <v xml:space="preserve">  </v>
      </c>
      <c r="N234" s="332" t="str">
        <f t="shared" si="36"/>
        <v xml:space="preserve">  </v>
      </c>
      <c r="O234" s="332" t="str">
        <f t="shared" si="37"/>
        <v xml:space="preserve">  </v>
      </c>
      <c r="P234" s="332" t="str">
        <f t="shared" si="38"/>
        <v xml:space="preserve">  </v>
      </c>
      <c r="Q234" s="332" t="str">
        <f t="shared" si="39"/>
        <v xml:space="preserve">  </v>
      </c>
      <c r="R234" s="332" t="str">
        <f t="shared" si="40"/>
        <v xml:space="preserve">  </v>
      </c>
      <c r="S234" s="332" t="str">
        <f t="shared" si="41"/>
        <v xml:space="preserve">  </v>
      </c>
    </row>
    <row r="235" spans="1:19" x14ac:dyDescent="0.25">
      <c r="A235" s="330">
        <v>41508</v>
      </c>
      <c r="B235" s="331">
        <f t="shared" si="32"/>
        <v>8</v>
      </c>
      <c r="C235" s="331">
        <f t="shared" si="33"/>
        <v>1</v>
      </c>
      <c r="D235" s="329">
        <f t="shared" si="34"/>
        <v>2099.2168343211729</v>
      </c>
      <c r="E235" s="329">
        <f>SUM(D$2:D235)</f>
        <v>405010.29971533816</v>
      </c>
      <c r="F235" s="329">
        <v>217100</v>
      </c>
      <c r="G235" s="329">
        <v>136500</v>
      </c>
      <c r="H235" s="329">
        <v>252200</v>
      </c>
      <c r="I235" s="329">
        <v>345100</v>
      </c>
      <c r="J235" s="329">
        <v>142400</v>
      </c>
      <c r="K235" s="329">
        <v>258700</v>
      </c>
      <c r="L235" s="329">
        <v>348700</v>
      </c>
      <c r="M235" s="332" t="str">
        <f t="shared" si="35"/>
        <v xml:space="preserve">  </v>
      </c>
      <c r="N235" s="332" t="str">
        <f t="shared" si="36"/>
        <v xml:space="preserve">  </v>
      </c>
      <c r="O235" s="332" t="str">
        <f t="shared" si="37"/>
        <v xml:space="preserve">  </v>
      </c>
      <c r="P235" s="332" t="str">
        <f t="shared" si="38"/>
        <v xml:space="preserve">  </v>
      </c>
      <c r="Q235" s="332" t="str">
        <f t="shared" si="39"/>
        <v xml:space="preserve">  </v>
      </c>
      <c r="R235" s="332" t="str">
        <f t="shared" si="40"/>
        <v xml:space="preserve">  </v>
      </c>
      <c r="S235" s="332" t="str">
        <f t="shared" si="41"/>
        <v xml:space="preserve">  </v>
      </c>
    </row>
    <row r="236" spans="1:19" x14ac:dyDescent="0.25">
      <c r="A236" s="330">
        <v>41509</v>
      </c>
      <c r="B236" s="331">
        <f t="shared" si="32"/>
        <v>8</v>
      </c>
      <c r="C236" s="331">
        <f t="shared" si="33"/>
        <v>1</v>
      </c>
      <c r="D236" s="329">
        <f t="shared" si="34"/>
        <v>2099.2168343211729</v>
      </c>
      <c r="E236" s="329">
        <f>SUM(D$2:D236)</f>
        <v>407109.51654965931</v>
      </c>
      <c r="F236" s="329">
        <v>217100</v>
      </c>
      <c r="G236" s="329">
        <v>136500</v>
      </c>
      <c r="H236" s="329">
        <v>252200</v>
      </c>
      <c r="I236" s="329">
        <v>345100</v>
      </c>
      <c r="J236" s="329">
        <v>142400</v>
      </c>
      <c r="K236" s="329">
        <v>258700</v>
      </c>
      <c r="L236" s="329">
        <v>348700</v>
      </c>
      <c r="M236" s="332" t="str">
        <f t="shared" si="35"/>
        <v xml:space="preserve">  </v>
      </c>
      <c r="N236" s="332" t="str">
        <f t="shared" si="36"/>
        <v xml:space="preserve">  </v>
      </c>
      <c r="O236" s="332" t="str">
        <f t="shared" si="37"/>
        <v xml:space="preserve">  </v>
      </c>
      <c r="P236" s="332" t="str">
        <f t="shared" si="38"/>
        <v xml:space="preserve">  </v>
      </c>
      <c r="Q236" s="332" t="str">
        <f t="shared" si="39"/>
        <v xml:space="preserve">  </v>
      </c>
      <c r="R236" s="332" t="str">
        <f t="shared" si="40"/>
        <v xml:space="preserve">  </v>
      </c>
      <c r="S236" s="332" t="str">
        <f t="shared" si="41"/>
        <v xml:space="preserve">  </v>
      </c>
    </row>
    <row r="237" spans="1:19" x14ac:dyDescent="0.25">
      <c r="A237" s="330">
        <v>41510</v>
      </c>
      <c r="B237" s="331">
        <f t="shared" si="32"/>
        <v>8</v>
      </c>
      <c r="C237" s="331">
        <f t="shared" si="33"/>
        <v>1</v>
      </c>
      <c r="D237" s="329">
        <f t="shared" si="34"/>
        <v>2099.2168343211729</v>
      </c>
      <c r="E237" s="329">
        <f>SUM(D$2:D237)</f>
        <v>409208.73338398046</v>
      </c>
      <c r="F237" s="329">
        <v>217100</v>
      </c>
      <c r="G237" s="329">
        <v>136500</v>
      </c>
      <c r="H237" s="329">
        <v>252200</v>
      </c>
      <c r="I237" s="329">
        <v>345100</v>
      </c>
      <c r="J237" s="329">
        <v>142400</v>
      </c>
      <c r="K237" s="329">
        <v>258700</v>
      </c>
      <c r="L237" s="329">
        <v>348700</v>
      </c>
      <c r="M237" s="332" t="str">
        <f t="shared" si="35"/>
        <v xml:space="preserve">  </v>
      </c>
      <c r="N237" s="332" t="str">
        <f t="shared" si="36"/>
        <v xml:space="preserve">  </v>
      </c>
      <c r="O237" s="332" t="str">
        <f t="shared" si="37"/>
        <v xml:space="preserve">  </v>
      </c>
      <c r="P237" s="332" t="str">
        <f t="shared" si="38"/>
        <v xml:space="preserve">  </v>
      </c>
      <c r="Q237" s="332" t="str">
        <f t="shared" si="39"/>
        <v xml:space="preserve">  </v>
      </c>
      <c r="R237" s="332" t="str">
        <f t="shared" si="40"/>
        <v xml:space="preserve">  </v>
      </c>
      <c r="S237" s="332" t="str">
        <f t="shared" si="41"/>
        <v xml:space="preserve">  </v>
      </c>
    </row>
    <row r="238" spans="1:19" x14ac:dyDescent="0.25">
      <c r="A238" s="330">
        <v>41511</v>
      </c>
      <c r="B238" s="331">
        <f t="shared" si="32"/>
        <v>8</v>
      </c>
      <c r="C238" s="331">
        <f t="shared" si="33"/>
        <v>1</v>
      </c>
      <c r="D238" s="329">
        <f t="shared" si="34"/>
        <v>2099.2168343211729</v>
      </c>
      <c r="E238" s="329">
        <f>SUM(D$2:D238)</f>
        <v>411307.95021830162</v>
      </c>
      <c r="F238" s="329">
        <v>217100</v>
      </c>
      <c r="G238" s="329">
        <v>136500</v>
      </c>
      <c r="H238" s="329">
        <v>252200</v>
      </c>
      <c r="I238" s="329">
        <v>345100</v>
      </c>
      <c r="J238" s="329">
        <v>142400</v>
      </c>
      <c r="K238" s="329">
        <v>258700</v>
      </c>
      <c r="L238" s="329">
        <v>348700</v>
      </c>
      <c r="M238" s="332" t="str">
        <f t="shared" si="35"/>
        <v xml:space="preserve">  </v>
      </c>
      <c r="N238" s="332" t="str">
        <f t="shared" si="36"/>
        <v xml:space="preserve">  </v>
      </c>
      <c r="O238" s="332" t="str">
        <f t="shared" si="37"/>
        <v xml:space="preserve">  </v>
      </c>
      <c r="P238" s="332" t="str">
        <f t="shared" si="38"/>
        <v xml:space="preserve">  </v>
      </c>
      <c r="Q238" s="332" t="str">
        <f t="shared" si="39"/>
        <v xml:space="preserve">  </v>
      </c>
      <c r="R238" s="332" t="str">
        <f t="shared" si="40"/>
        <v xml:space="preserve">  </v>
      </c>
      <c r="S238" s="332" t="str">
        <f t="shared" si="41"/>
        <v xml:space="preserve">  </v>
      </c>
    </row>
    <row r="239" spans="1:19" x14ac:dyDescent="0.25">
      <c r="A239" s="330">
        <v>41512</v>
      </c>
      <c r="B239" s="331">
        <f t="shared" si="32"/>
        <v>8</v>
      </c>
      <c r="C239" s="331">
        <f t="shared" si="33"/>
        <v>1</v>
      </c>
      <c r="D239" s="329">
        <f t="shared" si="34"/>
        <v>2099.2168343211729</v>
      </c>
      <c r="E239" s="329">
        <f>SUM(D$2:D239)</f>
        <v>413407.16705262277</v>
      </c>
      <c r="F239" s="329">
        <v>217100</v>
      </c>
      <c r="G239" s="329">
        <v>136500</v>
      </c>
      <c r="H239" s="329">
        <v>252200</v>
      </c>
      <c r="I239" s="329">
        <v>345100</v>
      </c>
      <c r="J239" s="329">
        <v>142400</v>
      </c>
      <c r="K239" s="329">
        <v>258700</v>
      </c>
      <c r="L239" s="329">
        <v>348700</v>
      </c>
      <c r="M239" s="332" t="str">
        <f t="shared" si="35"/>
        <v xml:space="preserve">  </v>
      </c>
      <c r="N239" s="332" t="str">
        <f t="shared" si="36"/>
        <v xml:space="preserve">  </v>
      </c>
      <c r="O239" s="332" t="str">
        <f t="shared" si="37"/>
        <v xml:space="preserve">  </v>
      </c>
      <c r="P239" s="332" t="str">
        <f t="shared" si="38"/>
        <v xml:space="preserve">  </v>
      </c>
      <c r="Q239" s="332" t="str">
        <f t="shared" si="39"/>
        <v xml:space="preserve">  </v>
      </c>
      <c r="R239" s="332" t="str">
        <f t="shared" si="40"/>
        <v xml:space="preserve">  </v>
      </c>
      <c r="S239" s="332" t="str">
        <f t="shared" si="41"/>
        <v xml:space="preserve">  </v>
      </c>
    </row>
    <row r="240" spans="1:19" x14ac:dyDescent="0.25">
      <c r="A240" s="330">
        <v>41513</v>
      </c>
      <c r="B240" s="331">
        <f t="shared" si="32"/>
        <v>8</v>
      </c>
      <c r="C240" s="331">
        <f t="shared" si="33"/>
        <v>1</v>
      </c>
      <c r="D240" s="329">
        <f t="shared" si="34"/>
        <v>2099.2168343211729</v>
      </c>
      <c r="E240" s="329">
        <f>SUM(D$2:D240)</f>
        <v>415506.38388694392</v>
      </c>
      <c r="F240" s="329">
        <v>217100</v>
      </c>
      <c r="G240" s="329">
        <v>136500</v>
      </c>
      <c r="H240" s="329">
        <v>252200</v>
      </c>
      <c r="I240" s="329">
        <v>345100</v>
      </c>
      <c r="J240" s="329">
        <v>142400</v>
      </c>
      <c r="K240" s="329">
        <v>258700</v>
      </c>
      <c r="L240" s="329">
        <v>348700</v>
      </c>
      <c r="M240" s="332" t="str">
        <f t="shared" si="35"/>
        <v xml:space="preserve">  </v>
      </c>
      <c r="N240" s="332" t="str">
        <f t="shared" si="36"/>
        <v xml:space="preserve">  </v>
      </c>
      <c r="O240" s="332" t="str">
        <f t="shared" si="37"/>
        <v xml:space="preserve">  </v>
      </c>
      <c r="P240" s="332" t="str">
        <f t="shared" si="38"/>
        <v xml:space="preserve">  </v>
      </c>
      <c r="Q240" s="332" t="str">
        <f t="shared" si="39"/>
        <v xml:space="preserve">  </v>
      </c>
      <c r="R240" s="332" t="str">
        <f t="shared" si="40"/>
        <v xml:space="preserve">  </v>
      </c>
      <c r="S240" s="332" t="str">
        <f t="shared" si="41"/>
        <v xml:space="preserve">  </v>
      </c>
    </row>
    <row r="241" spans="1:19" x14ac:dyDescent="0.25">
      <c r="A241" s="330">
        <v>41514</v>
      </c>
      <c r="B241" s="331">
        <f t="shared" si="32"/>
        <v>8</v>
      </c>
      <c r="C241" s="331">
        <f t="shared" si="33"/>
        <v>1</v>
      </c>
      <c r="D241" s="329">
        <f t="shared" si="34"/>
        <v>2099.2168343211729</v>
      </c>
      <c r="E241" s="329">
        <f>SUM(D$2:D241)</f>
        <v>417605.60072126507</v>
      </c>
      <c r="F241" s="329">
        <v>217100</v>
      </c>
      <c r="G241" s="329">
        <v>136500</v>
      </c>
      <c r="H241" s="329">
        <v>252200</v>
      </c>
      <c r="I241" s="329">
        <v>345100</v>
      </c>
      <c r="J241" s="329">
        <v>142400</v>
      </c>
      <c r="K241" s="329">
        <v>258700</v>
      </c>
      <c r="L241" s="329">
        <v>348700</v>
      </c>
      <c r="M241" s="332" t="str">
        <f t="shared" si="35"/>
        <v xml:space="preserve">  </v>
      </c>
      <c r="N241" s="332" t="str">
        <f t="shared" si="36"/>
        <v xml:space="preserve">  </v>
      </c>
      <c r="O241" s="332" t="str">
        <f t="shared" si="37"/>
        <v xml:space="preserve">  </v>
      </c>
      <c r="P241" s="332" t="str">
        <f t="shared" si="38"/>
        <v xml:space="preserve">  </v>
      </c>
      <c r="Q241" s="332" t="str">
        <f t="shared" si="39"/>
        <v xml:space="preserve">  </v>
      </c>
      <c r="R241" s="332" t="str">
        <f t="shared" si="40"/>
        <v xml:space="preserve">  </v>
      </c>
      <c r="S241" s="332" t="str">
        <f t="shared" si="41"/>
        <v xml:space="preserve">  </v>
      </c>
    </row>
    <row r="242" spans="1:19" x14ac:dyDescent="0.25">
      <c r="A242" s="330">
        <v>41515</v>
      </c>
      <c r="B242" s="331">
        <f t="shared" si="32"/>
        <v>8</v>
      </c>
      <c r="C242" s="331">
        <f t="shared" si="33"/>
        <v>1</v>
      </c>
      <c r="D242" s="329">
        <f t="shared" si="34"/>
        <v>2099.2168343211729</v>
      </c>
      <c r="E242" s="329">
        <f>SUM(D$2:D242)</f>
        <v>419704.81755558623</v>
      </c>
      <c r="F242" s="329">
        <v>217100</v>
      </c>
      <c r="G242" s="329">
        <v>136500</v>
      </c>
      <c r="H242" s="329">
        <v>252200</v>
      </c>
      <c r="I242" s="329">
        <v>345100</v>
      </c>
      <c r="J242" s="329">
        <v>142400</v>
      </c>
      <c r="K242" s="329">
        <v>258700</v>
      </c>
      <c r="L242" s="329">
        <v>348700</v>
      </c>
      <c r="M242" s="332" t="str">
        <f t="shared" si="35"/>
        <v xml:space="preserve">  </v>
      </c>
      <c r="N242" s="332" t="str">
        <f t="shared" si="36"/>
        <v xml:space="preserve">  </v>
      </c>
      <c r="O242" s="332" t="str">
        <f t="shared" si="37"/>
        <v xml:space="preserve">  </v>
      </c>
      <c r="P242" s="332" t="str">
        <f t="shared" si="38"/>
        <v xml:space="preserve">  </v>
      </c>
      <c r="Q242" s="332" t="str">
        <f t="shared" si="39"/>
        <v xml:space="preserve">  </v>
      </c>
      <c r="R242" s="332" t="str">
        <f t="shared" si="40"/>
        <v xml:space="preserve">  </v>
      </c>
      <c r="S242" s="332" t="str">
        <f t="shared" si="41"/>
        <v xml:space="preserve">  </v>
      </c>
    </row>
    <row r="243" spans="1:19" x14ac:dyDescent="0.25">
      <c r="A243" s="330">
        <v>41516</v>
      </c>
      <c r="B243" s="331">
        <f t="shared" si="32"/>
        <v>8</v>
      </c>
      <c r="C243" s="331">
        <f t="shared" si="33"/>
        <v>1</v>
      </c>
      <c r="D243" s="329">
        <f t="shared" si="34"/>
        <v>2099.2168343211729</v>
      </c>
      <c r="E243" s="329">
        <f>SUM(D$2:D243)</f>
        <v>421804.03438990738</v>
      </c>
      <c r="F243" s="329">
        <v>217100</v>
      </c>
      <c r="G243" s="329">
        <v>136500</v>
      </c>
      <c r="H243" s="329">
        <v>252200</v>
      </c>
      <c r="I243" s="329">
        <v>345100</v>
      </c>
      <c r="J243" s="329">
        <v>142400</v>
      </c>
      <c r="K243" s="329">
        <v>258700</v>
      </c>
      <c r="L243" s="329">
        <v>348700</v>
      </c>
      <c r="M243" s="332" t="str">
        <f t="shared" si="35"/>
        <v xml:space="preserve">  </v>
      </c>
      <c r="N243" s="332" t="str">
        <f t="shared" si="36"/>
        <v xml:space="preserve">  </v>
      </c>
      <c r="O243" s="332" t="str">
        <f t="shared" si="37"/>
        <v xml:space="preserve">  </v>
      </c>
      <c r="P243" s="332" t="str">
        <f t="shared" si="38"/>
        <v xml:space="preserve">  </v>
      </c>
      <c r="Q243" s="332" t="str">
        <f t="shared" si="39"/>
        <v xml:space="preserve">  </v>
      </c>
      <c r="R243" s="332" t="str">
        <f t="shared" si="40"/>
        <v xml:space="preserve">  </v>
      </c>
      <c r="S243" s="332" t="str">
        <f t="shared" si="41"/>
        <v xml:space="preserve">  </v>
      </c>
    </row>
    <row r="244" spans="1:19" x14ac:dyDescent="0.25">
      <c r="A244" s="330">
        <v>41517</v>
      </c>
      <c r="B244" s="331">
        <f t="shared" si="32"/>
        <v>8</v>
      </c>
      <c r="C244" s="331">
        <f t="shared" si="33"/>
        <v>1</v>
      </c>
      <c r="D244" s="329">
        <f t="shared" si="34"/>
        <v>2099.2168343211729</v>
      </c>
      <c r="E244" s="329">
        <f>SUM(D$2:D244)</f>
        <v>423903.25122422853</v>
      </c>
      <c r="F244" s="329">
        <v>217100</v>
      </c>
      <c r="G244" s="329">
        <v>136500</v>
      </c>
      <c r="H244" s="329">
        <v>252200</v>
      </c>
      <c r="I244" s="329">
        <v>345100</v>
      </c>
      <c r="J244" s="329">
        <v>142400</v>
      </c>
      <c r="K244" s="329">
        <v>258700</v>
      </c>
      <c r="L244" s="329">
        <v>348700</v>
      </c>
      <c r="M244" s="332" t="str">
        <f t="shared" si="35"/>
        <v xml:space="preserve">  </v>
      </c>
      <c r="N244" s="332" t="str">
        <f t="shared" si="36"/>
        <v xml:space="preserve">  </v>
      </c>
      <c r="O244" s="332" t="str">
        <f t="shared" si="37"/>
        <v xml:space="preserve">  </v>
      </c>
      <c r="P244" s="332" t="str">
        <f t="shared" si="38"/>
        <v xml:space="preserve">  </v>
      </c>
      <c r="Q244" s="332" t="str">
        <f t="shared" si="39"/>
        <v xml:space="preserve">  </v>
      </c>
      <c r="R244" s="332" t="str">
        <f t="shared" si="40"/>
        <v xml:space="preserve">  </v>
      </c>
      <c r="S244" s="332" t="str">
        <f t="shared" si="41"/>
        <v xml:space="preserve">  </v>
      </c>
    </row>
    <row r="245" spans="1:19" x14ac:dyDescent="0.25">
      <c r="A245" s="330">
        <v>41518</v>
      </c>
      <c r="B245" s="331">
        <f t="shared" si="32"/>
        <v>9</v>
      </c>
      <c r="C245" s="331">
        <f t="shared" si="33"/>
        <v>1</v>
      </c>
      <c r="D245" s="329">
        <f t="shared" si="34"/>
        <v>1088.6102442880961</v>
      </c>
      <c r="E245" s="329">
        <f>SUM(D$2:D245)</f>
        <v>424991.86146851664</v>
      </c>
      <c r="F245" s="329">
        <v>217100</v>
      </c>
      <c r="G245" s="329">
        <v>136500</v>
      </c>
      <c r="H245" s="329">
        <v>252200</v>
      </c>
      <c r="I245" s="329">
        <v>345100</v>
      </c>
      <c r="J245" s="329">
        <v>142400</v>
      </c>
      <c r="K245" s="329">
        <v>258700</v>
      </c>
      <c r="L245" s="329">
        <v>348700</v>
      </c>
      <c r="M245" s="332" t="str">
        <f t="shared" si="35"/>
        <v xml:space="preserve">  </v>
      </c>
      <c r="N245" s="332" t="str">
        <f t="shared" si="36"/>
        <v xml:space="preserve">  </v>
      </c>
      <c r="O245" s="332" t="str">
        <f t="shared" si="37"/>
        <v xml:space="preserve">  </v>
      </c>
      <c r="P245" s="332" t="str">
        <f t="shared" si="38"/>
        <v xml:space="preserve">  </v>
      </c>
      <c r="Q245" s="332" t="str">
        <f t="shared" si="39"/>
        <v xml:space="preserve">  </v>
      </c>
      <c r="R245" s="332" t="str">
        <f t="shared" si="40"/>
        <v xml:space="preserve">  </v>
      </c>
      <c r="S245" s="332" t="str">
        <f t="shared" si="41"/>
        <v xml:space="preserve">  </v>
      </c>
    </row>
    <row r="246" spans="1:19" x14ac:dyDescent="0.25">
      <c r="A246" s="330">
        <v>41519</v>
      </c>
      <c r="B246" s="331">
        <f t="shared" si="32"/>
        <v>9</v>
      </c>
      <c r="C246" s="331">
        <f t="shared" si="33"/>
        <v>1</v>
      </c>
      <c r="D246" s="329">
        <f t="shared" si="34"/>
        <v>1088.6102442880961</v>
      </c>
      <c r="E246" s="329">
        <f>SUM(D$2:D246)</f>
        <v>426080.47171280475</v>
      </c>
      <c r="F246" s="329">
        <v>217100</v>
      </c>
      <c r="G246" s="329">
        <v>136500</v>
      </c>
      <c r="H246" s="329">
        <v>252200</v>
      </c>
      <c r="I246" s="329">
        <v>345100</v>
      </c>
      <c r="J246" s="329">
        <v>142400</v>
      </c>
      <c r="K246" s="329">
        <v>258700</v>
      </c>
      <c r="L246" s="329">
        <v>348700</v>
      </c>
      <c r="M246" s="332" t="str">
        <f t="shared" si="35"/>
        <v xml:space="preserve">  </v>
      </c>
      <c r="N246" s="332" t="str">
        <f t="shared" si="36"/>
        <v xml:space="preserve">  </v>
      </c>
      <c r="O246" s="332" t="str">
        <f t="shared" si="37"/>
        <v xml:space="preserve">  </v>
      </c>
      <c r="P246" s="332" t="str">
        <f t="shared" si="38"/>
        <v xml:space="preserve">  </v>
      </c>
      <c r="Q246" s="332" t="str">
        <f t="shared" si="39"/>
        <v xml:space="preserve">  </v>
      </c>
      <c r="R246" s="332" t="str">
        <f t="shared" si="40"/>
        <v xml:space="preserve">  </v>
      </c>
      <c r="S246" s="332" t="str">
        <f t="shared" si="41"/>
        <v xml:space="preserve">  </v>
      </c>
    </row>
    <row r="247" spans="1:19" x14ac:dyDescent="0.25">
      <c r="A247" s="330">
        <v>41520</v>
      </c>
      <c r="B247" s="331">
        <f t="shared" si="32"/>
        <v>9</v>
      </c>
      <c r="C247" s="331">
        <f t="shared" si="33"/>
        <v>1</v>
      </c>
      <c r="D247" s="329">
        <f t="shared" si="34"/>
        <v>1088.6102442880961</v>
      </c>
      <c r="E247" s="329">
        <f>SUM(D$2:D247)</f>
        <v>427169.08195709286</v>
      </c>
      <c r="F247" s="329">
        <v>217100</v>
      </c>
      <c r="G247" s="329">
        <v>136500</v>
      </c>
      <c r="H247" s="329">
        <v>252200</v>
      </c>
      <c r="I247" s="329">
        <v>345100</v>
      </c>
      <c r="J247" s="329">
        <v>142400</v>
      </c>
      <c r="K247" s="329">
        <v>258700</v>
      </c>
      <c r="L247" s="329">
        <v>348700</v>
      </c>
      <c r="M247" s="332" t="str">
        <f t="shared" si="35"/>
        <v xml:space="preserve">  </v>
      </c>
      <c r="N247" s="332" t="str">
        <f t="shared" si="36"/>
        <v xml:space="preserve">  </v>
      </c>
      <c r="O247" s="332" t="str">
        <f t="shared" si="37"/>
        <v xml:space="preserve">  </v>
      </c>
      <c r="P247" s="332" t="str">
        <f t="shared" si="38"/>
        <v xml:space="preserve">  </v>
      </c>
      <c r="Q247" s="332" t="str">
        <f t="shared" si="39"/>
        <v xml:space="preserve">  </v>
      </c>
      <c r="R247" s="332" t="str">
        <f t="shared" si="40"/>
        <v xml:space="preserve">  </v>
      </c>
      <c r="S247" s="332" t="str">
        <f t="shared" si="41"/>
        <v xml:space="preserve">  </v>
      </c>
    </row>
    <row r="248" spans="1:19" x14ac:dyDescent="0.25">
      <c r="A248" s="330">
        <v>41521</v>
      </c>
      <c r="B248" s="331">
        <f t="shared" si="32"/>
        <v>9</v>
      </c>
      <c r="C248" s="331">
        <f t="shared" si="33"/>
        <v>1</v>
      </c>
      <c r="D248" s="329">
        <f t="shared" si="34"/>
        <v>1088.6102442880961</v>
      </c>
      <c r="E248" s="329">
        <f>SUM(D$2:D248)</f>
        <v>428257.69220138097</v>
      </c>
      <c r="F248" s="329">
        <v>217100</v>
      </c>
      <c r="G248" s="329">
        <v>136500</v>
      </c>
      <c r="H248" s="329">
        <v>252200</v>
      </c>
      <c r="I248" s="329">
        <v>345100</v>
      </c>
      <c r="J248" s="329">
        <v>142400</v>
      </c>
      <c r="K248" s="329">
        <v>258700</v>
      </c>
      <c r="L248" s="329">
        <v>348700</v>
      </c>
      <c r="M248" s="332" t="str">
        <f t="shared" si="35"/>
        <v xml:space="preserve">  </v>
      </c>
      <c r="N248" s="332" t="str">
        <f t="shared" si="36"/>
        <v xml:space="preserve">  </v>
      </c>
      <c r="O248" s="332" t="str">
        <f t="shared" si="37"/>
        <v xml:space="preserve">  </v>
      </c>
      <c r="P248" s="332" t="str">
        <f t="shared" si="38"/>
        <v xml:space="preserve">  </v>
      </c>
      <c r="Q248" s="332" t="str">
        <f t="shared" si="39"/>
        <v xml:space="preserve">  </v>
      </c>
      <c r="R248" s="332" t="str">
        <f t="shared" si="40"/>
        <v xml:space="preserve">  </v>
      </c>
      <c r="S248" s="332" t="str">
        <f t="shared" si="41"/>
        <v xml:space="preserve">  </v>
      </c>
    </row>
    <row r="249" spans="1:19" x14ac:dyDescent="0.25">
      <c r="A249" s="330">
        <v>41522</v>
      </c>
      <c r="B249" s="331">
        <f t="shared" si="32"/>
        <v>9</v>
      </c>
      <c r="C249" s="331">
        <f t="shared" si="33"/>
        <v>1</v>
      </c>
      <c r="D249" s="329">
        <f t="shared" si="34"/>
        <v>1088.6102442880961</v>
      </c>
      <c r="E249" s="329">
        <f>SUM(D$2:D249)</f>
        <v>429346.30244566908</v>
      </c>
      <c r="F249" s="329">
        <v>217100</v>
      </c>
      <c r="G249" s="329">
        <v>136500</v>
      </c>
      <c r="H249" s="329">
        <v>252200</v>
      </c>
      <c r="I249" s="329">
        <v>345100</v>
      </c>
      <c r="J249" s="329">
        <v>142400</v>
      </c>
      <c r="K249" s="329">
        <v>258700</v>
      </c>
      <c r="L249" s="329">
        <v>348700</v>
      </c>
      <c r="M249" s="332" t="str">
        <f t="shared" si="35"/>
        <v xml:space="preserve">  </v>
      </c>
      <c r="N249" s="332" t="str">
        <f t="shared" si="36"/>
        <v xml:space="preserve">  </v>
      </c>
      <c r="O249" s="332" t="str">
        <f t="shared" si="37"/>
        <v xml:space="preserve">  </v>
      </c>
      <c r="P249" s="332" t="str">
        <f t="shared" si="38"/>
        <v xml:space="preserve">  </v>
      </c>
      <c r="Q249" s="332" t="str">
        <f t="shared" si="39"/>
        <v xml:space="preserve">  </v>
      </c>
      <c r="R249" s="332" t="str">
        <f t="shared" si="40"/>
        <v xml:space="preserve">  </v>
      </c>
      <c r="S249" s="332" t="str">
        <f t="shared" si="41"/>
        <v xml:space="preserve">  </v>
      </c>
    </row>
    <row r="250" spans="1:19" x14ac:dyDescent="0.25">
      <c r="A250" s="330">
        <v>41523</v>
      </c>
      <c r="B250" s="331">
        <f t="shared" si="32"/>
        <v>9</v>
      </c>
      <c r="C250" s="331">
        <f t="shared" si="33"/>
        <v>1</v>
      </c>
      <c r="D250" s="329">
        <f t="shared" si="34"/>
        <v>1088.6102442880961</v>
      </c>
      <c r="E250" s="329">
        <f>SUM(D$2:D250)</f>
        <v>430434.91268995719</v>
      </c>
      <c r="F250" s="329">
        <v>217100</v>
      </c>
      <c r="G250" s="329">
        <v>136500</v>
      </c>
      <c r="H250" s="329">
        <v>252200</v>
      </c>
      <c r="I250" s="329">
        <v>345100</v>
      </c>
      <c r="J250" s="329">
        <v>142400</v>
      </c>
      <c r="K250" s="329">
        <v>258700</v>
      </c>
      <c r="L250" s="329">
        <v>348700</v>
      </c>
      <c r="M250" s="332" t="str">
        <f t="shared" si="35"/>
        <v xml:space="preserve">  </v>
      </c>
      <c r="N250" s="332" t="str">
        <f t="shared" si="36"/>
        <v xml:space="preserve">  </v>
      </c>
      <c r="O250" s="332" t="str">
        <f t="shared" si="37"/>
        <v xml:space="preserve">  </v>
      </c>
      <c r="P250" s="332" t="str">
        <f t="shared" si="38"/>
        <v xml:space="preserve">  </v>
      </c>
      <c r="Q250" s="332" t="str">
        <f t="shared" si="39"/>
        <v xml:space="preserve">  </v>
      </c>
      <c r="R250" s="332" t="str">
        <f t="shared" si="40"/>
        <v xml:space="preserve">  </v>
      </c>
      <c r="S250" s="332" t="str">
        <f t="shared" si="41"/>
        <v xml:space="preserve">  </v>
      </c>
    </row>
    <row r="251" spans="1:19" x14ac:dyDescent="0.25">
      <c r="A251" s="330">
        <v>41524</v>
      </c>
      <c r="B251" s="331">
        <f t="shared" si="32"/>
        <v>9</v>
      </c>
      <c r="C251" s="331">
        <f t="shared" si="33"/>
        <v>1</v>
      </c>
      <c r="D251" s="329">
        <f t="shared" si="34"/>
        <v>1088.6102442880961</v>
      </c>
      <c r="E251" s="329">
        <f>SUM(D$2:D251)</f>
        <v>431523.52293424529</v>
      </c>
      <c r="F251" s="329">
        <v>217100</v>
      </c>
      <c r="G251" s="329">
        <v>136500</v>
      </c>
      <c r="H251" s="329">
        <v>252200</v>
      </c>
      <c r="I251" s="329">
        <v>345100</v>
      </c>
      <c r="J251" s="329">
        <v>142400</v>
      </c>
      <c r="K251" s="329">
        <v>258700</v>
      </c>
      <c r="L251" s="329">
        <v>348700</v>
      </c>
      <c r="M251" s="332" t="str">
        <f t="shared" si="35"/>
        <v xml:space="preserve">  </v>
      </c>
      <c r="N251" s="332" t="str">
        <f t="shared" si="36"/>
        <v xml:space="preserve">  </v>
      </c>
      <c r="O251" s="332" t="str">
        <f t="shared" si="37"/>
        <v xml:space="preserve">  </v>
      </c>
      <c r="P251" s="332" t="str">
        <f t="shared" si="38"/>
        <v xml:space="preserve">  </v>
      </c>
      <c r="Q251" s="332" t="str">
        <f t="shared" si="39"/>
        <v xml:space="preserve">  </v>
      </c>
      <c r="R251" s="332" t="str">
        <f t="shared" si="40"/>
        <v xml:space="preserve">  </v>
      </c>
      <c r="S251" s="332" t="str">
        <f t="shared" si="41"/>
        <v xml:space="preserve">  </v>
      </c>
    </row>
    <row r="252" spans="1:19" x14ac:dyDescent="0.25">
      <c r="A252" s="330">
        <v>41525</v>
      </c>
      <c r="B252" s="331">
        <f t="shared" si="32"/>
        <v>9</v>
      </c>
      <c r="C252" s="331">
        <f t="shared" si="33"/>
        <v>1</v>
      </c>
      <c r="D252" s="329">
        <f t="shared" si="34"/>
        <v>1088.6102442880961</v>
      </c>
      <c r="E252" s="329">
        <f>SUM(D$2:D252)</f>
        <v>432612.1331785334</v>
      </c>
      <c r="F252" s="329">
        <v>217100</v>
      </c>
      <c r="G252" s="329">
        <v>136500</v>
      </c>
      <c r="H252" s="329">
        <v>252200</v>
      </c>
      <c r="I252" s="329">
        <v>345100</v>
      </c>
      <c r="J252" s="329">
        <v>142400</v>
      </c>
      <c r="K252" s="329">
        <v>258700</v>
      </c>
      <c r="L252" s="329">
        <v>348700</v>
      </c>
      <c r="M252" s="332" t="str">
        <f t="shared" si="35"/>
        <v xml:space="preserve">  </v>
      </c>
      <c r="N252" s="332" t="str">
        <f t="shared" si="36"/>
        <v xml:space="preserve">  </v>
      </c>
      <c r="O252" s="332" t="str">
        <f t="shared" si="37"/>
        <v xml:space="preserve">  </v>
      </c>
      <c r="P252" s="332" t="str">
        <f t="shared" si="38"/>
        <v xml:space="preserve">  </v>
      </c>
      <c r="Q252" s="332" t="str">
        <f t="shared" si="39"/>
        <v xml:space="preserve">  </v>
      </c>
      <c r="R252" s="332" t="str">
        <f t="shared" si="40"/>
        <v xml:space="preserve">  </v>
      </c>
      <c r="S252" s="332" t="str">
        <f t="shared" si="41"/>
        <v xml:space="preserve">  </v>
      </c>
    </row>
    <row r="253" spans="1:19" x14ac:dyDescent="0.25">
      <c r="A253" s="330">
        <v>41526</v>
      </c>
      <c r="B253" s="331">
        <f t="shared" si="32"/>
        <v>9</v>
      </c>
      <c r="C253" s="331">
        <f t="shared" si="33"/>
        <v>1</v>
      </c>
      <c r="D253" s="329">
        <f t="shared" si="34"/>
        <v>1088.6102442880961</v>
      </c>
      <c r="E253" s="329">
        <f>SUM(D$2:D253)</f>
        <v>433700.74342282151</v>
      </c>
      <c r="F253" s="329">
        <v>217100</v>
      </c>
      <c r="G253" s="329">
        <v>136500</v>
      </c>
      <c r="H253" s="329">
        <v>252200</v>
      </c>
      <c r="I253" s="329">
        <v>345100</v>
      </c>
      <c r="J253" s="329">
        <v>142400</v>
      </c>
      <c r="K253" s="329">
        <v>258700</v>
      </c>
      <c r="L253" s="329">
        <v>348700</v>
      </c>
      <c r="M253" s="332" t="str">
        <f t="shared" si="35"/>
        <v xml:space="preserve">  </v>
      </c>
      <c r="N253" s="332" t="str">
        <f t="shared" si="36"/>
        <v xml:space="preserve">  </v>
      </c>
      <c r="O253" s="332" t="str">
        <f t="shared" si="37"/>
        <v xml:space="preserve">  </v>
      </c>
      <c r="P253" s="332" t="str">
        <f t="shared" si="38"/>
        <v xml:space="preserve">  </v>
      </c>
      <c r="Q253" s="332" t="str">
        <f t="shared" si="39"/>
        <v xml:space="preserve">  </v>
      </c>
      <c r="R253" s="332" t="str">
        <f t="shared" si="40"/>
        <v xml:space="preserve">  </v>
      </c>
      <c r="S253" s="332" t="str">
        <f t="shared" si="41"/>
        <v xml:space="preserve">  </v>
      </c>
    </row>
    <row r="254" spans="1:19" x14ac:dyDescent="0.25">
      <c r="A254" s="330">
        <v>41527</v>
      </c>
      <c r="B254" s="331">
        <f t="shared" si="32"/>
        <v>9</v>
      </c>
      <c r="C254" s="331">
        <f t="shared" si="33"/>
        <v>1</v>
      </c>
      <c r="D254" s="329">
        <f t="shared" si="34"/>
        <v>1088.6102442880961</v>
      </c>
      <c r="E254" s="329">
        <f>SUM(D$2:D254)</f>
        <v>434789.35366710962</v>
      </c>
      <c r="F254" s="329">
        <v>217100</v>
      </c>
      <c r="G254" s="329">
        <v>136500</v>
      </c>
      <c r="H254" s="329">
        <v>252200</v>
      </c>
      <c r="I254" s="329">
        <v>345100</v>
      </c>
      <c r="J254" s="329">
        <v>142400</v>
      </c>
      <c r="K254" s="329">
        <v>258700</v>
      </c>
      <c r="L254" s="329">
        <v>348700</v>
      </c>
      <c r="M254" s="332" t="str">
        <f t="shared" si="35"/>
        <v xml:space="preserve">  </v>
      </c>
      <c r="N254" s="332" t="str">
        <f t="shared" si="36"/>
        <v xml:space="preserve">  </v>
      </c>
      <c r="O254" s="332" t="str">
        <f t="shared" si="37"/>
        <v xml:space="preserve">  </v>
      </c>
      <c r="P254" s="332" t="str">
        <f t="shared" si="38"/>
        <v xml:space="preserve">  </v>
      </c>
      <c r="Q254" s="332" t="str">
        <f t="shared" si="39"/>
        <v xml:space="preserve">  </v>
      </c>
      <c r="R254" s="332" t="str">
        <f t="shared" si="40"/>
        <v xml:space="preserve">  </v>
      </c>
      <c r="S254" s="332" t="str">
        <f t="shared" si="41"/>
        <v xml:space="preserve">  </v>
      </c>
    </row>
    <row r="255" spans="1:19" x14ac:dyDescent="0.25">
      <c r="A255" s="330">
        <v>41528</v>
      </c>
      <c r="B255" s="331">
        <f t="shared" si="32"/>
        <v>9</v>
      </c>
      <c r="C255" s="331">
        <f t="shared" si="33"/>
        <v>1</v>
      </c>
      <c r="D255" s="329">
        <f t="shared" si="34"/>
        <v>1088.6102442880961</v>
      </c>
      <c r="E255" s="329">
        <f>SUM(D$2:D255)</f>
        <v>435877.96391139773</v>
      </c>
      <c r="F255" s="329">
        <v>217100</v>
      </c>
      <c r="G255" s="329">
        <v>136500</v>
      </c>
      <c r="H255" s="329">
        <v>252200</v>
      </c>
      <c r="I255" s="329">
        <v>345100</v>
      </c>
      <c r="J255" s="329">
        <v>142400</v>
      </c>
      <c r="K255" s="329">
        <v>258700</v>
      </c>
      <c r="L255" s="329">
        <v>348700</v>
      </c>
      <c r="M255" s="332" t="str">
        <f t="shared" si="35"/>
        <v xml:space="preserve">  </v>
      </c>
      <c r="N255" s="332" t="str">
        <f t="shared" si="36"/>
        <v xml:space="preserve">  </v>
      </c>
      <c r="O255" s="332" t="str">
        <f t="shared" si="37"/>
        <v xml:space="preserve">  </v>
      </c>
      <c r="P255" s="332" t="str">
        <f t="shared" si="38"/>
        <v xml:space="preserve">  </v>
      </c>
      <c r="Q255" s="332" t="str">
        <f t="shared" si="39"/>
        <v xml:space="preserve">  </v>
      </c>
      <c r="R255" s="332" t="str">
        <f t="shared" si="40"/>
        <v xml:space="preserve">  </v>
      </c>
      <c r="S255" s="332" t="str">
        <f t="shared" si="41"/>
        <v xml:space="preserve">  </v>
      </c>
    </row>
    <row r="256" spans="1:19" x14ac:dyDescent="0.25">
      <c r="A256" s="330">
        <v>41529</v>
      </c>
      <c r="B256" s="331">
        <f t="shared" si="32"/>
        <v>9</v>
      </c>
      <c r="C256" s="331">
        <f t="shared" si="33"/>
        <v>1</v>
      </c>
      <c r="D256" s="329">
        <f t="shared" si="34"/>
        <v>1088.6102442880961</v>
      </c>
      <c r="E256" s="329">
        <f>SUM(D$2:D256)</f>
        <v>436966.57415568584</v>
      </c>
      <c r="F256" s="329">
        <v>217100</v>
      </c>
      <c r="G256" s="329">
        <v>136500</v>
      </c>
      <c r="H256" s="329">
        <v>252200</v>
      </c>
      <c r="I256" s="329">
        <v>345100</v>
      </c>
      <c r="J256" s="329">
        <v>142400</v>
      </c>
      <c r="K256" s="329">
        <v>258700</v>
      </c>
      <c r="L256" s="329">
        <v>348700</v>
      </c>
      <c r="M256" s="332" t="str">
        <f t="shared" si="35"/>
        <v xml:space="preserve">  </v>
      </c>
      <c r="N256" s="332" t="str">
        <f t="shared" si="36"/>
        <v xml:space="preserve">  </v>
      </c>
      <c r="O256" s="332" t="str">
        <f t="shared" si="37"/>
        <v xml:space="preserve">  </v>
      </c>
      <c r="P256" s="332" t="str">
        <f t="shared" si="38"/>
        <v xml:space="preserve">  </v>
      </c>
      <c r="Q256" s="332" t="str">
        <f t="shared" si="39"/>
        <v xml:space="preserve">  </v>
      </c>
      <c r="R256" s="332" t="str">
        <f t="shared" si="40"/>
        <v xml:space="preserve">  </v>
      </c>
      <c r="S256" s="332" t="str">
        <f t="shared" si="41"/>
        <v xml:space="preserve">  </v>
      </c>
    </row>
    <row r="257" spans="1:19" x14ac:dyDescent="0.25">
      <c r="A257" s="330">
        <v>41530</v>
      </c>
      <c r="B257" s="331">
        <f t="shared" si="32"/>
        <v>9</v>
      </c>
      <c r="C257" s="331">
        <f t="shared" si="33"/>
        <v>1</v>
      </c>
      <c r="D257" s="329">
        <f t="shared" si="34"/>
        <v>1088.6102442880961</v>
      </c>
      <c r="E257" s="329">
        <f>SUM(D$2:D257)</f>
        <v>438055.18439997395</v>
      </c>
      <c r="F257" s="329">
        <v>217100</v>
      </c>
      <c r="G257" s="329">
        <v>136500</v>
      </c>
      <c r="H257" s="329">
        <v>252200</v>
      </c>
      <c r="I257" s="329">
        <v>345100</v>
      </c>
      <c r="J257" s="329">
        <v>142400</v>
      </c>
      <c r="K257" s="329">
        <v>258700</v>
      </c>
      <c r="L257" s="329">
        <v>348700</v>
      </c>
      <c r="M257" s="332" t="str">
        <f t="shared" si="35"/>
        <v xml:space="preserve">  </v>
      </c>
      <c r="N257" s="332" t="str">
        <f t="shared" si="36"/>
        <v xml:space="preserve">  </v>
      </c>
      <c r="O257" s="332" t="str">
        <f t="shared" si="37"/>
        <v xml:space="preserve">  </v>
      </c>
      <c r="P257" s="332" t="str">
        <f t="shared" si="38"/>
        <v xml:space="preserve">  </v>
      </c>
      <c r="Q257" s="332" t="str">
        <f t="shared" si="39"/>
        <v xml:space="preserve">  </v>
      </c>
      <c r="R257" s="332" t="str">
        <f t="shared" si="40"/>
        <v xml:space="preserve">  </v>
      </c>
      <c r="S257" s="332" t="str">
        <f t="shared" si="41"/>
        <v xml:space="preserve">  </v>
      </c>
    </row>
    <row r="258" spans="1:19" x14ac:dyDescent="0.25">
      <c r="A258" s="330">
        <v>41531</v>
      </c>
      <c r="B258" s="331">
        <f t="shared" ref="B258:B321" si="42">MONTH(A258)</f>
        <v>9</v>
      </c>
      <c r="C258" s="331">
        <f t="shared" ref="C258:C321" si="43">IF(VLOOKUP($B258,$U$2:$V$15,2,FALSE)=0,1,IF(VLOOKUP($B258,$U$2:$V$15,2,FALSE)=VLOOKUP($B258,$U$2:$W$15,3,FALSE),0,IF(AND((VLOOKUP(($B258-1),$U$2:$V$15,2,FALSE)&gt;=1),VLOOKUP($B258,$U$2:$V$15,2,FALSE)&gt;=DAY(A258)),0,IF(AND((VLOOKUP(($B258+1),$U$2:$V$15,2,FALSE)&gt;=1),DAY(A258)&gt;(VLOOKUP($B258,$U$2:$W$15,3,FALSE)-VLOOKUP($B258,$U$2:$V$15,2,FALSE))),0,1))))</f>
        <v>1</v>
      </c>
      <c r="D258" s="329">
        <f t="shared" ref="D258:D321" si="44">IF(C258=0,0,VLOOKUP(B258,$U$3:$X$14,4,FALSE))</f>
        <v>1088.6102442880961</v>
      </c>
      <c r="E258" s="329">
        <f>SUM(D$2:D258)</f>
        <v>439143.79464426206</v>
      </c>
      <c r="F258" s="329">
        <v>217100</v>
      </c>
      <c r="G258" s="329">
        <v>136500</v>
      </c>
      <c r="H258" s="329">
        <v>252200</v>
      </c>
      <c r="I258" s="329">
        <v>345100</v>
      </c>
      <c r="J258" s="329">
        <v>142400</v>
      </c>
      <c r="K258" s="329">
        <v>258700</v>
      </c>
      <c r="L258" s="329">
        <v>348700</v>
      </c>
      <c r="M258" s="332" t="str">
        <f t="shared" ref="M258:M321" si="45">IF(ISNUMBER(M257),"  ",IF(M257="  ","  ",IF($E258&gt;F258,$A258,"")))</f>
        <v xml:space="preserve">  </v>
      </c>
      <c r="N258" s="332" t="str">
        <f t="shared" ref="N258:N321" si="46">IF(ISNUMBER(N257),"  ",IF(N257="  ","  ",IF($E258&gt;G258,$A258,"")))</f>
        <v xml:space="preserve">  </v>
      </c>
      <c r="O258" s="332" t="str">
        <f t="shared" ref="O258:O321" si="47">IF(ISNUMBER(O257),"  ",IF(O257="  ","  ",IF($E258&gt;H258,$A258,"")))</f>
        <v xml:space="preserve">  </v>
      </c>
      <c r="P258" s="332" t="str">
        <f t="shared" ref="P258:P321" si="48">IF(ISNUMBER(P257),"  ",IF(P257="  ","  ",IF($E258&gt;I258,$A258,"")))</f>
        <v xml:space="preserve">  </v>
      </c>
      <c r="Q258" s="332" t="str">
        <f t="shared" si="39"/>
        <v xml:space="preserve">  </v>
      </c>
      <c r="R258" s="332" t="str">
        <f t="shared" si="40"/>
        <v xml:space="preserve">  </v>
      </c>
      <c r="S258" s="332" t="str">
        <f t="shared" si="41"/>
        <v xml:space="preserve">  </v>
      </c>
    </row>
    <row r="259" spans="1:19" x14ac:dyDescent="0.25">
      <c r="A259" s="330">
        <v>41532</v>
      </c>
      <c r="B259" s="331">
        <f t="shared" si="42"/>
        <v>9</v>
      </c>
      <c r="C259" s="331">
        <f t="shared" si="43"/>
        <v>1</v>
      </c>
      <c r="D259" s="329">
        <f t="shared" si="44"/>
        <v>1088.6102442880961</v>
      </c>
      <c r="E259" s="329">
        <f>SUM(D$2:D259)</f>
        <v>440232.40488855017</v>
      </c>
      <c r="F259" s="329">
        <v>217100</v>
      </c>
      <c r="G259" s="329">
        <v>136500</v>
      </c>
      <c r="H259" s="329">
        <v>252200</v>
      </c>
      <c r="I259" s="329">
        <v>345100</v>
      </c>
      <c r="J259" s="329">
        <v>142400</v>
      </c>
      <c r="K259" s="329">
        <v>258700</v>
      </c>
      <c r="L259" s="329">
        <v>348700</v>
      </c>
      <c r="M259" s="332" t="str">
        <f t="shared" si="45"/>
        <v xml:space="preserve">  </v>
      </c>
      <c r="N259" s="332" t="str">
        <f t="shared" si="46"/>
        <v xml:space="preserve">  </v>
      </c>
      <c r="O259" s="332" t="str">
        <f t="shared" si="47"/>
        <v xml:space="preserve">  </v>
      </c>
      <c r="P259" s="332" t="str">
        <f t="shared" si="48"/>
        <v xml:space="preserve">  </v>
      </c>
      <c r="Q259" s="332" t="str">
        <f t="shared" ref="Q259:Q322" si="49">IF(ISNUMBER(Q258),"  ",IF(Q258="  ","  ",IF($E259&gt;J259,$A259,"")))</f>
        <v xml:space="preserve">  </v>
      </c>
      <c r="R259" s="332" t="str">
        <f t="shared" ref="R259:R322" si="50">IF(ISNUMBER(R258),"  ",IF(R258="  ","  ",IF($E259&gt;K259,$A259,"")))</f>
        <v xml:space="preserve">  </v>
      </c>
      <c r="S259" s="332" t="str">
        <f t="shared" ref="S259:S322" si="51">IF(ISNUMBER(S258),"  ",IF(S258="  ","  ",IF($E259&gt;L259,$A259,"")))</f>
        <v xml:space="preserve">  </v>
      </c>
    </row>
    <row r="260" spans="1:19" x14ac:dyDescent="0.25">
      <c r="A260" s="330">
        <v>41533</v>
      </c>
      <c r="B260" s="331">
        <f t="shared" si="42"/>
        <v>9</v>
      </c>
      <c r="C260" s="331">
        <f t="shared" si="43"/>
        <v>1</v>
      </c>
      <c r="D260" s="329">
        <f t="shared" si="44"/>
        <v>1088.6102442880961</v>
      </c>
      <c r="E260" s="329">
        <f>SUM(D$2:D260)</f>
        <v>441321.01513283828</v>
      </c>
      <c r="F260" s="329">
        <v>217100</v>
      </c>
      <c r="G260" s="329">
        <v>136500</v>
      </c>
      <c r="H260" s="329">
        <v>252200</v>
      </c>
      <c r="I260" s="329">
        <v>345100</v>
      </c>
      <c r="J260" s="329">
        <v>142400</v>
      </c>
      <c r="K260" s="329">
        <v>258700</v>
      </c>
      <c r="L260" s="329">
        <v>348700</v>
      </c>
      <c r="M260" s="332" t="str">
        <f t="shared" si="45"/>
        <v xml:space="preserve">  </v>
      </c>
      <c r="N260" s="332" t="str">
        <f t="shared" si="46"/>
        <v xml:space="preserve">  </v>
      </c>
      <c r="O260" s="332" t="str">
        <f t="shared" si="47"/>
        <v xml:space="preserve">  </v>
      </c>
      <c r="P260" s="332" t="str">
        <f t="shared" si="48"/>
        <v xml:space="preserve">  </v>
      </c>
      <c r="Q260" s="332" t="str">
        <f t="shared" si="49"/>
        <v xml:space="preserve">  </v>
      </c>
      <c r="R260" s="332" t="str">
        <f t="shared" si="50"/>
        <v xml:space="preserve">  </v>
      </c>
      <c r="S260" s="332" t="str">
        <f t="shared" si="51"/>
        <v xml:space="preserve">  </v>
      </c>
    </row>
    <row r="261" spans="1:19" x14ac:dyDescent="0.25">
      <c r="A261" s="330">
        <v>41534</v>
      </c>
      <c r="B261" s="331">
        <f t="shared" si="42"/>
        <v>9</v>
      </c>
      <c r="C261" s="331">
        <f t="shared" si="43"/>
        <v>1</v>
      </c>
      <c r="D261" s="329">
        <f t="shared" si="44"/>
        <v>1088.6102442880961</v>
      </c>
      <c r="E261" s="329">
        <f>SUM(D$2:D261)</f>
        <v>442409.62537712639</v>
      </c>
      <c r="F261" s="329">
        <v>217100</v>
      </c>
      <c r="G261" s="329">
        <v>136500</v>
      </c>
      <c r="H261" s="329">
        <v>252200</v>
      </c>
      <c r="I261" s="329">
        <v>345100</v>
      </c>
      <c r="J261" s="329">
        <v>142400</v>
      </c>
      <c r="K261" s="329">
        <v>258700</v>
      </c>
      <c r="L261" s="329">
        <v>348700</v>
      </c>
      <c r="M261" s="332" t="str">
        <f t="shared" si="45"/>
        <v xml:space="preserve">  </v>
      </c>
      <c r="N261" s="332" t="str">
        <f t="shared" si="46"/>
        <v xml:space="preserve">  </v>
      </c>
      <c r="O261" s="332" t="str">
        <f t="shared" si="47"/>
        <v xml:space="preserve">  </v>
      </c>
      <c r="P261" s="332" t="str">
        <f t="shared" si="48"/>
        <v xml:space="preserve">  </v>
      </c>
      <c r="Q261" s="332" t="str">
        <f t="shared" si="49"/>
        <v xml:space="preserve">  </v>
      </c>
      <c r="R261" s="332" t="str">
        <f t="shared" si="50"/>
        <v xml:space="preserve">  </v>
      </c>
      <c r="S261" s="332" t="str">
        <f t="shared" si="51"/>
        <v xml:space="preserve">  </v>
      </c>
    </row>
    <row r="262" spans="1:19" x14ac:dyDescent="0.25">
      <c r="A262" s="330">
        <v>41535</v>
      </c>
      <c r="B262" s="331">
        <f t="shared" si="42"/>
        <v>9</v>
      </c>
      <c r="C262" s="331">
        <f t="shared" si="43"/>
        <v>1</v>
      </c>
      <c r="D262" s="329">
        <f t="shared" si="44"/>
        <v>1088.6102442880961</v>
      </c>
      <c r="E262" s="329">
        <f>SUM(D$2:D262)</f>
        <v>443498.2356214145</v>
      </c>
      <c r="F262" s="329">
        <v>217100</v>
      </c>
      <c r="G262" s="329">
        <v>136500</v>
      </c>
      <c r="H262" s="329">
        <v>252200</v>
      </c>
      <c r="I262" s="329">
        <v>345100</v>
      </c>
      <c r="J262" s="329">
        <v>142400</v>
      </c>
      <c r="K262" s="329">
        <v>258700</v>
      </c>
      <c r="L262" s="329">
        <v>348700</v>
      </c>
      <c r="M262" s="332" t="str">
        <f t="shared" si="45"/>
        <v xml:space="preserve">  </v>
      </c>
      <c r="N262" s="332" t="str">
        <f t="shared" si="46"/>
        <v xml:space="preserve">  </v>
      </c>
      <c r="O262" s="332" t="str">
        <f t="shared" si="47"/>
        <v xml:space="preserve">  </v>
      </c>
      <c r="P262" s="332" t="str">
        <f t="shared" si="48"/>
        <v xml:space="preserve">  </v>
      </c>
      <c r="Q262" s="332" t="str">
        <f t="shared" si="49"/>
        <v xml:space="preserve">  </v>
      </c>
      <c r="R262" s="332" t="str">
        <f t="shared" si="50"/>
        <v xml:space="preserve">  </v>
      </c>
      <c r="S262" s="332" t="str">
        <f t="shared" si="51"/>
        <v xml:space="preserve">  </v>
      </c>
    </row>
    <row r="263" spans="1:19" x14ac:dyDescent="0.25">
      <c r="A263" s="330">
        <v>41536</v>
      </c>
      <c r="B263" s="331">
        <f t="shared" si="42"/>
        <v>9</v>
      </c>
      <c r="C263" s="331">
        <f t="shared" si="43"/>
        <v>1</v>
      </c>
      <c r="D263" s="329">
        <f t="shared" si="44"/>
        <v>1088.6102442880961</v>
      </c>
      <c r="E263" s="329">
        <f>SUM(D$2:D263)</f>
        <v>444586.84586570261</v>
      </c>
      <c r="F263" s="329">
        <v>217100</v>
      </c>
      <c r="G263" s="329">
        <v>136500</v>
      </c>
      <c r="H263" s="329">
        <v>252200</v>
      </c>
      <c r="I263" s="329">
        <v>345100</v>
      </c>
      <c r="J263" s="329">
        <v>142400</v>
      </c>
      <c r="K263" s="329">
        <v>258700</v>
      </c>
      <c r="L263" s="329">
        <v>348700</v>
      </c>
      <c r="M263" s="332" t="str">
        <f t="shared" si="45"/>
        <v xml:space="preserve">  </v>
      </c>
      <c r="N263" s="332" t="str">
        <f t="shared" si="46"/>
        <v xml:space="preserve">  </v>
      </c>
      <c r="O263" s="332" t="str">
        <f t="shared" si="47"/>
        <v xml:space="preserve">  </v>
      </c>
      <c r="P263" s="332" t="str">
        <f t="shared" si="48"/>
        <v xml:space="preserve">  </v>
      </c>
      <c r="Q263" s="332" t="str">
        <f t="shared" si="49"/>
        <v xml:space="preserve">  </v>
      </c>
      <c r="R263" s="332" t="str">
        <f t="shared" si="50"/>
        <v xml:space="preserve">  </v>
      </c>
      <c r="S263" s="332" t="str">
        <f t="shared" si="51"/>
        <v xml:space="preserve">  </v>
      </c>
    </row>
    <row r="264" spans="1:19" x14ac:dyDescent="0.25">
      <c r="A264" s="330">
        <v>41537</v>
      </c>
      <c r="B264" s="331">
        <f t="shared" si="42"/>
        <v>9</v>
      </c>
      <c r="C264" s="331">
        <f t="shared" si="43"/>
        <v>1</v>
      </c>
      <c r="D264" s="329">
        <f t="shared" si="44"/>
        <v>1088.6102442880961</v>
      </c>
      <c r="E264" s="329">
        <f>SUM(D$2:D264)</f>
        <v>445675.45610999072</v>
      </c>
      <c r="F264" s="329">
        <v>217100</v>
      </c>
      <c r="G264" s="329">
        <v>136500</v>
      </c>
      <c r="H264" s="329">
        <v>252200</v>
      </c>
      <c r="I264" s="329">
        <v>345100</v>
      </c>
      <c r="J264" s="329">
        <v>142400</v>
      </c>
      <c r="K264" s="329">
        <v>258700</v>
      </c>
      <c r="L264" s="329">
        <v>348700</v>
      </c>
      <c r="M264" s="332" t="str">
        <f t="shared" si="45"/>
        <v xml:space="preserve">  </v>
      </c>
      <c r="N264" s="332" t="str">
        <f t="shared" si="46"/>
        <v xml:space="preserve">  </v>
      </c>
      <c r="O264" s="332" t="str">
        <f t="shared" si="47"/>
        <v xml:space="preserve">  </v>
      </c>
      <c r="P264" s="332" t="str">
        <f t="shared" si="48"/>
        <v xml:space="preserve">  </v>
      </c>
      <c r="Q264" s="332" t="str">
        <f t="shared" si="49"/>
        <v xml:space="preserve">  </v>
      </c>
      <c r="R264" s="332" t="str">
        <f t="shared" si="50"/>
        <v xml:space="preserve">  </v>
      </c>
      <c r="S264" s="332" t="str">
        <f t="shared" si="51"/>
        <v xml:space="preserve">  </v>
      </c>
    </row>
    <row r="265" spans="1:19" x14ac:dyDescent="0.25">
      <c r="A265" s="330">
        <v>41538</v>
      </c>
      <c r="B265" s="331">
        <f t="shared" si="42"/>
        <v>9</v>
      </c>
      <c r="C265" s="331">
        <f t="shared" si="43"/>
        <v>1</v>
      </c>
      <c r="D265" s="329">
        <f t="shared" si="44"/>
        <v>1088.6102442880961</v>
      </c>
      <c r="E265" s="329">
        <f>SUM(D$2:D265)</f>
        <v>446764.06635427882</v>
      </c>
      <c r="F265" s="329">
        <v>217100</v>
      </c>
      <c r="G265" s="329">
        <v>136500</v>
      </c>
      <c r="H265" s="329">
        <v>252200</v>
      </c>
      <c r="I265" s="329">
        <v>345100</v>
      </c>
      <c r="J265" s="329">
        <v>142400</v>
      </c>
      <c r="K265" s="329">
        <v>258700</v>
      </c>
      <c r="L265" s="329">
        <v>348700</v>
      </c>
      <c r="M265" s="332" t="str">
        <f t="shared" si="45"/>
        <v xml:space="preserve">  </v>
      </c>
      <c r="N265" s="332" t="str">
        <f t="shared" si="46"/>
        <v xml:space="preserve">  </v>
      </c>
      <c r="O265" s="332" t="str">
        <f t="shared" si="47"/>
        <v xml:space="preserve">  </v>
      </c>
      <c r="P265" s="332" t="str">
        <f t="shared" si="48"/>
        <v xml:space="preserve">  </v>
      </c>
      <c r="Q265" s="332" t="str">
        <f t="shared" si="49"/>
        <v xml:space="preserve">  </v>
      </c>
      <c r="R265" s="332" t="str">
        <f t="shared" si="50"/>
        <v xml:space="preserve">  </v>
      </c>
      <c r="S265" s="332" t="str">
        <f t="shared" si="51"/>
        <v xml:space="preserve">  </v>
      </c>
    </row>
    <row r="266" spans="1:19" x14ac:dyDescent="0.25">
      <c r="A266" s="330">
        <v>41539</v>
      </c>
      <c r="B266" s="331">
        <f t="shared" si="42"/>
        <v>9</v>
      </c>
      <c r="C266" s="331">
        <f t="shared" si="43"/>
        <v>1</v>
      </c>
      <c r="D266" s="329">
        <f t="shared" si="44"/>
        <v>1088.6102442880961</v>
      </c>
      <c r="E266" s="329">
        <f>SUM(D$2:D266)</f>
        <v>447852.67659856693</v>
      </c>
      <c r="F266" s="329">
        <v>217100</v>
      </c>
      <c r="G266" s="329">
        <v>136500</v>
      </c>
      <c r="H266" s="329">
        <v>252200</v>
      </c>
      <c r="I266" s="329">
        <v>345100</v>
      </c>
      <c r="J266" s="329">
        <v>142400</v>
      </c>
      <c r="K266" s="329">
        <v>258700</v>
      </c>
      <c r="L266" s="329">
        <v>348700</v>
      </c>
      <c r="M266" s="332" t="str">
        <f t="shared" si="45"/>
        <v xml:space="preserve">  </v>
      </c>
      <c r="N266" s="332" t="str">
        <f t="shared" si="46"/>
        <v xml:space="preserve">  </v>
      </c>
      <c r="O266" s="332" t="str">
        <f t="shared" si="47"/>
        <v xml:space="preserve">  </v>
      </c>
      <c r="P266" s="332" t="str">
        <f t="shared" si="48"/>
        <v xml:space="preserve">  </v>
      </c>
      <c r="Q266" s="332" t="str">
        <f t="shared" si="49"/>
        <v xml:space="preserve">  </v>
      </c>
      <c r="R266" s="332" t="str">
        <f t="shared" si="50"/>
        <v xml:space="preserve">  </v>
      </c>
      <c r="S266" s="332" t="str">
        <f t="shared" si="51"/>
        <v xml:space="preserve">  </v>
      </c>
    </row>
    <row r="267" spans="1:19" x14ac:dyDescent="0.25">
      <c r="A267" s="330">
        <v>41540</v>
      </c>
      <c r="B267" s="331">
        <f t="shared" si="42"/>
        <v>9</v>
      </c>
      <c r="C267" s="331">
        <f t="shared" si="43"/>
        <v>1</v>
      </c>
      <c r="D267" s="329">
        <f t="shared" si="44"/>
        <v>1088.6102442880961</v>
      </c>
      <c r="E267" s="329">
        <f>SUM(D$2:D267)</f>
        <v>448941.28684285504</v>
      </c>
      <c r="F267" s="329">
        <v>217100</v>
      </c>
      <c r="G267" s="329">
        <v>136500</v>
      </c>
      <c r="H267" s="329">
        <v>252200</v>
      </c>
      <c r="I267" s="329">
        <v>345100</v>
      </c>
      <c r="J267" s="329">
        <v>142400</v>
      </c>
      <c r="K267" s="329">
        <v>258700</v>
      </c>
      <c r="L267" s="329">
        <v>348700</v>
      </c>
      <c r="M267" s="332" t="str">
        <f t="shared" si="45"/>
        <v xml:space="preserve">  </v>
      </c>
      <c r="N267" s="332" t="str">
        <f t="shared" si="46"/>
        <v xml:space="preserve">  </v>
      </c>
      <c r="O267" s="332" t="str">
        <f t="shared" si="47"/>
        <v xml:space="preserve">  </v>
      </c>
      <c r="P267" s="332" t="str">
        <f t="shared" si="48"/>
        <v xml:space="preserve">  </v>
      </c>
      <c r="Q267" s="332" t="str">
        <f t="shared" si="49"/>
        <v xml:space="preserve">  </v>
      </c>
      <c r="R267" s="332" t="str">
        <f t="shared" si="50"/>
        <v xml:space="preserve">  </v>
      </c>
      <c r="S267" s="332" t="str">
        <f t="shared" si="51"/>
        <v xml:space="preserve">  </v>
      </c>
    </row>
    <row r="268" spans="1:19" x14ac:dyDescent="0.25">
      <c r="A268" s="330">
        <v>41541</v>
      </c>
      <c r="B268" s="331">
        <f t="shared" si="42"/>
        <v>9</v>
      </c>
      <c r="C268" s="331">
        <f t="shared" si="43"/>
        <v>1</v>
      </c>
      <c r="D268" s="329">
        <f t="shared" si="44"/>
        <v>1088.6102442880961</v>
      </c>
      <c r="E268" s="329">
        <f>SUM(D$2:D268)</f>
        <v>450029.89708714315</v>
      </c>
      <c r="F268" s="329">
        <v>217100</v>
      </c>
      <c r="G268" s="329">
        <v>136500</v>
      </c>
      <c r="H268" s="329">
        <v>252200</v>
      </c>
      <c r="I268" s="329">
        <v>345100</v>
      </c>
      <c r="J268" s="329">
        <v>142400</v>
      </c>
      <c r="K268" s="329">
        <v>258700</v>
      </c>
      <c r="L268" s="329">
        <v>348700</v>
      </c>
      <c r="M268" s="332" t="str">
        <f t="shared" si="45"/>
        <v xml:space="preserve">  </v>
      </c>
      <c r="N268" s="332" t="str">
        <f t="shared" si="46"/>
        <v xml:space="preserve">  </v>
      </c>
      <c r="O268" s="332" t="str">
        <f t="shared" si="47"/>
        <v xml:space="preserve">  </v>
      </c>
      <c r="P268" s="332" t="str">
        <f t="shared" si="48"/>
        <v xml:space="preserve">  </v>
      </c>
      <c r="Q268" s="332" t="str">
        <f t="shared" si="49"/>
        <v xml:space="preserve">  </v>
      </c>
      <c r="R268" s="332" t="str">
        <f t="shared" si="50"/>
        <v xml:space="preserve">  </v>
      </c>
      <c r="S268" s="332" t="str">
        <f t="shared" si="51"/>
        <v xml:space="preserve">  </v>
      </c>
    </row>
    <row r="269" spans="1:19" x14ac:dyDescent="0.25">
      <c r="A269" s="330">
        <v>41542</v>
      </c>
      <c r="B269" s="331">
        <f t="shared" si="42"/>
        <v>9</v>
      </c>
      <c r="C269" s="331">
        <f t="shared" si="43"/>
        <v>1</v>
      </c>
      <c r="D269" s="329">
        <f t="shared" si="44"/>
        <v>1088.6102442880961</v>
      </c>
      <c r="E269" s="329">
        <f>SUM(D$2:D269)</f>
        <v>451118.50733143126</v>
      </c>
      <c r="F269" s="329">
        <v>217100</v>
      </c>
      <c r="G269" s="329">
        <v>136500</v>
      </c>
      <c r="H269" s="329">
        <v>252200</v>
      </c>
      <c r="I269" s="329">
        <v>345100</v>
      </c>
      <c r="J269" s="329">
        <v>142400</v>
      </c>
      <c r="K269" s="329">
        <v>258700</v>
      </c>
      <c r="L269" s="329">
        <v>348700</v>
      </c>
      <c r="M269" s="332" t="str">
        <f t="shared" si="45"/>
        <v xml:space="preserve">  </v>
      </c>
      <c r="N269" s="332" t="str">
        <f t="shared" si="46"/>
        <v xml:space="preserve">  </v>
      </c>
      <c r="O269" s="332" t="str">
        <f t="shared" si="47"/>
        <v xml:space="preserve">  </v>
      </c>
      <c r="P269" s="332" t="str">
        <f t="shared" si="48"/>
        <v xml:space="preserve">  </v>
      </c>
      <c r="Q269" s="332" t="str">
        <f t="shared" si="49"/>
        <v xml:space="preserve">  </v>
      </c>
      <c r="R269" s="332" t="str">
        <f t="shared" si="50"/>
        <v xml:space="preserve">  </v>
      </c>
      <c r="S269" s="332" t="str">
        <f t="shared" si="51"/>
        <v xml:space="preserve">  </v>
      </c>
    </row>
    <row r="270" spans="1:19" x14ac:dyDescent="0.25">
      <c r="A270" s="330">
        <v>41543</v>
      </c>
      <c r="B270" s="331">
        <f t="shared" si="42"/>
        <v>9</v>
      </c>
      <c r="C270" s="331">
        <f t="shared" si="43"/>
        <v>1</v>
      </c>
      <c r="D270" s="329">
        <f t="shared" si="44"/>
        <v>1088.6102442880961</v>
      </c>
      <c r="E270" s="329">
        <f>SUM(D$2:D270)</f>
        <v>452207.11757571937</v>
      </c>
      <c r="F270" s="329">
        <v>217100</v>
      </c>
      <c r="G270" s="329">
        <v>136500</v>
      </c>
      <c r="H270" s="329">
        <v>252200</v>
      </c>
      <c r="I270" s="329">
        <v>345100</v>
      </c>
      <c r="J270" s="329">
        <v>142400</v>
      </c>
      <c r="K270" s="329">
        <v>258700</v>
      </c>
      <c r="L270" s="329">
        <v>348700</v>
      </c>
      <c r="M270" s="332" t="str">
        <f t="shared" si="45"/>
        <v xml:space="preserve">  </v>
      </c>
      <c r="N270" s="332" t="str">
        <f t="shared" si="46"/>
        <v xml:space="preserve">  </v>
      </c>
      <c r="O270" s="332" t="str">
        <f t="shared" si="47"/>
        <v xml:space="preserve">  </v>
      </c>
      <c r="P270" s="332" t="str">
        <f t="shared" si="48"/>
        <v xml:space="preserve">  </v>
      </c>
      <c r="Q270" s="332" t="str">
        <f t="shared" si="49"/>
        <v xml:space="preserve">  </v>
      </c>
      <c r="R270" s="332" t="str">
        <f t="shared" si="50"/>
        <v xml:space="preserve">  </v>
      </c>
      <c r="S270" s="332" t="str">
        <f t="shared" si="51"/>
        <v xml:space="preserve">  </v>
      </c>
    </row>
    <row r="271" spans="1:19" x14ac:dyDescent="0.25">
      <c r="A271" s="330">
        <v>41544</v>
      </c>
      <c r="B271" s="331">
        <f t="shared" si="42"/>
        <v>9</v>
      </c>
      <c r="C271" s="331">
        <f t="shared" si="43"/>
        <v>1</v>
      </c>
      <c r="D271" s="329">
        <f t="shared" si="44"/>
        <v>1088.6102442880961</v>
      </c>
      <c r="E271" s="329">
        <f>SUM(D$2:D271)</f>
        <v>453295.72782000748</v>
      </c>
      <c r="F271" s="329">
        <v>217100</v>
      </c>
      <c r="G271" s="329">
        <v>136500</v>
      </c>
      <c r="H271" s="329">
        <v>252200</v>
      </c>
      <c r="I271" s="329">
        <v>345100</v>
      </c>
      <c r="J271" s="329">
        <v>142400</v>
      </c>
      <c r="K271" s="329">
        <v>258700</v>
      </c>
      <c r="L271" s="329">
        <v>348700</v>
      </c>
      <c r="M271" s="332" t="str">
        <f t="shared" si="45"/>
        <v xml:space="preserve">  </v>
      </c>
      <c r="N271" s="332" t="str">
        <f t="shared" si="46"/>
        <v xml:space="preserve">  </v>
      </c>
      <c r="O271" s="332" t="str">
        <f t="shared" si="47"/>
        <v xml:space="preserve">  </v>
      </c>
      <c r="P271" s="332" t="str">
        <f t="shared" si="48"/>
        <v xml:space="preserve">  </v>
      </c>
      <c r="Q271" s="332" t="str">
        <f t="shared" si="49"/>
        <v xml:space="preserve">  </v>
      </c>
      <c r="R271" s="332" t="str">
        <f t="shared" si="50"/>
        <v xml:space="preserve">  </v>
      </c>
      <c r="S271" s="332" t="str">
        <f t="shared" si="51"/>
        <v xml:space="preserve">  </v>
      </c>
    </row>
    <row r="272" spans="1:19" x14ac:dyDescent="0.25">
      <c r="A272" s="330">
        <v>41545</v>
      </c>
      <c r="B272" s="331">
        <f t="shared" si="42"/>
        <v>9</v>
      </c>
      <c r="C272" s="331">
        <f t="shared" si="43"/>
        <v>1</v>
      </c>
      <c r="D272" s="329">
        <f t="shared" si="44"/>
        <v>1088.6102442880961</v>
      </c>
      <c r="E272" s="329">
        <f>SUM(D$2:D272)</f>
        <v>454384.33806429559</v>
      </c>
      <c r="F272" s="329">
        <v>217100</v>
      </c>
      <c r="G272" s="329">
        <v>136500</v>
      </c>
      <c r="H272" s="329">
        <v>252200</v>
      </c>
      <c r="I272" s="329">
        <v>345100</v>
      </c>
      <c r="J272" s="329">
        <v>142400</v>
      </c>
      <c r="K272" s="329">
        <v>258700</v>
      </c>
      <c r="L272" s="329">
        <v>348700</v>
      </c>
      <c r="M272" s="332" t="str">
        <f t="shared" si="45"/>
        <v xml:space="preserve">  </v>
      </c>
      <c r="N272" s="332" t="str">
        <f t="shared" si="46"/>
        <v xml:space="preserve">  </v>
      </c>
      <c r="O272" s="332" t="str">
        <f t="shared" si="47"/>
        <v xml:space="preserve">  </v>
      </c>
      <c r="P272" s="332" t="str">
        <f t="shared" si="48"/>
        <v xml:space="preserve">  </v>
      </c>
      <c r="Q272" s="332" t="str">
        <f t="shared" si="49"/>
        <v xml:space="preserve">  </v>
      </c>
      <c r="R272" s="332" t="str">
        <f t="shared" si="50"/>
        <v xml:space="preserve">  </v>
      </c>
      <c r="S272" s="332" t="str">
        <f t="shared" si="51"/>
        <v xml:space="preserve">  </v>
      </c>
    </row>
    <row r="273" spans="1:19" x14ac:dyDescent="0.25">
      <c r="A273" s="330">
        <v>41546</v>
      </c>
      <c r="B273" s="331">
        <f t="shared" si="42"/>
        <v>9</v>
      </c>
      <c r="C273" s="331">
        <f t="shared" si="43"/>
        <v>1</v>
      </c>
      <c r="D273" s="329">
        <f t="shared" si="44"/>
        <v>1088.6102442880961</v>
      </c>
      <c r="E273" s="329">
        <f>SUM(D$2:D273)</f>
        <v>455472.9483085837</v>
      </c>
      <c r="F273" s="329">
        <v>217100</v>
      </c>
      <c r="G273" s="329">
        <v>136500</v>
      </c>
      <c r="H273" s="329">
        <v>252200</v>
      </c>
      <c r="I273" s="329">
        <v>345100</v>
      </c>
      <c r="J273" s="329">
        <v>142400</v>
      </c>
      <c r="K273" s="329">
        <v>258700</v>
      </c>
      <c r="L273" s="329">
        <v>348700</v>
      </c>
      <c r="M273" s="332" t="str">
        <f t="shared" si="45"/>
        <v xml:space="preserve">  </v>
      </c>
      <c r="N273" s="332" t="str">
        <f t="shared" si="46"/>
        <v xml:space="preserve">  </v>
      </c>
      <c r="O273" s="332" t="str">
        <f t="shared" si="47"/>
        <v xml:space="preserve">  </v>
      </c>
      <c r="P273" s="332" t="str">
        <f t="shared" si="48"/>
        <v xml:space="preserve">  </v>
      </c>
      <c r="Q273" s="332" t="str">
        <f t="shared" si="49"/>
        <v xml:space="preserve">  </v>
      </c>
      <c r="R273" s="332" t="str">
        <f t="shared" si="50"/>
        <v xml:space="preserve">  </v>
      </c>
      <c r="S273" s="332" t="str">
        <f t="shared" si="51"/>
        <v xml:space="preserve">  </v>
      </c>
    </row>
    <row r="274" spans="1:19" x14ac:dyDescent="0.25">
      <c r="A274" s="330">
        <v>41547</v>
      </c>
      <c r="B274" s="331">
        <f t="shared" si="42"/>
        <v>9</v>
      </c>
      <c r="C274" s="331">
        <f t="shared" si="43"/>
        <v>1</v>
      </c>
      <c r="D274" s="329">
        <f t="shared" si="44"/>
        <v>1088.6102442880961</v>
      </c>
      <c r="E274" s="329">
        <f>SUM(D$2:D274)</f>
        <v>456561.55855287181</v>
      </c>
      <c r="F274" s="329">
        <v>217100</v>
      </c>
      <c r="G274" s="329">
        <v>136500</v>
      </c>
      <c r="H274" s="329">
        <v>252200</v>
      </c>
      <c r="I274" s="329">
        <v>345100</v>
      </c>
      <c r="J274" s="329">
        <v>142400</v>
      </c>
      <c r="K274" s="329">
        <v>258700</v>
      </c>
      <c r="L274" s="329">
        <v>348700</v>
      </c>
      <c r="M274" s="332" t="str">
        <f t="shared" si="45"/>
        <v xml:space="preserve">  </v>
      </c>
      <c r="N274" s="332" t="str">
        <f t="shared" si="46"/>
        <v xml:space="preserve">  </v>
      </c>
      <c r="O274" s="332" t="str">
        <f t="shared" si="47"/>
        <v xml:space="preserve">  </v>
      </c>
      <c r="P274" s="332" t="str">
        <f t="shared" si="48"/>
        <v xml:space="preserve">  </v>
      </c>
      <c r="Q274" s="332" t="str">
        <f t="shared" si="49"/>
        <v xml:space="preserve">  </v>
      </c>
      <c r="R274" s="332" t="str">
        <f t="shared" si="50"/>
        <v xml:space="preserve">  </v>
      </c>
      <c r="S274" s="332" t="str">
        <f t="shared" si="51"/>
        <v xml:space="preserve">  </v>
      </c>
    </row>
    <row r="275" spans="1:19" x14ac:dyDescent="0.25">
      <c r="A275" s="330">
        <v>41548</v>
      </c>
      <c r="B275" s="331">
        <f t="shared" si="42"/>
        <v>10</v>
      </c>
      <c r="C275" s="331">
        <f t="shared" si="43"/>
        <v>1</v>
      </c>
      <c r="D275" s="329">
        <f t="shared" si="44"/>
        <v>1088.6102442880961</v>
      </c>
      <c r="E275" s="329">
        <f>SUM(D$2:D275)</f>
        <v>457650.16879715992</v>
      </c>
      <c r="F275" s="329">
        <v>217100</v>
      </c>
      <c r="G275" s="329">
        <v>136500</v>
      </c>
      <c r="H275" s="329">
        <v>252200</v>
      </c>
      <c r="I275" s="329">
        <v>345100</v>
      </c>
      <c r="J275" s="329">
        <v>142400</v>
      </c>
      <c r="K275" s="329">
        <v>258700</v>
      </c>
      <c r="L275" s="329">
        <v>348700</v>
      </c>
      <c r="M275" s="332" t="str">
        <f t="shared" si="45"/>
        <v xml:space="preserve">  </v>
      </c>
      <c r="N275" s="332" t="str">
        <f t="shared" si="46"/>
        <v xml:space="preserve">  </v>
      </c>
      <c r="O275" s="332" t="str">
        <f t="shared" si="47"/>
        <v xml:space="preserve">  </v>
      </c>
      <c r="P275" s="332" t="str">
        <f t="shared" si="48"/>
        <v xml:space="preserve">  </v>
      </c>
      <c r="Q275" s="332" t="str">
        <f t="shared" si="49"/>
        <v xml:space="preserve">  </v>
      </c>
      <c r="R275" s="332" t="str">
        <f t="shared" si="50"/>
        <v xml:space="preserve">  </v>
      </c>
      <c r="S275" s="332" t="str">
        <f t="shared" si="51"/>
        <v xml:space="preserve">  </v>
      </c>
    </row>
    <row r="276" spans="1:19" x14ac:dyDescent="0.25">
      <c r="A276" s="330">
        <v>41549</v>
      </c>
      <c r="B276" s="331">
        <f t="shared" si="42"/>
        <v>10</v>
      </c>
      <c r="C276" s="331">
        <f t="shared" si="43"/>
        <v>1</v>
      </c>
      <c r="D276" s="329">
        <f t="shared" si="44"/>
        <v>1088.6102442880961</v>
      </c>
      <c r="E276" s="329">
        <f>SUM(D$2:D276)</f>
        <v>458738.77904144803</v>
      </c>
      <c r="F276" s="329">
        <v>217100</v>
      </c>
      <c r="G276" s="329">
        <v>136500</v>
      </c>
      <c r="H276" s="329">
        <v>252200</v>
      </c>
      <c r="I276" s="329">
        <v>345100</v>
      </c>
      <c r="J276" s="329">
        <v>142400</v>
      </c>
      <c r="K276" s="329">
        <v>258700</v>
      </c>
      <c r="L276" s="329">
        <v>348700</v>
      </c>
      <c r="M276" s="332" t="str">
        <f t="shared" si="45"/>
        <v xml:space="preserve">  </v>
      </c>
      <c r="N276" s="332" t="str">
        <f t="shared" si="46"/>
        <v xml:space="preserve">  </v>
      </c>
      <c r="O276" s="332" t="str">
        <f t="shared" si="47"/>
        <v xml:space="preserve">  </v>
      </c>
      <c r="P276" s="332" t="str">
        <f t="shared" si="48"/>
        <v xml:space="preserve">  </v>
      </c>
      <c r="Q276" s="332" t="str">
        <f t="shared" si="49"/>
        <v xml:space="preserve">  </v>
      </c>
      <c r="R276" s="332" t="str">
        <f t="shared" si="50"/>
        <v xml:space="preserve">  </v>
      </c>
      <c r="S276" s="332" t="str">
        <f t="shared" si="51"/>
        <v xml:space="preserve">  </v>
      </c>
    </row>
    <row r="277" spans="1:19" x14ac:dyDescent="0.25">
      <c r="A277" s="330">
        <v>41550</v>
      </c>
      <c r="B277" s="331">
        <f t="shared" si="42"/>
        <v>10</v>
      </c>
      <c r="C277" s="331">
        <f t="shared" si="43"/>
        <v>1</v>
      </c>
      <c r="D277" s="329">
        <f t="shared" si="44"/>
        <v>1088.6102442880961</v>
      </c>
      <c r="E277" s="329">
        <f>SUM(D$2:D277)</f>
        <v>459827.38928573614</v>
      </c>
      <c r="F277" s="329">
        <v>217100</v>
      </c>
      <c r="G277" s="329">
        <v>136500</v>
      </c>
      <c r="H277" s="329">
        <v>252200</v>
      </c>
      <c r="I277" s="329">
        <v>345100</v>
      </c>
      <c r="J277" s="329">
        <v>142400</v>
      </c>
      <c r="K277" s="329">
        <v>258700</v>
      </c>
      <c r="L277" s="329">
        <v>348700</v>
      </c>
      <c r="M277" s="332" t="str">
        <f t="shared" si="45"/>
        <v xml:space="preserve">  </v>
      </c>
      <c r="N277" s="332" t="str">
        <f t="shared" si="46"/>
        <v xml:space="preserve">  </v>
      </c>
      <c r="O277" s="332" t="str">
        <f t="shared" si="47"/>
        <v xml:space="preserve">  </v>
      </c>
      <c r="P277" s="332" t="str">
        <f t="shared" si="48"/>
        <v xml:space="preserve">  </v>
      </c>
      <c r="Q277" s="332" t="str">
        <f t="shared" si="49"/>
        <v xml:space="preserve">  </v>
      </c>
      <c r="R277" s="332" t="str">
        <f t="shared" si="50"/>
        <v xml:space="preserve">  </v>
      </c>
      <c r="S277" s="332" t="str">
        <f t="shared" si="51"/>
        <v xml:space="preserve">  </v>
      </c>
    </row>
    <row r="278" spans="1:19" x14ac:dyDescent="0.25">
      <c r="A278" s="330">
        <v>41551</v>
      </c>
      <c r="B278" s="331">
        <f t="shared" si="42"/>
        <v>10</v>
      </c>
      <c r="C278" s="331">
        <f t="shared" si="43"/>
        <v>1</v>
      </c>
      <c r="D278" s="329">
        <f t="shared" si="44"/>
        <v>1088.6102442880961</v>
      </c>
      <c r="E278" s="329">
        <f>SUM(D$2:D278)</f>
        <v>460915.99953002424</v>
      </c>
      <c r="F278" s="329">
        <v>217100</v>
      </c>
      <c r="G278" s="329">
        <v>136500</v>
      </c>
      <c r="H278" s="329">
        <v>252200</v>
      </c>
      <c r="I278" s="329">
        <v>345100</v>
      </c>
      <c r="J278" s="329">
        <v>142400</v>
      </c>
      <c r="K278" s="329">
        <v>258700</v>
      </c>
      <c r="L278" s="329">
        <v>348700</v>
      </c>
      <c r="M278" s="332" t="str">
        <f t="shared" si="45"/>
        <v xml:space="preserve">  </v>
      </c>
      <c r="N278" s="332" t="str">
        <f t="shared" si="46"/>
        <v xml:space="preserve">  </v>
      </c>
      <c r="O278" s="332" t="str">
        <f t="shared" si="47"/>
        <v xml:space="preserve">  </v>
      </c>
      <c r="P278" s="332" t="str">
        <f t="shared" si="48"/>
        <v xml:space="preserve">  </v>
      </c>
      <c r="Q278" s="332" t="str">
        <f t="shared" si="49"/>
        <v xml:space="preserve">  </v>
      </c>
      <c r="R278" s="332" t="str">
        <f t="shared" si="50"/>
        <v xml:space="preserve">  </v>
      </c>
      <c r="S278" s="332" t="str">
        <f t="shared" si="51"/>
        <v xml:space="preserve">  </v>
      </c>
    </row>
    <row r="279" spans="1:19" x14ac:dyDescent="0.25">
      <c r="A279" s="330">
        <v>41552</v>
      </c>
      <c r="B279" s="331">
        <f t="shared" si="42"/>
        <v>10</v>
      </c>
      <c r="C279" s="331">
        <f t="shared" si="43"/>
        <v>1</v>
      </c>
      <c r="D279" s="329">
        <f t="shared" si="44"/>
        <v>1088.6102442880961</v>
      </c>
      <c r="E279" s="329">
        <f>SUM(D$2:D279)</f>
        <v>462004.60977431235</v>
      </c>
      <c r="F279" s="329">
        <v>217100</v>
      </c>
      <c r="G279" s="329">
        <v>136500</v>
      </c>
      <c r="H279" s="329">
        <v>252200</v>
      </c>
      <c r="I279" s="329">
        <v>345100</v>
      </c>
      <c r="J279" s="329">
        <v>142400</v>
      </c>
      <c r="K279" s="329">
        <v>258700</v>
      </c>
      <c r="L279" s="329">
        <v>348700</v>
      </c>
      <c r="M279" s="332" t="str">
        <f t="shared" si="45"/>
        <v xml:space="preserve">  </v>
      </c>
      <c r="N279" s="332" t="str">
        <f t="shared" si="46"/>
        <v xml:space="preserve">  </v>
      </c>
      <c r="O279" s="332" t="str">
        <f t="shared" si="47"/>
        <v xml:space="preserve">  </v>
      </c>
      <c r="P279" s="332" t="str">
        <f t="shared" si="48"/>
        <v xml:space="preserve">  </v>
      </c>
      <c r="Q279" s="332" t="str">
        <f t="shared" si="49"/>
        <v xml:space="preserve">  </v>
      </c>
      <c r="R279" s="332" t="str">
        <f t="shared" si="50"/>
        <v xml:space="preserve">  </v>
      </c>
      <c r="S279" s="332" t="str">
        <f t="shared" si="51"/>
        <v xml:space="preserve">  </v>
      </c>
    </row>
    <row r="280" spans="1:19" x14ac:dyDescent="0.25">
      <c r="A280" s="330">
        <v>41553</v>
      </c>
      <c r="B280" s="331">
        <f t="shared" si="42"/>
        <v>10</v>
      </c>
      <c r="C280" s="331">
        <f t="shared" si="43"/>
        <v>1</v>
      </c>
      <c r="D280" s="329">
        <f t="shared" si="44"/>
        <v>1088.6102442880961</v>
      </c>
      <c r="E280" s="329">
        <f>SUM(D$2:D280)</f>
        <v>463093.22001860046</v>
      </c>
      <c r="F280" s="329">
        <v>217100</v>
      </c>
      <c r="G280" s="329">
        <v>136500</v>
      </c>
      <c r="H280" s="329">
        <v>252200</v>
      </c>
      <c r="I280" s="329">
        <v>345100</v>
      </c>
      <c r="J280" s="329">
        <v>142400</v>
      </c>
      <c r="K280" s="329">
        <v>258700</v>
      </c>
      <c r="L280" s="329">
        <v>348700</v>
      </c>
      <c r="M280" s="332" t="str">
        <f t="shared" si="45"/>
        <v xml:space="preserve">  </v>
      </c>
      <c r="N280" s="332" t="str">
        <f t="shared" si="46"/>
        <v xml:space="preserve">  </v>
      </c>
      <c r="O280" s="332" t="str">
        <f t="shared" si="47"/>
        <v xml:space="preserve">  </v>
      </c>
      <c r="P280" s="332" t="str">
        <f t="shared" si="48"/>
        <v xml:space="preserve">  </v>
      </c>
      <c r="Q280" s="332" t="str">
        <f t="shared" si="49"/>
        <v xml:space="preserve">  </v>
      </c>
      <c r="R280" s="332" t="str">
        <f t="shared" si="50"/>
        <v xml:space="preserve">  </v>
      </c>
      <c r="S280" s="332" t="str">
        <f t="shared" si="51"/>
        <v xml:space="preserve">  </v>
      </c>
    </row>
    <row r="281" spans="1:19" x14ac:dyDescent="0.25">
      <c r="A281" s="330">
        <v>41554</v>
      </c>
      <c r="B281" s="331">
        <f t="shared" si="42"/>
        <v>10</v>
      </c>
      <c r="C281" s="331">
        <f t="shared" si="43"/>
        <v>1</v>
      </c>
      <c r="D281" s="329">
        <f t="shared" si="44"/>
        <v>1088.6102442880961</v>
      </c>
      <c r="E281" s="329">
        <f>SUM(D$2:D281)</f>
        <v>464181.83026288857</v>
      </c>
      <c r="F281" s="329">
        <v>217100</v>
      </c>
      <c r="G281" s="329">
        <v>136500</v>
      </c>
      <c r="H281" s="329">
        <v>252200</v>
      </c>
      <c r="I281" s="329">
        <v>345100</v>
      </c>
      <c r="J281" s="329">
        <v>142400</v>
      </c>
      <c r="K281" s="329">
        <v>258700</v>
      </c>
      <c r="L281" s="329">
        <v>348700</v>
      </c>
      <c r="M281" s="332" t="str">
        <f t="shared" si="45"/>
        <v xml:space="preserve">  </v>
      </c>
      <c r="N281" s="332" t="str">
        <f t="shared" si="46"/>
        <v xml:space="preserve">  </v>
      </c>
      <c r="O281" s="332" t="str">
        <f t="shared" si="47"/>
        <v xml:space="preserve">  </v>
      </c>
      <c r="P281" s="332" t="str">
        <f t="shared" si="48"/>
        <v xml:space="preserve">  </v>
      </c>
      <c r="Q281" s="332" t="str">
        <f t="shared" si="49"/>
        <v xml:space="preserve">  </v>
      </c>
      <c r="R281" s="332" t="str">
        <f t="shared" si="50"/>
        <v xml:space="preserve">  </v>
      </c>
      <c r="S281" s="332" t="str">
        <f t="shared" si="51"/>
        <v xml:space="preserve">  </v>
      </c>
    </row>
    <row r="282" spans="1:19" x14ac:dyDescent="0.25">
      <c r="A282" s="330">
        <v>41555</v>
      </c>
      <c r="B282" s="331">
        <f t="shared" si="42"/>
        <v>10</v>
      </c>
      <c r="C282" s="331">
        <f t="shared" si="43"/>
        <v>1</v>
      </c>
      <c r="D282" s="329">
        <f t="shared" si="44"/>
        <v>1088.6102442880961</v>
      </c>
      <c r="E282" s="329">
        <f>SUM(D$2:D282)</f>
        <v>465270.44050717668</v>
      </c>
      <c r="F282" s="329">
        <v>217100</v>
      </c>
      <c r="G282" s="329">
        <v>136500</v>
      </c>
      <c r="H282" s="329">
        <v>252200</v>
      </c>
      <c r="I282" s="329">
        <v>345100</v>
      </c>
      <c r="J282" s="329">
        <v>142400</v>
      </c>
      <c r="K282" s="329">
        <v>258700</v>
      </c>
      <c r="L282" s="329">
        <v>348700</v>
      </c>
      <c r="M282" s="332" t="str">
        <f t="shared" si="45"/>
        <v xml:space="preserve">  </v>
      </c>
      <c r="N282" s="332" t="str">
        <f t="shared" si="46"/>
        <v xml:space="preserve">  </v>
      </c>
      <c r="O282" s="332" t="str">
        <f t="shared" si="47"/>
        <v xml:space="preserve">  </v>
      </c>
      <c r="P282" s="332" t="str">
        <f t="shared" si="48"/>
        <v xml:space="preserve">  </v>
      </c>
      <c r="Q282" s="332" t="str">
        <f t="shared" si="49"/>
        <v xml:space="preserve">  </v>
      </c>
      <c r="R282" s="332" t="str">
        <f t="shared" si="50"/>
        <v xml:space="preserve">  </v>
      </c>
      <c r="S282" s="332" t="str">
        <f t="shared" si="51"/>
        <v xml:space="preserve">  </v>
      </c>
    </row>
    <row r="283" spans="1:19" x14ac:dyDescent="0.25">
      <c r="A283" s="330">
        <v>41556</v>
      </c>
      <c r="B283" s="331">
        <f t="shared" si="42"/>
        <v>10</v>
      </c>
      <c r="C283" s="331">
        <f t="shared" si="43"/>
        <v>1</v>
      </c>
      <c r="D283" s="329">
        <f t="shared" si="44"/>
        <v>1088.6102442880961</v>
      </c>
      <c r="E283" s="329">
        <f>SUM(D$2:D283)</f>
        <v>466359.05075146479</v>
      </c>
      <c r="F283" s="329">
        <v>217100</v>
      </c>
      <c r="G283" s="329">
        <v>136500</v>
      </c>
      <c r="H283" s="329">
        <v>252200</v>
      </c>
      <c r="I283" s="329">
        <v>345100</v>
      </c>
      <c r="J283" s="329">
        <v>142400</v>
      </c>
      <c r="K283" s="329">
        <v>258700</v>
      </c>
      <c r="L283" s="329">
        <v>348700</v>
      </c>
      <c r="M283" s="332" t="str">
        <f t="shared" si="45"/>
        <v xml:space="preserve">  </v>
      </c>
      <c r="N283" s="332" t="str">
        <f t="shared" si="46"/>
        <v xml:space="preserve">  </v>
      </c>
      <c r="O283" s="332" t="str">
        <f t="shared" si="47"/>
        <v xml:space="preserve">  </v>
      </c>
      <c r="P283" s="332" t="str">
        <f t="shared" si="48"/>
        <v xml:space="preserve">  </v>
      </c>
      <c r="Q283" s="332" t="str">
        <f t="shared" si="49"/>
        <v xml:space="preserve">  </v>
      </c>
      <c r="R283" s="332" t="str">
        <f t="shared" si="50"/>
        <v xml:space="preserve">  </v>
      </c>
      <c r="S283" s="332" t="str">
        <f t="shared" si="51"/>
        <v xml:space="preserve">  </v>
      </c>
    </row>
    <row r="284" spans="1:19" x14ac:dyDescent="0.25">
      <c r="A284" s="330">
        <v>41557</v>
      </c>
      <c r="B284" s="331">
        <f t="shared" si="42"/>
        <v>10</v>
      </c>
      <c r="C284" s="331">
        <f t="shared" si="43"/>
        <v>1</v>
      </c>
      <c r="D284" s="329">
        <f t="shared" si="44"/>
        <v>1088.6102442880961</v>
      </c>
      <c r="E284" s="329">
        <f>SUM(D$2:D284)</f>
        <v>467447.6609957529</v>
      </c>
      <c r="F284" s="329">
        <v>217100</v>
      </c>
      <c r="G284" s="329">
        <v>136500</v>
      </c>
      <c r="H284" s="329">
        <v>252200</v>
      </c>
      <c r="I284" s="329">
        <v>345100</v>
      </c>
      <c r="J284" s="329">
        <v>142400</v>
      </c>
      <c r="K284" s="329">
        <v>258700</v>
      </c>
      <c r="L284" s="329">
        <v>348700</v>
      </c>
      <c r="M284" s="332" t="str">
        <f t="shared" si="45"/>
        <v xml:space="preserve">  </v>
      </c>
      <c r="N284" s="332" t="str">
        <f t="shared" si="46"/>
        <v xml:space="preserve">  </v>
      </c>
      <c r="O284" s="332" t="str">
        <f t="shared" si="47"/>
        <v xml:space="preserve">  </v>
      </c>
      <c r="P284" s="332" t="str">
        <f t="shared" si="48"/>
        <v xml:space="preserve">  </v>
      </c>
      <c r="Q284" s="332" t="str">
        <f t="shared" si="49"/>
        <v xml:space="preserve">  </v>
      </c>
      <c r="R284" s="332" t="str">
        <f t="shared" si="50"/>
        <v xml:space="preserve">  </v>
      </c>
      <c r="S284" s="332" t="str">
        <f t="shared" si="51"/>
        <v xml:space="preserve">  </v>
      </c>
    </row>
    <row r="285" spans="1:19" x14ac:dyDescent="0.25">
      <c r="A285" s="330">
        <v>41558</v>
      </c>
      <c r="B285" s="331">
        <f t="shared" si="42"/>
        <v>10</v>
      </c>
      <c r="C285" s="331">
        <f t="shared" si="43"/>
        <v>1</v>
      </c>
      <c r="D285" s="329">
        <f t="shared" si="44"/>
        <v>1088.6102442880961</v>
      </c>
      <c r="E285" s="329">
        <f>SUM(D$2:D285)</f>
        <v>468536.27124004101</v>
      </c>
      <c r="F285" s="329">
        <v>217100</v>
      </c>
      <c r="G285" s="329">
        <v>136500</v>
      </c>
      <c r="H285" s="329">
        <v>252200</v>
      </c>
      <c r="I285" s="329">
        <v>345100</v>
      </c>
      <c r="J285" s="329">
        <v>142400</v>
      </c>
      <c r="K285" s="329">
        <v>258700</v>
      </c>
      <c r="L285" s="329">
        <v>348700</v>
      </c>
      <c r="M285" s="332" t="str">
        <f t="shared" si="45"/>
        <v xml:space="preserve">  </v>
      </c>
      <c r="N285" s="332" t="str">
        <f t="shared" si="46"/>
        <v xml:space="preserve">  </v>
      </c>
      <c r="O285" s="332" t="str">
        <f t="shared" si="47"/>
        <v xml:space="preserve">  </v>
      </c>
      <c r="P285" s="332" t="str">
        <f t="shared" si="48"/>
        <v xml:space="preserve">  </v>
      </c>
      <c r="Q285" s="332" t="str">
        <f t="shared" si="49"/>
        <v xml:space="preserve">  </v>
      </c>
      <c r="R285" s="332" t="str">
        <f t="shared" si="50"/>
        <v xml:space="preserve">  </v>
      </c>
      <c r="S285" s="332" t="str">
        <f t="shared" si="51"/>
        <v xml:space="preserve">  </v>
      </c>
    </row>
    <row r="286" spans="1:19" x14ac:dyDescent="0.25">
      <c r="A286" s="330">
        <v>41559</v>
      </c>
      <c r="B286" s="331">
        <f t="shared" si="42"/>
        <v>10</v>
      </c>
      <c r="C286" s="331">
        <f t="shared" si="43"/>
        <v>1</v>
      </c>
      <c r="D286" s="329">
        <f t="shared" si="44"/>
        <v>1088.6102442880961</v>
      </c>
      <c r="E286" s="329">
        <f>SUM(D$2:D286)</f>
        <v>469624.88148432912</v>
      </c>
      <c r="F286" s="329">
        <v>217100</v>
      </c>
      <c r="G286" s="329">
        <v>136500</v>
      </c>
      <c r="H286" s="329">
        <v>252200</v>
      </c>
      <c r="I286" s="329">
        <v>345100</v>
      </c>
      <c r="J286" s="329">
        <v>142400</v>
      </c>
      <c r="K286" s="329">
        <v>258700</v>
      </c>
      <c r="L286" s="329">
        <v>348700</v>
      </c>
      <c r="M286" s="332" t="str">
        <f t="shared" si="45"/>
        <v xml:space="preserve">  </v>
      </c>
      <c r="N286" s="332" t="str">
        <f t="shared" si="46"/>
        <v xml:space="preserve">  </v>
      </c>
      <c r="O286" s="332" t="str">
        <f t="shared" si="47"/>
        <v xml:space="preserve">  </v>
      </c>
      <c r="P286" s="332" t="str">
        <f t="shared" si="48"/>
        <v xml:space="preserve">  </v>
      </c>
      <c r="Q286" s="332" t="str">
        <f t="shared" si="49"/>
        <v xml:space="preserve">  </v>
      </c>
      <c r="R286" s="332" t="str">
        <f t="shared" si="50"/>
        <v xml:space="preserve">  </v>
      </c>
      <c r="S286" s="332" t="str">
        <f t="shared" si="51"/>
        <v xml:space="preserve">  </v>
      </c>
    </row>
    <row r="287" spans="1:19" x14ac:dyDescent="0.25">
      <c r="A287" s="330">
        <v>41560</v>
      </c>
      <c r="B287" s="331">
        <f t="shared" si="42"/>
        <v>10</v>
      </c>
      <c r="C287" s="331">
        <f t="shared" si="43"/>
        <v>1</v>
      </c>
      <c r="D287" s="329">
        <f t="shared" si="44"/>
        <v>1088.6102442880961</v>
      </c>
      <c r="E287" s="329">
        <f>SUM(D$2:D287)</f>
        <v>470713.49172861723</v>
      </c>
      <c r="F287" s="329">
        <v>217100</v>
      </c>
      <c r="G287" s="329">
        <v>136500</v>
      </c>
      <c r="H287" s="329">
        <v>252200</v>
      </c>
      <c r="I287" s="329">
        <v>345100</v>
      </c>
      <c r="J287" s="329">
        <v>142400</v>
      </c>
      <c r="K287" s="329">
        <v>258700</v>
      </c>
      <c r="L287" s="329">
        <v>348700</v>
      </c>
      <c r="M287" s="332" t="str">
        <f t="shared" si="45"/>
        <v xml:space="preserve">  </v>
      </c>
      <c r="N287" s="332" t="str">
        <f t="shared" si="46"/>
        <v xml:space="preserve">  </v>
      </c>
      <c r="O287" s="332" t="str">
        <f t="shared" si="47"/>
        <v xml:space="preserve">  </v>
      </c>
      <c r="P287" s="332" t="str">
        <f t="shared" si="48"/>
        <v xml:space="preserve">  </v>
      </c>
      <c r="Q287" s="332" t="str">
        <f t="shared" si="49"/>
        <v xml:space="preserve">  </v>
      </c>
      <c r="R287" s="332" t="str">
        <f t="shared" si="50"/>
        <v xml:space="preserve">  </v>
      </c>
      <c r="S287" s="332" t="str">
        <f t="shared" si="51"/>
        <v xml:space="preserve">  </v>
      </c>
    </row>
    <row r="288" spans="1:19" x14ac:dyDescent="0.25">
      <c r="A288" s="330">
        <v>41561</v>
      </c>
      <c r="B288" s="331">
        <f t="shared" si="42"/>
        <v>10</v>
      </c>
      <c r="C288" s="331">
        <f t="shared" si="43"/>
        <v>1</v>
      </c>
      <c r="D288" s="329">
        <f t="shared" si="44"/>
        <v>1088.6102442880961</v>
      </c>
      <c r="E288" s="329">
        <f>SUM(D$2:D288)</f>
        <v>471802.10197290534</v>
      </c>
      <c r="F288" s="329">
        <v>217100</v>
      </c>
      <c r="G288" s="329">
        <v>136500</v>
      </c>
      <c r="H288" s="329">
        <v>252200</v>
      </c>
      <c r="I288" s="329">
        <v>345100</v>
      </c>
      <c r="J288" s="329">
        <v>142400</v>
      </c>
      <c r="K288" s="329">
        <v>258700</v>
      </c>
      <c r="L288" s="329">
        <v>348700</v>
      </c>
      <c r="M288" s="332" t="str">
        <f t="shared" si="45"/>
        <v xml:space="preserve">  </v>
      </c>
      <c r="N288" s="332" t="str">
        <f t="shared" si="46"/>
        <v xml:space="preserve">  </v>
      </c>
      <c r="O288" s="332" t="str">
        <f t="shared" si="47"/>
        <v xml:space="preserve">  </v>
      </c>
      <c r="P288" s="332" t="str">
        <f t="shared" si="48"/>
        <v xml:space="preserve">  </v>
      </c>
      <c r="Q288" s="332" t="str">
        <f t="shared" si="49"/>
        <v xml:space="preserve">  </v>
      </c>
      <c r="R288" s="332" t="str">
        <f t="shared" si="50"/>
        <v xml:space="preserve">  </v>
      </c>
      <c r="S288" s="332" t="str">
        <f t="shared" si="51"/>
        <v xml:space="preserve">  </v>
      </c>
    </row>
    <row r="289" spans="1:19" x14ac:dyDescent="0.25">
      <c r="A289" s="330">
        <v>41562</v>
      </c>
      <c r="B289" s="331">
        <f t="shared" si="42"/>
        <v>10</v>
      </c>
      <c r="C289" s="331">
        <f t="shared" si="43"/>
        <v>1</v>
      </c>
      <c r="D289" s="329">
        <f t="shared" si="44"/>
        <v>1088.6102442880961</v>
      </c>
      <c r="E289" s="329">
        <f>SUM(D$2:D289)</f>
        <v>472890.71221719345</v>
      </c>
      <c r="F289" s="329">
        <v>217100</v>
      </c>
      <c r="G289" s="329">
        <v>136500</v>
      </c>
      <c r="H289" s="329">
        <v>252200</v>
      </c>
      <c r="I289" s="329">
        <v>345100</v>
      </c>
      <c r="J289" s="329">
        <v>142400</v>
      </c>
      <c r="K289" s="329">
        <v>258700</v>
      </c>
      <c r="L289" s="329">
        <v>348700</v>
      </c>
      <c r="M289" s="332" t="str">
        <f t="shared" si="45"/>
        <v xml:space="preserve">  </v>
      </c>
      <c r="N289" s="332" t="str">
        <f t="shared" si="46"/>
        <v xml:space="preserve">  </v>
      </c>
      <c r="O289" s="332" t="str">
        <f t="shared" si="47"/>
        <v xml:space="preserve">  </v>
      </c>
      <c r="P289" s="332" t="str">
        <f t="shared" si="48"/>
        <v xml:space="preserve">  </v>
      </c>
      <c r="Q289" s="332" t="str">
        <f t="shared" si="49"/>
        <v xml:space="preserve">  </v>
      </c>
      <c r="R289" s="332" t="str">
        <f t="shared" si="50"/>
        <v xml:space="preserve">  </v>
      </c>
      <c r="S289" s="332" t="str">
        <f t="shared" si="51"/>
        <v xml:space="preserve">  </v>
      </c>
    </row>
    <row r="290" spans="1:19" x14ac:dyDescent="0.25">
      <c r="A290" s="330">
        <v>41563</v>
      </c>
      <c r="B290" s="331">
        <f t="shared" si="42"/>
        <v>10</v>
      </c>
      <c r="C290" s="331">
        <f t="shared" si="43"/>
        <v>1</v>
      </c>
      <c r="D290" s="329">
        <f t="shared" si="44"/>
        <v>1088.6102442880961</v>
      </c>
      <c r="E290" s="329">
        <f>SUM(D$2:D290)</f>
        <v>473979.32246148156</v>
      </c>
      <c r="F290" s="329">
        <v>217100</v>
      </c>
      <c r="G290" s="329">
        <v>136500</v>
      </c>
      <c r="H290" s="329">
        <v>252200</v>
      </c>
      <c r="I290" s="329">
        <v>345100</v>
      </c>
      <c r="J290" s="329">
        <v>142400</v>
      </c>
      <c r="K290" s="329">
        <v>258700</v>
      </c>
      <c r="L290" s="329">
        <v>348700</v>
      </c>
      <c r="M290" s="332" t="str">
        <f t="shared" si="45"/>
        <v xml:space="preserve">  </v>
      </c>
      <c r="N290" s="332" t="str">
        <f t="shared" si="46"/>
        <v xml:space="preserve">  </v>
      </c>
      <c r="O290" s="332" t="str">
        <f t="shared" si="47"/>
        <v xml:space="preserve">  </v>
      </c>
      <c r="P290" s="332" t="str">
        <f t="shared" si="48"/>
        <v xml:space="preserve">  </v>
      </c>
      <c r="Q290" s="332" t="str">
        <f t="shared" si="49"/>
        <v xml:space="preserve">  </v>
      </c>
      <c r="R290" s="332" t="str">
        <f t="shared" si="50"/>
        <v xml:space="preserve">  </v>
      </c>
      <c r="S290" s="332" t="str">
        <f t="shared" si="51"/>
        <v xml:space="preserve">  </v>
      </c>
    </row>
    <row r="291" spans="1:19" x14ac:dyDescent="0.25">
      <c r="A291" s="330">
        <v>41564</v>
      </c>
      <c r="B291" s="331">
        <f t="shared" si="42"/>
        <v>10</v>
      </c>
      <c r="C291" s="331">
        <f t="shared" si="43"/>
        <v>1</v>
      </c>
      <c r="D291" s="329">
        <f t="shared" si="44"/>
        <v>1088.6102442880961</v>
      </c>
      <c r="E291" s="329">
        <f>SUM(D$2:D291)</f>
        <v>475067.93270576966</v>
      </c>
      <c r="F291" s="329">
        <v>217100</v>
      </c>
      <c r="G291" s="329">
        <v>136500</v>
      </c>
      <c r="H291" s="329">
        <v>252200</v>
      </c>
      <c r="I291" s="329">
        <v>345100</v>
      </c>
      <c r="J291" s="329">
        <v>142400</v>
      </c>
      <c r="K291" s="329">
        <v>258700</v>
      </c>
      <c r="L291" s="329">
        <v>348700</v>
      </c>
      <c r="M291" s="332" t="str">
        <f t="shared" si="45"/>
        <v xml:space="preserve">  </v>
      </c>
      <c r="N291" s="332" t="str">
        <f t="shared" si="46"/>
        <v xml:space="preserve">  </v>
      </c>
      <c r="O291" s="332" t="str">
        <f t="shared" si="47"/>
        <v xml:space="preserve">  </v>
      </c>
      <c r="P291" s="332" t="str">
        <f t="shared" si="48"/>
        <v xml:space="preserve">  </v>
      </c>
      <c r="Q291" s="332" t="str">
        <f t="shared" si="49"/>
        <v xml:space="preserve">  </v>
      </c>
      <c r="R291" s="332" t="str">
        <f t="shared" si="50"/>
        <v xml:space="preserve">  </v>
      </c>
      <c r="S291" s="332" t="str">
        <f t="shared" si="51"/>
        <v xml:space="preserve">  </v>
      </c>
    </row>
    <row r="292" spans="1:19" x14ac:dyDescent="0.25">
      <c r="A292" s="330">
        <v>41565</v>
      </c>
      <c r="B292" s="331">
        <f t="shared" si="42"/>
        <v>10</v>
      </c>
      <c r="C292" s="331">
        <f t="shared" si="43"/>
        <v>1</v>
      </c>
      <c r="D292" s="329">
        <f t="shared" si="44"/>
        <v>1088.6102442880961</v>
      </c>
      <c r="E292" s="329">
        <f>SUM(D$2:D292)</f>
        <v>476156.54295005777</v>
      </c>
      <c r="F292" s="329">
        <v>217100</v>
      </c>
      <c r="G292" s="329">
        <v>136500</v>
      </c>
      <c r="H292" s="329">
        <v>252200</v>
      </c>
      <c r="I292" s="329">
        <v>345100</v>
      </c>
      <c r="J292" s="329">
        <v>142400</v>
      </c>
      <c r="K292" s="329">
        <v>258700</v>
      </c>
      <c r="L292" s="329">
        <v>348700</v>
      </c>
      <c r="M292" s="332" t="str">
        <f t="shared" si="45"/>
        <v xml:space="preserve">  </v>
      </c>
      <c r="N292" s="332" t="str">
        <f t="shared" si="46"/>
        <v xml:space="preserve">  </v>
      </c>
      <c r="O292" s="332" t="str">
        <f t="shared" si="47"/>
        <v xml:space="preserve">  </v>
      </c>
      <c r="P292" s="332" t="str">
        <f t="shared" si="48"/>
        <v xml:space="preserve">  </v>
      </c>
      <c r="Q292" s="332" t="str">
        <f t="shared" si="49"/>
        <v xml:space="preserve">  </v>
      </c>
      <c r="R292" s="332" t="str">
        <f t="shared" si="50"/>
        <v xml:space="preserve">  </v>
      </c>
      <c r="S292" s="332" t="str">
        <f t="shared" si="51"/>
        <v xml:space="preserve">  </v>
      </c>
    </row>
    <row r="293" spans="1:19" x14ac:dyDescent="0.25">
      <c r="A293" s="330">
        <v>41566</v>
      </c>
      <c r="B293" s="331">
        <f t="shared" si="42"/>
        <v>10</v>
      </c>
      <c r="C293" s="331">
        <f t="shared" si="43"/>
        <v>1</v>
      </c>
      <c r="D293" s="329">
        <f t="shared" si="44"/>
        <v>1088.6102442880961</v>
      </c>
      <c r="E293" s="329">
        <f>SUM(D$2:D293)</f>
        <v>477245.15319434588</v>
      </c>
      <c r="F293" s="329">
        <v>217100</v>
      </c>
      <c r="G293" s="329">
        <v>136500</v>
      </c>
      <c r="H293" s="329">
        <v>252200</v>
      </c>
      <c r="I293" s="329">
        <v>345100</v>
      </c>
      <c r="J293" s="329">
        <v>142400</v>
      </c>
      <c r="K293" s="329">
        <v>258700</v>
      </c>
      <c r="L293" s="329">
        <v>348700</v>
      </c>
      <c r="M293" s="332" t="str">
        <f t="shared" si="45"/>
        <v xml:space="preserve">  </v>
      </c>
      <c r="N293" s="332" t="str">
        <f t="shared" si="46"/>
        <v xml:space="preserve">  </v>
      </c>
      <c r="O293" s="332" t="str">
        <f t="shared" si="47"/>
        <v xml:space="preserve">  </v>
      </c>
      <c r="P293" s="332" t="str">
        <f t="shared" si="48"/>
        <v xml:space="preserve">  </v>
      </c>
      <c r="Q293" s="332" t="str">
        <f t="shared" si="49"/>
        <v xml:space="preserve">  </v>
      </c>
      <c r="R293" s="332" t="str">
        <f t="shared" si="50"/>
        <v xml:space="preserve">  </v>
      </c>
      <c r="S293" s="332" t="str">
        <f t="shared" si="51"/>
        <v xml:space="preserve">  </v>
      </c>
    </row>
    <row r="294" spans="1:19" x14ac:dyDescent="0.25">
      <c r="A294" s="330">
        <v>41567</v>
      </c>
      <c r="B294" s="331">
        <f t="shared" si="42"/>
        <v>10</v>
      </c>
      <c r="C294" s="331">
        <f t="shared" si="43"/>
        <v>1</v>
      </c>
      <c r="D294" s="329">
        <f t="shared" si="44"/>
        <v>1088.6102442880961</v>
      </c>
      <c r="E294" s="329">
        <f>SUM(D$2:D294)</f>
        <v>478333.76343863399</v>
      </c>
      <c r="F294" s="329">
        <v>217100</v>
      </c>
      <c r="G294" s="329">
        <v>136500</v>
      </c>
      <c r="H294" s="329">
        <v>252200</v>
      </c>
      <c r="I294" s="329">
        <v>345100</v>
      </c>
      <c r="J294" s="329">
        <v>142400</v>
      </c>
      <c r="K294" s="329">
        <v>258700</v>
      </c>
      <c r="L294" s="329">
        <v>348700</v>
      </c>
      <c r="M294" s="332" t="str">
        <f t="shared" si="45"/>
        <v xml:space="preserve">  </v>
      </c>
      <c r="N294" s="332" t="str">
        <f t="shared" si="46"/>
        <v xml:space="preserve">  </v>
      </c>
      <c r="O294" s="332" t="str">
        <f t="shared" si="47"/>
        <v xml:space="preserve">  </v>
      </c>
      <c r="P294" s="332" t="str">
        <f t="shared" si="48"/>
        <v xml:space="preserve">  </v>
      </c>
      <c r="Q294" s="332" t="str">
        <f t="shared" si="49"/>
        <v xml:space="preserve">  </v>
      </c>
      <c r="R294" s="332" t="str">
        <f t="shared" si="50"/>
        <v xml:space="preserve">  </v>
      </c>
      <c r="S294" s="332" t="str">
        <f t="shared" si="51"/>
        <v xml:space="preserve">  </v>
      </c>
    </row>
    <row r="295" spans="1:19" x14ac:dyDescent="0.25">
      <c r="A295" s="330">
        <v>41568</v>
      </c>
      <c r="B295" s="331">
        <f t="shared" si="42"/>
        <v>10</v>
      </c>
      <c r="C295" s="331">
        <f t="shared" si="43"/>
        <v>1</v>
      </c>
      <c r="D295" s="329">
        <f t="shared" si="44"/>
        <v>1088.6102442880961</v>
      </c>
      <c r="E295" s="329">
        <f>SUM(D$2:D295)</f>
        <v>479422.3736829221</v>
      </c>
      <c r="F295" s="329">
        <v>217100</v>
      </c>
      <c r="G295" s="329">
        <v>136500</v>
      </c>
      <c r="H295" s="329">
        <v>252200</v>
      </c>
      <c r="I295" s="329">
        <v>345100</v>
      </c>
      <c r="J295" s="329">
        <v>142400</v>
      </c>
      <c r="K295" s="329">
        <v>258700</v>
      </c>
      <c r="L295" s="329">
        <v>348700</v>
      </c>
      <c r="M295" s="332" t="str">
        <f t="shared" si="45"/>
        <v xml:space="preserve">  </v>
      </c>
      <c r="N295" s="332" t="str">
        <f t="shared" si="46"/>
        <v xml:space="preserve">  </v>
      </c>
      <c r="O295" s="332" t="str">
        <f t="shared" si="47"/>
        <v xml:space="preserve">  </v>
      </c>
      <c r="P295" s="332" t="str">
        <f t="shared" si="48"/>
        <v xml:space="preserve">  </v>
      </c>
      <c r="Q295" s="332" t="str">
        <f t="shared" si="49"/>
        <v xml:space="preserve">  </v>
      </c>
      <c r="R295" s="332" t="str">
        <f t="shared" si="50"/>
        <v xml:space="preserve">  </v>
      </c>
      <c r="S295" s="332" t="str">
        <f t="shared" si="51"/>
        <v xml:space="preserve">  </v>
      </c>
    </row>
    <row r="296" spans="1:19" x14ac:dyDescent="0.25">
      <c r="A296" s="330">
        <v>41569</v>
      </c>
      <c r="B296" s="331">
        <f t="shared" si="42"/>
        <v>10</v>
      </c>
      <c r="C296" s="331">
        <f t="shared" si="43"/>
        <v>1</v>
      </c>
      <c r="D296" s="329">
        <f t="shared" si="44"/>
        <v>1088.6102442880961</v>
      </c>
      <c r="E296" s="329">
        <f>SUM(D$2:D296)</f>
        <v>480510.98392721021</v>
      </c>
      <c r="F296" s="329">
        <v>217100</v>
      </c>
      <c r="G296" s="329">
        <v>136500</v>
      </c>
      <c r="H296" s="329">
        <v>252200</v>
      </c>
      <c r="I296" s="329">
        <v>345100</v>
      </c>
      <c r="J296" s="329">
        <v>142400</v>
      </c>
      <c r="K296" s="329">
        <v>258700</v>
      </c>
      <c r="L296" s="329">
        <v>348700</v>
      </c>
      <c r="M296" s="332" t="str">
        <f t="shared" si="45"/>
        <v xml:space="preserve">  </v>
      </c>
      <c r="N296" s="332" t="str">
        <f t="shared" si="46"/>
        <v xml:space="preserve">  </v>
      </c>
      <c r="O296" s="332" t="str">
        <f t="shared" si="47"/>
        <v xml:space="preserve">  </v>
      </c>
      <c r="P296" s="332" t="str">
        <f t="shared" si="48"/>
        <v xml:space="preserve">  </v>
      </c>
      <c r="Q296" s="332" t="str">
        <f t="shared" si="49"/>
        <v xml:space="preserve">  </v>
      </c>
      <c r="R296" s="332" t="str">
        <f t="shared" si="50"/>
        <v xml:space="preserve">  </v>
      </c>
      <c r="S296" s="332" t="str">
        <f t="shared" si="51"/>
        <v xml:space="preserve">  </v>
      </c>
    </row>
    <row r="297" spans="1:19" x14ac:dyDescent="0.25">
      <c r="A297" s="330">
        <v>41570</v>
      </c>
      <c r="B297" s="331">
        <f t="shared" si="42"/>
        <v>10</v>
      </c>
      <c r="C297" s="331">
        <f t="shared" si="43"/>
        <v>1</v>
      </c>
      <c r="D297" s="329">
        <f t="shared" si="44"/>
        <v>1088.6102442880961</v>
      </c>
      <c r="E297" s="329">
        <f>SUM(D$2:D297)</f>
        <v>481599.59417149832</v>
      </c>
      <c r="F297" s="329">
        <v>217100</v>
      </c>
      <c r="G297" s="329">
        <v>136500</v>
      </c>
      <c r="H297" s="329">
        <v>252200</v>
      </c>
      <c r="I297" s="329">
        <v>345100</v>
      </c>
      <c r="J297" s="329">
        <v>142400</v>
      </c>
      <c r="K297" s="329">
        <v>258700</v>
      </c>
      <c r="L297" s="329">
        <v>348700</v>
      </c>
      <c r="M297" s="332" t="str">
        <f t="shared" si="45"/>
        <v xml:space="preserve">  </v>
      </c>
      <c r="N297" s="332" t="str">
        <f t="shared" si="46"/>
        <v xml:space="preserve">  </v>
      </c>
      <c r="O297" s="332" t="str">
        <f t="shared" si="47"/>
        <v xml:space="preserve">  </v>
      </c>
      <c r="P297" s="332" t="str">
        <f t="shared" si="48"/>
        <v xml:space="preserve">  </v>
      </c>
      <c r="Q297" s="332" t="str">
        <f t="shared" si="49"/>
        <v xml:space="preserve">  </v>
      </c>
      <c r="R297" s="332" t="str">
        <f t="shared" si="50"/>
        <v xml:space="preserve">  </v>
      </c>
      <c r="S297" s="332" t="str">
        <f t="shared" si="51"/>
        <v xml:space="preserve">  </v>
      </c>
    </row>
    <row r="298" spans="1:19" x14ac:dyDescent="0.25">
      <c r="A298" s="330">
        <v>41571</v>
      </c>
      <c r="B298" s="331">
        <f t="shared" si="42"/>
        <v>10</v>
      </c>
      <c r="C298" s="331">
        <f t="shared" si="43"/>
        <v>1</v>
      </c>
      <c r="D298" s="329">
        <f t="shared" si="44"/>
        <v>1088.6102442880961</v>
      </c>
      <c r="E298" s="329">
        <f>SUM(D$2:D298)</f>
        <v>482688.20441578643</v>
      </c>
      <c r="F298" s="329">
        <v>217100</v>
      </c>
      <c r="G298" s="329">
        <v>136500</v>
      </c>
      <c r="H298" s="329">
        <v>252200</v>
      </c>
      <c r="I298" s="329">
        <v>345100</v>
      </c>
      <c r="J298" s="329">
        <v>142400</v>
      </c>
      <c r="K298" s="329">
        <v>258700</v>
      </c>
      <c r="L298" s="329">
        <v>348700</v>
      </c>
      <c r="M298" s="332" t="str">
        <f t="shared" si="45"/>
        <v xml:space="preserve">  </v>
      </c>
      <c r="N298" s="332" t="str">
        <f t="shared" si="46"/>
        <v xml:space="preserve">  </v>
      </c>
      <c r="O298" s="332" t="str">
        <f t="shared" si="47"/>
        <v xml:space="preserve">  </v>
      </c>
      <c r="P298" s="332" t="str">
        <f t="shared" si="48"/>
        <v xml:space="preserve">  </v>
      </c>
      <c r="Q298" s="332" t="str">
        <f t="shared" si="49"/>
        <v xml:space="preserve">  </v>
      </c>
      <c r="R298" s="332" t="str">
        <f t="shared" si="50"/>
        <v xml:space="preserve">  </v>
      </c>
      <c r="S298" s="332" t="str">
        <f t="shared" si="51"/>
        <v xml:space="preserve">  </v>
      </c>
    </row>
    <row r="299" spans="1:19" x14ac:dyDescent="0.25">
      <c r="A299" s="330">
        <v>41572</v>
      </c>
      <c r="B299" s="331">
        <f t="shared" si="42"/>
        <v>10</v>
      </c>
      <c r="C299" s="331">
        <f t="shared" si="43"/>
        <v>1</v>
      </c>
      <c r="D299" s="329">
        <f t="shared" si="44"/>
        <v>1088.6102442880961</v>
      </c>
      <c r="E299" s="329">
        <f>SUM(D$2:D299)</f>
        <v>483776.81466007454</v>
      </c>
      <c r="F299" s="329">
        <v>217100</v>
      </c>
      <c r="G299" s="329">
        <v>136500</v>
      </c>
      <c r="H299" s="329">
        <v>252200</v>
      </c>
      <c r="I299" s="329">
        <v>345100</v>
      </c>
      <c r="J299" s="329">
        <v>142400</v>
      </c>
      <c r="K299" s="329">
        <v>258700</v>
      </c>
      <c r="L299" s="329">
        <v>348700</v>
      </c>
      <c r="M299" s="332" t="str">
        <f t="shared" si="45"/>
        <v xml:space="preserve">  </v>
      </c>
      <c r="N299" s="332" t="str">
        <f t="shared" si="46"/>
        <v xml:space="preserve">  </v>
      </c>
      <c r="O299" s="332" t="str">
        <f t="shared" si="47"/>
        <v xml:space="preserve">  </v>
      </c>
      <c r="P299" s="332" t="str">
        <f t="shared" si="48"/>
        <v xml:space="preserve">  </v>
      </c>
      <c r="Q299" s="332" t="str">
        <f t="shared" si="49"/>
        <v xml:space="preserve">  </v>
      </c>
      <c r="R299" s="332" t="str">
        <f t="shared" si="50"/>
        <v xml:space="preserve">  </v>
      </c>
      <c r="S299" s="332" t="str">
        <f t="shared" si="51"/>
        <v xml:space="preserve">  </v>
      </c>
    </row>
    <row r="300" spans="1:19" x14ac:dyDescent="0.25">
      <c r="A300" s="330">
        <v>41573</v>
      </c>
      <c r="B300" s="331">
        <f t="shared" si="42"/>
        <v>10</v>
      </c>
      <c r="C300" s="331">
        <f t="shared" si="43"/>
        <v>1</v>
      </c>
      <c r="D300" s="329">
        <f t="shared" si="44"/>
        <v>1088.6102442880961</v>
      </c>
      <c r="E300" s="329">
        <f>SUM(D$2:D300)</f>
        <v>484865.42490436265</v>
      </c>
      <c r="F300" s="329">
        <v>217100</v>
      </c>
      <c r="G300" s="329">
        <v>136500</v>
      </c>
      <c r="H300" s="329">
        <v>252200</v>
      </c>
      <c r="I300" s="329">
        <v>345100</v>
      </c>
      <c r="J300" s="329">
        <v>142400</v>
      </c>
      <c r="K300" s="329">
        <v>258700</v>
      </c>
      <c r="L300" s="329">
        <v>348700</v>
      </c>
      <c r="M300" s="332" t="str">
        <f t="shared" si="45"/>
        <v xml:space="preserve">  </v>
      </c>
      <c r="N300" s="332" t="str">
        <f t="shared" si="46"/>
        <v xml:space="preserve">  </v>
      </c>
      <c r="O300" s="332" t="str">
        <f t="shared" si="47"/>
        <v xml:space="preserve">  </v>
      </c>
      <c r="P300" s="332" t="str">
        <f t="shared" si="48"/>
        <v xml:space="preserve">  </v>
      </c>
      <c r="Q300" s="332" t="str">
        <f t="shared" si="49"/>
        <v xml:space="preserve">  </v>
      </c>
      <c r="R300" s="332" t="str">
        <f t="shared" si="50"/>
        <v xml:space="preserve">  </v>
      </c>
      <c r="S300" s="332" t="str">
        <f t="shared" si="51"/>
        <v xml:space="preserve">  </v>
      </c>
    </row>
    <row r="301" spans="1:19" x14ac:dyDescent="0.25">
      <c r="A301" s="330">
        <v>41574</v>
      </c>
      <c r="B301" s="331">
        <f t="shared" si="42"/>
        <v>10</v>
      </c>
      <c r="C301" s="331">
        <f t="shared" si="43"/>
        <v>1</v>
      </c>
      <c r="D301" s="329">
        <f t="shared" si="44"/>
        <v>1088.6102442880961</v>
      </c>
      <c r="E301" s="329">
        <f>SUM(D$2:D301)</f>
        <v>485954.03514865076</v>
      </c>
      <c r="F301" s="329">
        <v>217100</v>
      </c>
      <c r="G301" s="329">
        <v>136500</v>
      </c>
      <c r="H301" s="329">
        <v>252200</v>
      </c>
      <c r="I301" s="329">
        <v>345100</v>
      </c>
      <c r="J301" s="329">
        <v>142400</v>
      </c>
      <c r="K301" s="329">
        <v>258700</v>
      </c>
      <c r="L301" s="329">
        <v>348700</v>
      </c>
      <c r="M301" s="332" t="str">
        <f t="shared" si="45"/>
        <v xml:space="preserve">  </v>
      </c>
      <c r="N301" s="332" t="str">
        <f t="shared" si="46"/>
        <v xml:space="preserve">  </v>
      </c>
      <c r="O301" s="332" t="str">
        <f t="shared" si="47"/>
        <v xml:space="preserve">  </v>
      </c>
      <c r="P301" s="332" t="str">
        <f t="shared" si="48"/>
        <v xml:space="preserve">  </v>
      </c>
      <c r="Q301" s="332" t="str">
        <f t="shared" si="49"/>
        <v xml:space="preserve">  </v>
      </c>
      <c r="R301" s="332" t="str">
        <f t="shared" si="50"/>
        <v xml:space="preserve">  </v>
      </c>
      <c r="S301" s="332" t="str">
        <f t="shared" si="51"/>
        <v xml:space="preserve">  </v>
      </c>
    </row>
    <row r="302" spans="1:19" x14ac:dyDescent="0.25">
      <c r="A302" s="330">
        <v>41575</v>
      </c>
      <c r="B302" s="331">
        <f t="shared" si="42"/>
        <v>10</v>
      </c>
      <c r="C302" s="331">
        <f t="shared" si="43"/>
        <v>1</v>
      </c>
      <c r="D302" s="329">
        <f t="shared" si="44"/>
        <v>1088.6102442880961</v>
      </c>
      <c r="E302" s="329">
        <f>SUM(D$2:D302)</f>
        <v>487042.64539293887</v>
      </c>
      <c r="F302" s="329">
        <v>217100</v>
      </c>
      <c r="G302" s="329">
        <v>136500</v>
      </c>
      <c r="H302" s="329">
        <v>252200</v>
      </c>
      <c r="I302" s="329">
        <v>345100</v>
      </c>
      <c r="J302" s="329">
        <v>142400</v>
      </c>
      <c r="K302" s="329">
        <v>258700</v>
      </c>
      <c r="L302" s="329">
        <v>348700</v>
      </c>
      <c r="M302" s="332" t="str">
        <f t="shared" si="45"/>
        <v xml:space="preserve">  </v>
      </c>
      <c r="N302" s="332" t="str">
        <f t="shared" si="46"/>
        <v xml:space="preserve">  </v>
      </c>
      <c r="O302" s="332" t="str">
        <f t="shared" si="47"/>
        <v xml:space="preserve">  </v>
      </c>
      <c r="P302" s="332" t="str">
        <f t="shared" si="48"/>
        <v xml:space="preserve">  </v>
      </c>
      <c r="Q302" s="332" t="str">
        <f t="shared" si="49"/>
        <v xml:space="preserve">  </v>
      </c>
      <c r="R302" s="332" t="str">
        <f t="shared" si="50"/>
        <v xml:space="preserve">  </v>
      </c>
      <c r="S302" s="332" t="str">
        <f t="shared" si="51"/>
        <v xml:space="preserve">  </v>
      </c>
    </row>
    <row r="303" spans="1:19" x14ac:dyDescent="0.25">
      <c r="A303" s="330">
        <v>41576</v>
      </c>
      <c r="B303" s="331">
        <f t="shared" si="42"/>
        <v>10</v>
      </c>
      <c r="C303" s="331">
        <f t="shared" si="43"/>
        <v>1</v>
      </c>
      <c r="D303" s="329">
        <f t="shared" si="44"/>
        <v>1088.6102442880961</v>
      </c>
      <c r="E303" s="329">
        <f>SUM(D$2:D303)</f>
        <v>488131.25563722698</v>
      </c>
      <c r="F303" s="329">
        <v>217100</v>
      </c>
      <c r="G303" s="329">
        <v>136500</v>
      </c>
      <c r="H303" s="329">
        <v>252200</v>
      </c>
      <c r="I303" s="329">
        <v>345100</v>
      </c>
      <c r="J303" s="329">
        <v>142400</v>
      </c>
      <c r="K303" s="329">
        <v>258700</v>
      </c>
      <c r="L303" s="329">
        <v>348700</v>
      </c>
      <c r="M303" s="332" t="str">
        <f t="shared" si="45"/>
        <v xml:space="preserve">  </v>
      </c>
      <c r="N303" s="332" t="str">
        <f t="shared" si="46"/>
        <v xml:space="preserve">  </v>
      </c>
      <c r="O303" s="332" t="str">
        <f t="shared" si="47"/>
        <v xml:space="preserve">  </v>
      </c>
      <c r="P303" s="332" t="str">
        <f t="shared" si="48"/>
        <v xml:space="preserve">  </v>
      </c>
      <c r="Q303" s="332" t="str">
        <f t="shared" si="49"/>
        <v xml:space="preserve">  </v>
      </c>
      <c r="R303" s="332" t="str">
        <f t="shared" si="50"/>
        <v xml:space="preserve">  </v>
      </c>
      <c r="S303" s="332" t="str">
        <f t="shared" si="51"/>
        <v xml:space="preserve">  </v>
      </c>
    </row>
    <row r="304" spans="1:19" x14ac:dyDescent="0.25">
      <c r="A304" s="330">
        <v>41577</v>
      </c>
      <c r="B304" s="331">
        <f t="shared" si="42"/>
        <v>10</v>
      </c>
      <c r="C304" s="331">
        <f t="shared" si="43"/>
        <v>1</v>
      </c>
      <c r="D304" s="329">
        <f t="shared" si="44"/>
        <v>1088.6102442880961</v>
      </c>
      <c r="E304" s="329">
        <f>SUM(D$2:D304)</f>
        <v>489219.86588151508</v>
      </c>
      <c r="F304" s="329">
        <v>217100</v>
      </c>
      <c r="G304" s="329">
        <v>136500</v>
      </c>
      <c r="H304" s="329">
        <v>252200</v>
      </c>
      <c r="I304" s="329">
        <v>345100</v>
      </c>
      <c r="J304" s="329">
        <v>142400</v>
      </c>
      <c r="K304" s="329">
        <v>258700</v>
      </c>
      <c r="L304" s="329">
        <v>348700</v>
      </c>
      <c r="M304" s="332" t="str">
        <f t="shared" si="45"/>
        <v xml:space="preserve">  </v>
      </c>
      <c r="N304" s="332" t="str">
        <f t="shared" si="46"/>
        <v xml:space="preserve">  </v>
      </c>
      <c r="O304" s="332" t="str">
        <f t="shared" si="47"/>
        <v xml:space="preserve">  </v>
      </c>
      <c r="P304" s="332" t="str">
        <f t="shared" si="48"/>
        <v xml:space="preserve">  </v>
      </c>
      <c r="Q304" s="332" t="str">
        <f t="shared" si="49"/>
        <v xml:space="preserve">  </v>
      </c>
      <c r="R304" s="332" t="str">
        <f t="shared" si="50"/>
        <v xml:space="preserve">  </v>
      </c>
      <c r="S304" s="332" t="str">
        <f t="shared" si="51"/>
        <v xml:space="preserve">  </v>
      </c>
    </row>
    <row r="305" spans="1:19" x14ac:dyDescent="0.25">
      <c r="A305" s="330">
        <v>41578</v>
      </c>
      <c r="B305" s="331">
        <f t="shared" si="42"/>
        <v>10</v>
      </c>
      <c r="C305" s="331">
        <f t="shared" si="43"/>
        <v>1</v>
      </c>
      <c r="D305" s="329">
        <f t="shared" si="44"/>
        <v>1088.6102442880961</v>
      </c>
      <c r="E305" s="329">
        <f>SUM(D$2:D305)</f>
        <v>490308.47612580319</v>
      </c>
      <c r="F305" s="329">
        <v>217100</v>
      </c>
      <c r="G305" s="329">
        <v>136500</v>
      </c>
      <c r="H305" s="329">
        <v>252200</v>
      </c>
      <c r="I305" s="329">
        <v>345100</v>
      </c>
      <c r="J305" s="329">
        <v>142400</v>
      </c>
      <c r="K305" s="329">
        <v>258700</v>
      </c>
      <c r="L305" s="329">
        <v>348700</v>
      </c>
      <c r="M305" s="332" t="str">
        <f t="shared" si="45"/>
        <v xml:space="preserve">  </v>
      </c>
      <c r="N305" s="332" t="str">
        <f t="shared" si="46"/>
        <v xml:space="preserve">  </v>
      </c>
      <c r="O305" s="332" t="str">
        <f t="shared" si="47"/>
        <v xml:space="preserve">  </v>
      </c>
      <c r="P305" s="332" t="str">
        <f t="shared" si="48"/>
        <v xml:space="preserve">  </v>
      </c>
      <c r="Q305" s="332" t="str">
        <f t="shared" si="49"/>
        <v xml:space="preserve">  </v>
      </c>
      <c r="R305" s="332" t="str">
        <f t="shared" si="50"/>
        <v xml:space="preserve">  </v>
      </c>
      <c r="S305" s="332" t="str">
        <f t="shared" si="51"/>
        <v xml:space="preserve">  </v>
      </c>
    </row>
    <row r="306" spans="1:19" x14ac:dyDescent="0.25">
      <c r="A306" s="330">
        <v>41579</v>
      </c>
      <c r="B306" s="331">
        <f t="shared" si="42"/>
        <v>11</v>
      </c>
      <c r="C306" s="331">
        <f t="shared" si="43"/>
        <v>1</v>
      </c>
      <c r="D306" s="329">
        <f t="shared" si="44"/>
        <v>273.70556244675493</v>
      </c>
      <c r="E306" s="329">
        <f>SUM(D$2:D306)</f>
        <v>490582.18168824993</v>
      </c>
      <c r="F306" s="329">
        <v>217100</v>
      </c>
      <c r="G306" s="329">
        <v>136500</v>
      </c>
      <c r="H306" s="329">
        <v>252200</v>
      </c>
      <c r="I306" s="329">
        <v>345100</v>
      </c>
      <c r="J306" s="329">
        <v>142400</v>
      </c>
      <c r="K306" s="329">
        <v>258700</v>
      </c>
      <c r="L306" s="329">
        <v>348700</v>
      </c>
      <c r="M306" s="332" t="str">
        <f t="shared" si="45"/>
        <v xml:space="preserve">  </v>
      </c>
      <c r="N306" s="332" t="str">
        <f t="shared" si="46"/>
        <v xml:space="preserve">  </v>
      </c>
      <c r="O306" s="332" t="str">
        <f t="shared" si="47"/>
        <v xml:space="preserve">  </v>
      </c>
      <c r="P306" s="332" t="str">
        <f t="shared" si="48"/>
        <v xml:space="preserve">  </v>
      </c>
      <c r="Q306" s="332" t="str">
        <f t="shared" si="49"/>
        <v xml:space="preserve">  </v>
      </c>
      <c r="R306" s="332" t="str">
        <f t="shared" si="50"/>
        <v xml:space="preserve">  </v>
      </c>
      <c r="S306" s="332" t="str">
        <f t="shared" si="51"/>
        <v xml:space="preserve">  </v>
      </c>
    </row>
    <row r="307" spans="1:19" x14ac:dyDescent="0.25">
      <c r="A307" s="330">
        <v>41580</v>
      </c>
      <c r="B307" s="331">
        <f t="shared" si="42"/>
        <v>11</v>
      </c>
      <c r="C307" s="331">
        <f t="shared" si="43"/>
        <v>1</v>
      </c>
      <c r="D307" s="329">
        <f t="shared" si="44"/>
        <v>273.70556244675493</v>
      </c>
      <c r="E307" s="329">
        <f>SUM(D$2:D307)</f>
        <v>490855.88725069666</v>
      </c>
      <c r="F307" s="329">
        <v>217100</v>
      </c>
      <c r="G307" s="329">
        <v>136500</v>
      </c>
      <c r="H307" s="329">
        <v>252200</v>
      </c>
      <c r="I307" s="329">
        <v>345100</v>
      </c>
      <c r="J307" s="329">
        <v>142400</v>
      </c>
      <c r="K307" s="329">
        <v>258700</v>
      </c>
      <c r="L307" s="329">
        <v>348700</v>
      </c>
      <c r="M307" s="332" t="str">
        <f t="shared" si="45"/>
        <v xml:space="preserve">  </v>
      </c>
      <c r="N307" s="332" t="str">
        <f t="shared" si="46"/>
        <v xml:space="preserve">  </v>
      </c>
      <c r="O307" s="332" t="str">
        <f t="shared" si="47"/>
        <v xml:space="preserve">  </v>
      </c>
      <c r="P307" s="332" t="str">
        <f t="shared" si="48"/>
        <v xml:space="preserve">  </v>
      </c>
      <c r="Q307" s="332" t="str">
        <f t="shared" si="49"/>
        <v xml:space="preserve">  </v>
      </c>
      <c r="R307" s="332" t="str">
        <f t="shared" si="50"/>
        <v xml:space="preserve">  </v>
      </c>
      <c r="S307" s="332" t="str">
        <f t="shared" si="51"/>
        <v xml:space="preserve">  </v>
      </c>
    </row>
    <row r="308" spans="1:19" x14ac:dyDescent="0.25">
      <c r="A308" s="330">
        <v>41581</v>
      </c>
      <c r="B308" s="331">
        <f t="shared" si="42"/>
        <v>11</v>
      </c>
      <c r="C308" s="331">
        <f t="shared" si="43"/>
        <v>1</v>
      </c>
      <c r="D308" s="329">
        <f t="shared" si="44"/>
        <v>273.70556244675493</v>
      </c>
      <c r="E308" s="329">
        <f>SUM(D$2:D308)</f>
        <v>491129.59281314339</v>
      </c>
      <c r="F308" s="329">
        <v>217100</v>
      </c>
      <c r="G308" s="329">
        <v>136500</v>
      </c>
      <c r="H308" s="329">
        <v>252200</v>
      </c>
      <c r="I308" s="329">
        <v>345100</v>
      </c>
      <c r="J308" s="329">
        <v>142400</v>
      </c>
      <c r="K308" s="329">
        <v>258700</v>
      </c>
      <c r="L308" s="329">
        <v>348700</v>
      </c>
      <c r="M308" s="332" t="str">
        <f t="shared" si="45"/>
        <v xml:space="preserve">  </v>
      </c>
      <c r="N308" s="332" t="str">
        <f t="shared" si="46"/>
        <v xml:space="preserve">  </v>
      </c>
      <c r="O308" s="332" t="str">
        <f t="shared" si="47"/>
        <v xml:space="preserve">  </v>
      </c>
      <c r="P308" s="332" t="str">
        <f t="shared" si="48"/>
        <v xml:space="preserve">  </v>
      </c>
      <c r="Q308" s="332" t="str">
        <f t="shared" si="49"/>
        <v xml:space="preserve">  </v>
      </c>
      <c r="R308" s="332" t="str">
        <f t="shared" si="50"/>
        <v xml:space="preserve">  </v>
      </c>
      <c r="S308" s="332" t="str">
        <f t="shared" si="51"/>
        <v xml:space="preserve">  </v>
      </c>
    </row>
    <row r="309" spans="1:19" x14ac:dyDescent="0.25">
      <c r="A309" s="330">
        <v>41582</v>
      </c>
      <c r="B309" s="331">
        <f t="shared" si="42"/>
        <v>11</v>
      </c>
      <c r="C309" s="331">
        <f t="shared" si="43"/>
        <v>1</v>
      </c>
      <c r="D309" s="329">
        <f t="shared" si="44"/>
        <v>273.70556244675493</v>
      </c>
      <c r="E309" s="329">
        <f>SUM(D$2:D309)</f>
        <v>491403.29837559012</v>
      </c>
      <c r="F309" s="329">
        <v>217100</v>
      </c>
      <c r="G309" s="329">
        <v>136500</v>
      </c>
      <c r="H309" s="329">
        <v>252200</v>
      </c>
      <c r="I309" s="329">
        <v>345100</v>
      </c>
      <c r="J309" s="329">
        <v>142400</v>
      </c>
      <c r="K309" s="329">
        <v>258700</v>
      </c>
      <c r="L309" s="329">
        <v>348700</v>
      </c>
      <c r="M309" s="332" t="str">
        <f t="shared" si="45"/>
        <v xml:space="preserve">  </v>
      </c>
      <c r="N309" s="332" t="str">
        <f t="shared" si="46"/>
        <v xml:space="preserve">  </v>
      </c>
      <c r="O309" s="332" t="str">
        <f t="shared" si="47"/>
        <v xml:space="preserve">  </v>
      </c>
      <c r="P309" s="332" t="str">
        <f t="shared" si="48"/>
        <v xml:space="preserve">  </v>
      </c>
      <c r="Q309" s="332" t="str">
        <f t="shared" si="49"/>
        <v xml:space="preserve">  </v>
      </c>
      <c r="R309" s="332" t="str">
        <f t="shared" si="50"/>
        <v xml:space="preserve">  </v>
      </c>
      <c r="S309" s="332" t="str">
        <f t="shared" si="51"/>
        <v xml:space="preserve">  </v>
      </c>
    </row>
    <row r="310" spans="1:19" x14ac:dyDescent="0.25">
      <c r="A310" s="330">
        <v>41583</v>
      </c>
      <c r="B310" s="331">
        <f t="shared" si="42"/>
        <v>11</v>
      </c>
      <c r="C310" s="331">
        <f t="shared" si="43"/>
        <v>1</v>
      </c>
      <c r="D310" s="329">
        <f t="shared" si="44"/>
        <v>273.70556244675493</v>
      </c>
      <c r="E310" s="329">
        <f>SUM(D$2:D310)</f>
        <v>491677.00393803685</v>
      </c>
      <c r="F310" s="329">
        <v>217100</v>
      </c>
      <c r="G310" s="329">
        <v>136500</v>
      </c>
      <c r="H310" s="329">
        <v>252200</v>
      </c>
      <c r="I310" s="329">
        <v>345100</v>
      </c>
      <c r="J310" s="329">
        <v>142400</v>
      </c>
      <c r="K310" s="329">
        <v>258700</v>
      </c>
      <c r="L310" s="329">
        <v>348700</v>
      </c>
      <c r="M310" s="332" t="str">
        <f t="shared" si="45"/>
        <v xml:space="preserve">  </v>
      </c>
      <c r="N310" s="332" t="str">
        <f t="shared" si="46"/>
        <v xml:space="preserve">  </v>
      </c>
      <c r="O310" s="332" t="str">
        <f t="shared" si="47"/>
        <v xml:space="preserve">  </v>
      </c>
      <c r="P310" s="332" t="str">
        <f t="shared" si="48"/>
        <v xml:space="preserve">  </v>
      </c>
      <c r="Q310" s="332" t="str">
        <f t="shared" si="49"/>
        <v xml:space="preserve">  </v>
      </c>
      <c r="R310" s="332" t="str">
        <f t="shared" si="50"/>
        <v xml:space="preserve">  </v>
      </c>
      <c r="S310" s="332" t="str">
        <f t="shared" si="51"/>
        <v xml:space="preserve">  </v>
      </c>
    </row>
    <row r="311" spans="1:19" x14ac:dyDescent="0.25">
      <c r="A311" s="330">
        <v>41584</v>
      </c>
      <c r="B311" s="331">
        <f t="shared" si="42"/>
        <v>11</v>
      </c>
      <c r="C311" s="331">
        <f t="shared" si="43"/>
        <v>1</v>
      </c>
      <c r="D311" s="329">
        <f t="shared" si="44"/>
        <v>273.70556244675493</v>
      </c>
      <c r="E311" s="329">
        <f>SUM(D$2:D311)</f>
        <v>491950.70950048359</v>
      </c>
      <c r="F311" s="329">
        <v>217100</v>
      </c>
      <c r="G311" s="329">
        <v>136500</v>
      </c>
      <c r="H311" s="329">
        <v>252200</v>
      </c>
      <c r="I311" s="329">
        <v>345100</v>
      </c>
      <c r="J311" s="329">
        <v>142400</v>
      </c>
      <c r="K311" s="329">
        <v>258700</v>
      </c>
      <c r="L311" s="329">
        <v>348700</v>
      </c>
      <c r="M311" s="332" t="str">
        <f t="shared" si="45"/>
        <v xml:space="preserve">  </v>
      </c>
      <c r="N311" s="332" t="str">
        <f t="shared" si="46"/>
        <v xml:space="preserve">  </v>
      </c>
      <c r="O311" s="332" t="str">
        <f t="shared" si="47"/>
        <v xml:space="preserve">  </v>
      </c>
      <c r="P311" s="332" t="str">
        <f t="shared" si="48"/>
        <v xml:space="preserve">  </v>
      </c>
      <c r="Q311" s="332" t="str">
        <f t="shared" si="49"/>
        <v xml:space="preserve">  </v>
      </c>
      <c r="R311" s="332" t="str">
        <f t="shared" si="50"/>
        <v xml:space="preserve">  </v>
      </c>
      <c r="S311" s="332" t="str">
        <f t="shared" si="51"/>
        <v xml:space="preserve">  </v>
      </c>
    </row>
    <row r="312" spans="1:19" x14ac:dyDescent="0.25">
      <c r="A312" s="330">
        <v>41585</v>
      </c>
      <c r="B312" s="331">
        <f t="shared" si="42"/>
        <v>11</v>
      </c>
      <c r="C312" s="331">
        <f t="shared" si="43"/>
        <v>1</v>
      </c>
      <c r="D312" s="329">
        <f t="shared" si="44"/>
        <v>273.70556244675493</v>
      </c>
      <c r="E312" s="329">
        <f>SUM(D$2:D312)</f>
        <v>492224.41506293032</v>
      </c>
      <c r="F312" s="329">
        <v>217100</v>
      </c>
      <c r="G312" s="329">
        <v>136500</v>
      </c>
      <c r="H312" s="329">
        <v>252200</v>
      </c>
      <c r="I312" s="329">
        <v>345100</v>
      </c>
      <c r="J312" s="329">
        <v>142400</v>
      </c>
      <c r="K312" s="329">
        <v>258700</v>
      </c>
      <c r="L312" s="329">
        <v>348700</v>
      </c>
      <c r="M312" s="332" t="str">
        <f t="shared" si="45"/>
        <v xml:space="preserve">  </v>
      </c>
      <c r="N312" s="332" t="str">
        <f t="shared" si="46"/>
        <v xml:space="preserve">  </v>
      </c>
      <c r="O312" s="332" t="str">
        <f t="shared" si="47"/>
        <v xml:space="preserve">  </v>
      </c>
      <c r="P312" s="332" t="str">
        <f t="shared" si="48"/>
        <v xml:space="preserve">  </v>
      </c>
      <c r="Q312" s="332" t="str">
        <f t="shared" si="49"/>
        <v xml:space="preserve">  </v>
      </c>
      <c r="R312" s="332" t="str">
        <f t="shared" si="50"/>
        <v xml:space="preserve">  </v>
      </c>
      <c r="S312" s="332" t="str">
        <f t="shared" si="51"/>
        <v xml:space="preserve">  </v>
      </c>
    </row>
    <row r="313" spans="1:19" x14ac:dyDescent="0.25">
      <c r="A313" s="330">
        <v>41586</v>
      </c>
      <c r="B313" s="331">
        <f t="shared" si="42"/>
        <v>11</v>
      </c>
      <c r="C313" s="331">
        <f t="shared" si="43"/>
        <v>1</v>
      </c>
      <c r="D313" s="329">
        <f t="shared" si="44"/>
        <v>273.70556244675493</v>
      </c>
      <c r="E313" s="329">
        <f>SUM(D$2:D313)</f>
        <v>492498.12062537705</v>
      </c>
      <c r="F313" s="329">
        <v>217100</v>
      </c>
      <c r="G313" s="329">
        <v>136500</v>
      </c>
      <c r="H313" s="329">
        <v>252200</v>
      </c>
      <c r="I313" s="329">
        <v>345100</v>
      </c>
      <c r="J313" s="329">
        <v>142400</v>
      </c>
      <c r="K313" s="329">
        <v>258700</v>
      </c>
      <c r="L313" s="329">
        <v>348700</v>
      </c>
      <c r="M313" s="332" t="str">
        <f t="shared" si="45"/>
        <v xml:space="preserve">  </v>
      </c>
      <c r="N313" s="332" t="str">
        <f t="shared" si="46"/>
        <v xml:space="preserve">  </v>
      </c>
      <c r="O313" s="332" t="str">
        <f t="shared" si="47"/>
        <v xml:space="preserve">  </v>
      </c>
      <c r="P313" s="332" t="str">
        <f t="shared" si="48"/>
        <v xml:space="preserve">  </v>
      </c>
      <c r="Q313" s="332" t="str">
        <f t="shared" si="49"/>
        <v xml:space="preserve">  </v>
      </c>
      <c r="R313" s="332" t="str">
        <f t="shared" si="50"/>
        <v xml:space="preserve">  </v>
      </c>
      <c r="S313" s="332" t="str">
        <f t="shared" si="51"/>
        <v xml:space="preserve">  </v>
      </c>
    </row>
    <row r="314" spans="1:19" x14ac:dyDescent="0.25">
      <c r="A314" s="330">
        <v>41587</v>
      </c>
      <c r="B314" s="331">
        <f t="shared" si="42"/>
        <v>11</v>
      </c>
      <c r="C314" s="331">
        <f t="shared" si="43"/>
        <v>1</v>
      </c>
      <c r="D314" s="329">
        <f t="shared" si="44"/>
        <v>273.70556244675493</v>
      </c>
      <c r="E314" s="329">
        <f>SUM(D$2:D314)</f>
        <v>492771.82618782378</v>
      </c>
      <c r="F314" s="329">
        <v>217100</v>
      </c>
      <c r="G314" s="329">
        <v>136500</v>
      </c>
      <c r="H314" s="329">
        <v>252200</v>
      </c>
      <c r="I314" s="329">
        <v>345100</v>
      </c>
      <c r="J314" s="329">
        <v>142400</v>
      </c>
      <c r="K314" s="329">
        <v>258700</v>
      </c>
      <c r="L314" s="329">
        <v>348700</v>
      </c>
      <c r="M314" s="332" t="str">
        <f t="shared" si="45"/>
        <v xml:space="preserve">  </v>
      </c>
      <c r="N314" s="332" t="str">
        <f t="shared" si="46"/>
        <v xml:space="preserve">  </v>
      </c>
      <c r="O314" s="332" t="str">
        <f t="shared" si="47"/>
        <v xml:space="preserve">  </v>
      </c>
      <c r="P314" s="332" t="str">
        <f t="shared" si="48"/>
        <v xml:space="preserve">  </v>
      </c>
      <c r="Q314" s="332" t="str">
        <f t="shared" si="49"/>
        <v xml:space="preserve">  </v>
      </c>
      <c r="R314" s="332" t="str">
        <f t="shared" si="50"/>
        <v xml:space="preserve">  </v>
      </c>
      <c r="S314" s="332" t="str">
        <f t="shared" si="51"/>
        <v xml:space="preserve">  </v>
      </c>
    </row>
    <row r="315" spans="1:19" x14ac:dyDescent="0.25">
      <c r="A315" s="330">
        <v>41588</v>
      </c>
      <c r="B315" s="331">
        <f t="shared" si="42"/>
        <v>11</v>
      </c>
      <c r="C315" s="331">
        <f t="shared" si="43"/>
        <v>1</v>
      </c>
      <c r="D315" s="329">
        <f t="shared" si="44"/>
        <v>273.70556244675493</v>
      </c>
      <c r="E315" s="329">
        <f>SUM(D$2:D315)</f>
        <v>493045.53175027051</v>
      </c>
      <c r="F315" s="329">
        <v>217100</v>
      </c>
      <c r="G315" s="329">
        <v>136500</v>
      </c>
      <c r="H315" s="329">
        <v>252200</v>
      </c>
      <c r="I315" s="329">
        <v>345100</v>
      </c>
      <c r="J315" s="329">
        <v>142400</v>
      </c>
      <c r="K315" s="329">
        <v>258700</v>
      </c>
      <c r="L315" s="329">
        <v>348700</v>
      </c>
      <c r="M315" s="332" t="str">
        <f t="shared" si="45"/>
        <v xml:space="preserve">  </v>
      </c>
      <c r="N315" s="332" t="str">
        <f t="shared" si="46"/>
        <v xml:space="preserve">  </v>
      </c>
      <c r="O315" s="332" t="str">
        <f t="shared" si="47"/>
        <v xml:space="preserve">  </v>
      </c>
      <c r="P315" s="332" t="str">
        <f t="shared" si="48"/>
        <v xml:space="preserve">  </v>
      </c>
      <c r="Q315" s="332" t="str">
        <f t="shared" si="49"/>
        <v xml:space="preserve">  </v>
      </c>
      <c r="R315" s="332" t="str">
        <f t="shared" si="50"/>
        <v xml:space="preserve">  </v>
      </c>
      <c r="S315" s="332" t="str">
        <f t="shared" si="51"/>
        <v xml:space="preserve">  </v>
      </c>
    </row>
    <row r="316" spans="1:19" x14ac:dyDescent="0.25">
      <c r="A316" s="330">
        <v>41589</v>
      </c>
      <c r="B316" s="331">
        <f t="shared" si="42"/>
        <v>11</v>
      </c>
      <c r="C316" s="331">
        <f t="shared" si="43"/>
        <v>1</v>
      </c>
      <c r="D316" s="329">
        <f t="shared" si="44"/>
        <v>273.70556244675493</v>
      </c>
      <c r="E316" s="329">
        <f>SUM(D$2:D316)</f>
        <v>493319.23731271725</v>
      </c>
      <c r="F316" s="329">
        <v>217100</v>
      </c>
      <c r="G316" s="329">
        <v>136500</v>
      </c>
      <c r="H316" s="329">
        <v>252200</v>
      </c>
      <c r="I316" s="329">
        <v>345100</v>
      </c>
      <c r="J316" s="329">
        <v>142400</v>
      </c>
      <c r="K316" s="329">
        <v>258700</v>
      </c>
      <c r="L316" s="329">
        <v>348700</v>
      </c>
      <c r="M316" s="332" t="str">
        <f t="shared" si="45"/>
        <v xml:space="preserve">  </v>
      </c>
      <c r="N316" s="332" t="str">
        <f t="shared" si="46"/>
        <v xml:space="preserve">  </v>
      </c>
      <c r="O316" s="332" t="str">
        <f t="shared" si="47"/>
        <v xml:space="preserve">  </v>
      </c>
      <c r="P316" s="332" t="str">
        <f t="shared" si="48"/>
        <v xml:space="preserve">  </v>
      </c>
      <c r="Q316" s="332" t="str">
        <f t="shared" si="49"/>
        <v xml:space="preserve">  </v>
      </c>
      <c r="R316" s="332" t="str">
        <f t="shared" si="50"/>
        <v xml:space="preserve">  </v>
      </c>
      <c r="S316" s="332" t="str">
        <f t="shared" si="51"/>
        <v xml:space="preserve">  </v>
      </c>
    </row>
    <row r="317" spans="1:19" x14ac:dyDescent="0.25">
      <c r="A317" s="330">
        <v>41590</v>
      </c>
      <c r="B317" s="331">
        <f t="shared" si="42"/>
        <v>11</v>
      </c>
      <c r="C317" s="331">
        <f t="shared" si="43"/>
        <v>1</v>
      </c>
      <c r="D317" s="329">
        <f t="shared" si="44"/>
        <v>273.70556244675493</v>
      </c>
      <c r="E317" s="329">
        <f>SUM(D$2:D317)</f>
        <v>493592.94287516398</v>
      </c>
      <c r="F317" s="329">
        <v>217100</v>
      </c>
      <c r="G317" s="329">
        <v>136500</v>
      </c>
      <c r="H317" s="329">
        <v>252200</v>
      </c>
      <c r="I317" s="329">
        <v>345100</v>
      </c>
      <c r="J317" s="329">
        <v>142400</v>
      </c>
      <c r="K317" s="329">
        <v>258700</v>
      </c>
      <c r="L317" s="329">
        <v>348700</v>
      </c>
      <c r="M317" s="332" t="str">
        <f t="shared" si="45"/>
        <v xml:space="preserve">  </v>
      </c>
      <c r="N317" s="332" t="str">
        <f t="shared" si="46"/>
        <v xml:space="preserve">  </v>
      </c>
      <c r="O317" s="332" t="str">
        <f t="shared" si="47"/>
        <v xml:space="preserve">  </v>
      </c>
      <c r="P317" s="332" t="str">
        <f t="shared" si="48"/>
        <v xml:space="preserve">  </v>
      </c>
      <c r="Q317" s="332" t="str">
        <f t="shared" si="49"/>
        <v xml:space="preserve">  </v>
      </c>
      <c r="R317" s="332" t="str">
        <f t="shared" si="50"/>
        <v xml:space="preserve">  </v>
      </c>
      <c r="S317" s="332" t="str">
        <f t="shared" si="51"/>
        <v xml:space="preserve">  </v>
      </c>
    </row>
    <row r="318" spans="1:19" x14ac:dyDescent="0.25">
      <c r="A318" s="330">
        <v>41591</v>
      </c>
      <c r="B318" s="331">
        <f t="shared" si="42"/>
        <v>11</v>
      </c>
      <c r="C318" s="331">
        <f t="shared" si="43"/>
        <v>1</v>
      </c>
      <c r="D318" s="329">
        <f t="shared" si="44"/>
        <v>273.70556244675493</v>
      </c>
      <c r="E318" s="329">
        <f>SUM(D$2:D318)</f>
        <v>493866.64843761071</v>
      </c>
      <c r="F318" s="329">
        <v>217100</v>
      </c>
      <c r="G318" s="329">
        <v>136500</v>
      </c>
      <c r="H318" s="329">
        <v>252200</v>
      </c>
      <c r="I318" s="329">
        <v>345100</v>
      </c>
      <c r="J318" s="329">
        <v>142400</v>
      </c>
      <c r="K318" s="329">
        <v>258700</v>
      </c>
      <c r="L318" s="329">
        <v>348700</v>
      </c>
      <c r="M318" s="332" t="str">
        <f t="shared" si="45"/>
        <v xml:space="preserve">  </v>
      </c>
      <c r="N318" s="332" t="str">
        <f t="shared" si="46"/>
        <v xml:space="preserve">  </v>
      </c>
      <c r="O318" s="332" t="str">
        <f t="shared" si="47"/>
        <v xml:space="preserve">  </v>
      </c>
      <c r="P318" s="332" t="str">
        <f t="shared" si="48"/>
        <v xml:space="preserve">  </v>
      </c>
      <c r="Q318" s="332" t="str">
        <f t="shared" si="49"/>
        <v xml:space="preserve">  </v>
      </c>
      <c r="R318" s="332" t="str">
        <f t="shared" si="50"/>
        <v xml:space="preserve">  </v>
      </c>
      <c r="S318" s="332" t="str">
        <f t="shared" si="51"/>
        <v xml:space="preserve">  </v>
      </c>
    </row>
    <row r="319" spans="1:19" x14ac:dyDescent="0.25">
      <c r="A319" s="330">
        <v>41592</v>
      </c>
      <c r="B319" s="331">
        <f t="shared" si="42"/>
        <v>11</v>
      </c>
      <c r="C319" s="331">
        <f t="shared" si="43"/>
        <v>1</v>
      </c>
      <c r="D319" s="329">
        <f t="shared" si="44"/>
        <v>273.70556244675493</v>
      </c>
      <c r="E319" s="329">
        <f>SUM(D$2:D319)</f>
        <v>494140.35400005744</v>
      </c>
      <c r="F319" s="329">
        <v>217100</v>
      </c>
      <c r="G319" s="329">
        <v>136500</v>
      </c>
      <c r="H319" s="329">
        <v>252200</v>
      </c>
      <c r="I319" s="329">
        <v>345100</v>
      </c>
      <c r="J319" s="329">
        <v>142400</v>
      </c>
      <c r="K319" s="329">
        <v>258700</v>
      </c>
      <c r="L319" s="329">
        <v>348700</v>
      </c>
      <c r="M319" s="332" t="str">
        <f t="shared" si="45"/>
        <v xml:space="preserve">  </v>
      </c>
      <c r="N319" s="332" t="str">
        <f t="shared" si="46"/>
        <v xml:space="preserve">  </v>
      </c>
      <c r="O319" s="332" t="str">
        <f t="shared" si="47"/>
        <v xml:space="preserve">  </v>
      </c>
      <c r="P319" s="332" t="str">
        <f t="shared" si="48"/>
        <v xml:space="preserve">  </v>
      </c>
      <c r="Q319" s="332" t="str">
        <f t="shared" si="49"/>
        <v xml:space="preserve">  </v>
      </c>
      <c r="R319" s="332" t="str">
        <f t="shared" si="50"/>
        <v xml:space="preserve">  </v>
      </c>
      <c r="S319" s="332" t="str">
        <f t="shared" si="51"/>
        <v xml:space="preserve">  </v>
      </c>
    </row>
    <row r="320" spans="1:19" x14ac:dyDescent="0.25">
      <c r="A320" s="330">
        <v>41593</v>
      </c>
      <c r="B320" s="331">
        <f t="shared" si="42"/>
        <v>11</v>
      </c>
      <c r="C320" s="331">
        <f t="shared" si="43"/>
        <v>1</v>
      </c>
      <c r="D320" s="329">
        <f t="shared" si="44"/>
        <v>273.70556244675493</v>
      </c>
      <c r="E320" s="329">
        <f>SUM(D$2:D320)</f>
        <v>494414.05956250418</v>
      </c>
      <c r="F320" s="329">
        <v>217100</v>
      </c>
      <c r="G320" s="329">
        <v>136500</v>
      </c>
      <c r="H320" s="329">
        <v>252200</v>
      </c>
      <c r="I320" s="329">
        <v>345100</v>
      </c>
      <c r="J320" s="329">
        <v>142400</v>
      </c>
      <c r="K320" s="329">
        <v>258700</v>
      </c>
      <c r="L320" s="329">
        <v>348700</v>
      </c>
      <c r="M320" s="332" t="str">
        <f t="shared" si="45"/>
        <v xml:space="preserve">  </v>
      </c>
      <c r="N320" s="332" t="str">
        <f t="shared" si="46"/>
        <v xml:space="preserve">  </v>
      </c>
      <c r="O320" s="332" t="str">
        <f t="shared" si="47"/>
        <v xml:space="preserve">  </v>
      </c>
      <c r="P320" s="332" t="str">
        <f t="shared" si="48"/>
        <v xml:space="preserve">  </v>
      </c>
      <c r="Q320" s="332" t="str">
        <f t="shared" si="49"/>
        <v xml:space="preserve">  </v>
      </c>
      <c r="R320" s="332" t="str">
        <f t="shared" si="50"/>
        <v xml:space="preserve">  </v>
      </c>
      <c r="S320" s="332" t="str">
        <f t="shared" si="51"/>
        <v xml:space="preserve">  </v>
      </c>
    </row>
    <row r="321" spans="1:19" x14ac:dyDescent="0.25">
      <c r="A321" s="330">
        <v>41594</v>
      </c>
      <c r="B321" s="331">
        <f t="shared" si="42"/>
        <v>11</v>
      </c>
      <c r="C321" s="331">
        <f t="shared" si="43"/>
        <v>1</v>
      </c>
      <c r="D321" s="329">
        <f t="shared" si="44"/>
        <v>273.70556244675493</v>
      </c>
      <c r="E321" s="329">
        <f>SUM(D$2:D321)</f>
        <v>494687.76512495091</v>
      </c>
      <c r="F321" s="329">
        <v>217100</v>
      </c>
      <c r="G321" s="329">
        <v>136500</v>
      </c>
      <c r="H321" s="329">
        <v>252200</v>
      </c>
      <c r="I321" s="329">
        <v>345100</v>
      </c>
      <c r="J321" s="329">
        <v>142400</v>
      </c>
      <c r="K321" s="329">
        <v>258700</v>
      </c>
      <c r="L321" s="329">
        <v>348700</v>
      </c>
      <c r="M321" s="332" t="str">
        <f t="shared" si="45"/>
        <v xml:space="preserve">  </v>
      </c>
      <c r="N321" s="332" t="str">
        <f t="shared" si="46"/>
        <v xml:space="preserve">  </v>
      </c>
      <c r="O321" s="332" t="str">
        <f t="shared" si="47"/>
        <v xml:space="preserve">  </v>
      </c>
      <c r="P321" s="332" t="str">
        <f t="shared" si="48"/>
        <v xml:space="preserve">  </v>
      </c>
      <c r="Q321" s="332" t="str">
        <f t="shared" si="49"/>
        <v xml:space="preserve">  </v>
      </c>
      <c r="R321" s="332" t="str">
        <f t="shared" si="50"/>
        <v xml:space="preserve">  </v>
      </c>
      <c r="S321" s="332" t="str">
        <f t="shared" si="51"/>
        <v xml:space="preserve">  </v>
      </c>
    </row>
    <row r="322" spans="1:19" x14ac:dyDescent="0.25">
      <c r="A322" s="330">
        <v>41595</v>
      </c>
      <c r="B322" s="331">
        <f t="shared" ref="B322:B366" si="52">MONTH(A322)</f>
        <v>11</v>
      </c>
      <c r="C322" s="331">
        <f t="shared" ref="C322:C366" si="53">IF(VLOOKUP($B322,$U$2:$V$15,2,FALSE)=0,1,IF(VLOOKUP($B322,$U$2:$V$15,2,FALSE)=VLOOKUP($B322,$U$2:$W$15,3,FALSE),0,IF(AND((VLOOKUP(($B322-1),$U$2:$V$15,2,FALSE)&gt;=1),VLOOKUP($B322,$U$2:$V$15,2,FALSE)&gt;=DAY(A322)),0,IF(AND((VLOOKUP(($B322+1),$U$2:$V$15,2,FALSE)&gt;=1),DAY(A322)&gt;(VLOOKUP($B322,$U$2:$W$15,3,FALSE)-VLOOKUP($B322,$U$2:$V$15,2,FALSE))),0,1))))</f>
        <v>1</v>
      </c>
      <c r="D322" s="329">
        <f t="shared" ref="D322:D366" si="54">IF(C322=0,0,VLOOKUP(B322,$U$3:$X$14,4,FALSE))</f>
        <v>273.70556244675493</v>
      </c>
      <c r="E322" s="329">
        <f>SUM(D$2:D322)</f>
        <v>494961.47068739764</v>
      </c>
      <c r="F322" s="329">
        <v>217100</v>
      </c>
      <c r="G322" s="329">
        <v>136500</v>
      </c>
      <c r="H322" s="329">
        <v>252200</v>
      </c>
      <c r="I322" s="329">
        <v>345100</v>
      </c>
      <c r="J322" s="329">
        <v>142400</v>
      </c>
      <c r="K322" s="329">
        <v>258700</v>
      </c>
      <c r="L322" s="329">
        <v>348700</v>
      </c>
      <c r="M322" s="332" t="str">
        <f t="shared" ref="M322:M366" si="55">IF(ISNUMBER(M321),"  ",IF(M321="  ","  ",IF($E322&gt;F322,$A322,"")))</f>
        <v xml:space="preserve">  </v>
      </c>
      <c r="N322" s="332" t="str">
        <f t="shared" ref="N322:N366" si="56">IF(ISNUMBER(N321),"  ",IF(N321="  ","  ",IF($E322&gt;G322,$A322,"")))</f>
        <v xml:space="preserve">  </v>
      </c>
      <c r="O322" s="332" t="str">
        <f t="shared" ref="O322:O366" si="57">IF(ISNUMBER(O321),"  ",IF(O321="  ","  ",IF($E322&gt;H322,$A322,"")))</f>
        <v xml:space="preserve">  </v>
      </c>
      <c r="P322" s="332" t="str">
        <f t="shared" ref="P322:P366" si="58">IF(ISNUMBER(P321),"  ",IF(P321="  ","  ",IF($E322&gt;I322,$A322,"")))</f>
        <v xml:space="preserve">  </v>
      </c>
      <c r="Q322" s="332" t="str">
        <f t="shared" si="49"/>
        <v xml:space="preserve">  </v>
      </c>
      <c r="R322" s="332" t="str">
        <f t="shared" si="50"/>
        <v xml:space="preserve">  </v>
      </c>
      <c r="S322" s="332" t="str">
        <f t="shared" si="51"/>
        <v xml:space="preserve">  </v>
      </c>
    </row>
    <row r="323" spans="1:19" x14ac:dyDescent="0.25">
      <c r="A323" s="330">
        <v>41596</v>
      </c>
      <c r="B323" s="331">
        <f t="shared" si="52"/>
        <v>11</v>
      </c>
      <c r="C323" s="331">
        <f t="shared" si="53"/>
        <v>1</v>
      </c>
      <c r="D323" s="329">
        <f t="shared" si="54"/>
        <v>273.70556244675493</v>
      </c>
      <c r="E323" s="329">
        <f>SUM(D$2:D323)</f>
        <v>495235.17624984437</v>
      </c>
      <c r="F323" s="329">
        <v>217100</v>
      </c>
      <c r="G323" s="329">
        <v>136500</v>
      </c>
      <c r="H323" s="329">
        <v>252200</v>
      </c>
      <c r="I323" s="329">
        <v>345100</v>
      </c>
      <c r="J323" s="329">
        <v>142400</v>
      </c>
      <c r="K323" s="329">
        <v>258700</v>
      </c>
      <c r="L323" s="329">
        <v>348700</v>
      </c>
      <c r="M323" s="332" t="str">
        <f t="shared" si="55"/>
        <v xml:space="preserve">  </v>
      </c>
      <c r="N323" s="332" t="str">
        <f t="shared" si="56"/>
        <v xml:space="preserve">  </v>
      </c>
      <c r="O323" s="332" t="str">
        <f t="shared" si="57"/>
        <v xml:space="preserve">  </v>
      </c>
      <c r="P323" s="332" t="str">
        <f t="shared" si="58"/>
        <v xml:space="preserve">  </v>
      </c>
      <c r="Q323" s="332" t="str">
        <f t="shared" ref="Q323:Q366" si="59">IF(ISNUMBER(Q322),"  ",IF(Q322="  ","  ",IF($E323&gt;J323,$A323,"")))</f>
        <v xml:space="preserve">  </v>
      </c>
      <c r="R323" s="332" t="str">
        <f t="shared" ref="R323:R366" si="60">IF(ISNUMBER(R322),"  ",IF(R322="  ","  ",IF($E323&gt;K323,$A323,"")))</f>
        <v xml:space="preserve">  </v>
      </c>
      <c r="S323" s="332" t="str">
        <f t="shared" ref="S323:S366" si="61">IF(ISNUMBER(S322),"  ",IF(S322="  ","  ",IF($E323&gt;L323,$A323,"")))</f>
        <v xml:space="preserve">  </v>
      </c>
    </row>
    <row r="324" spans="1:19" x14ac:dyDescent="0.25">
      <c r="A324" s="330">
        <v>41597</v>
      </c>
      <c r="B324" s="331">
        <f t="shared" si="52"/>
        <v>11</v>
      </c>
      <c r="C324" s="331">
        <f t="shared" si="53"/>
        <v>1</v>
      </c>
      <c r="D324" s="329">
        <f t="shared" si="54"/>
        <v>273.70556244675493</v>
      </c>
      <c r="E324" s="329">
        <f>SUM(D$2:D324)</f>
        <v>495508.8818122911</v>
      </c>
      <c r="F324" s="329">
        <v>217100</v>
      </c>
      <c r="G324" s="329">
        <v>136500</v>
      </c>
      <c r="H324" s="329">
        <v>252200</v>
      </c>
      <c r="I324" s="329">
        <v>345100</v>
      </c>
      <c r="J324" s="329">
        <v>142400</v>
      </c>
      <c r="K324" s="329">
        <v>258700</v>
      </c>
      <c r="L324" s="329">
        <v>348700</v>
      </c>
      <c r="M324" s="332" t="str">
        <f t="shared" si="55"/>
        <v xml:space="preserve">  </v>
      </c>
      <c r="N324" s="332" t="str">
        <f t="shared" si="56"/>
        <v xml:space="preserve">  </v>
      </c>
      <c r="O324" s="332" t="str">
        <f t="shared" si="57"/>
        <v xml:space="preserve">  </v>
      </c>
      <c r="P324" s="332" t="str">
        <f t="shared" si="58"/>
        <v xml:space="preserve">  </v>
      </c>
      <c r="Q324" s="332" t="str">
        <f t="shared" si="59"/>
        <v xml:space="preserve">  </v>
      </c>
      <c r="R324" s="332" t="str">
        <f t="shared" si="60"/>
        <v xml:space="preserve">  </v>
      </c>
      <c r="S324" s="332" t="str">
        <f t="shared" si="61"/>
        <v xml:space="preserve">  </v>
      </c>
    </row>
    <row r="325" spans="1:19" x14ac:dyDescent="0.25">
      <c r="A325" s="330">
        <v>41598</v>
      </c>
      <c r="B325" s="331">
        <f t="shared" si="52"/>
        <v>11</v>
      </c>
      <c r="C325" s="331">
        <f t="shared" si="53"/>
        <v>1</v>
      </c>
      <c r="D325" s="329">
        <f t="shared" si="54"/>
        <v>273.70556244675493</v>
      </c>
      <c r="E325" s="329">
        <f>SUM(D$2:D325)</f>
        <v>495782.58737473784</v>
      </c>
      <c r="F325" s="329">
        <v>217100</v>
      </c>
      <c r="G325" s="329">
        <v>136500</v>
      </c>
      <c r="H325" s="329">
        <v>252200</v>
      </c>
      <c r="I325" s="329">
        <v>345100</v>
      </c>
      <c r="J325" s="329">
        <v>142400</v>
      </c>
      <c r="K325" s="329">
        <v>258700</v>
      </c>
      <c r="L325" s="329">
        <v>348700</v>
      </c>
      <c r="M325" s="332" t="str">
        <f t="shared" si="55"/>
        <v xml:space="preserve">  </v>
      </c>
      <c r="N325" s="332" t="str">
        <f t="shared" si="56"/>
        <v xml:space="preserve">  </v>
      </c>
      <c r="O325" s="332" t="str">
        <f t="shared" si="57"/>
        <v xml:space="preserve">  </v>
      </c>
      <c r="P325" s="332" t="str">
        <f t="shared" si="58"/>
        <v xml:space="preserve">  </v>
      </c>
      <c r="Q325" s="332" t="str">
        <f t="shared" si="59"/>
        <v xml:space="preserve">  </v>
      </c>
      <c r="R325" s="332" t="str">
        <f t="shared" si="60"/>
        <v xml:space="preserve">  </v>
      </c>
      <c r="S325" s="332" t="str">
        <f t="shared" si="61"/>
        <v xml:space="preserve">  </v>
      </c>
    </row>
    <row r="326" spans="1:19" x14ac:dyDescent="0.25">
      <c r="A326" s="330">
        <v>41599</v>
      </c>
      <c r="B326" s="331">
        <f t="shared" si="52"/>
        <v>11</v>
      </c>
      <c r="C326" s="331">
        <f t="shared" si="53"/>
        <v>1</v>
      </c>
      <c r="D326" s="329">
        <f t="shared" si="54"/>
        <v>273.70556244675493</v>
      </c>
      <c r="E326" s="329">
        <f>SUM(D$2:D326)</f>
        <v>496056.29293718457</v>
      </c>
      <c r="F326" s="329">
        <v>217100</v>
      </c>
      <c r="G326" s="329">
        <v>136500</v>
      </c>
      <c r="H326" s="329">
        <v>252200</v>
      </c>
      <c r="I326" s="329">
        <v>345100</v>
      </c>
      <c r="J326" s="329">
        <v>142400</v>
      </c>
      <c r="K326" s="329">
        <v>258700</v>
      </c>
      <c r="L326" s="329">
        <v>348700</v>
      </c>
      <c r="M326" s="332" t="str">
        <f t="shared" si="55"/>
        <v xml:space="preserve">  </v>
      </c>
      <c r="N326" s="332" t="str">
        <f t="shared" si="56"/>
        <v xml:space="preserve">  </v>
      </c>
      <c r="O326" s="332" t="str">
        <f t="shared" si="57"/>
        <v xml:space="preserve">  </v>
      </c>
      <c r="P326" s="332" t="str">
        <f t="shared" si="58"/>
        <v xml:space="preserve">  </v>
      </c>
      <c r="Q326" s="332" t="str">
        <f t="shared" si="59"/>
        <v xml:space="preserve">  </v>
      </c>
      <c r="R326" s="332" t="str">
        <f t="shared" si="60"/>
        <v xml:space="preserve">  </v>
      </c>
      <c r="S326" s="332" t="str">
        <f t="shared" si="61"/>
        <v xml:space="preserve">  </v>
      </c>
    </row>
    <row r="327" spans="1:19" x14ac:dyDescent="0.25">
      <c r="A327" s="330">
        <v>41600</v>
      </c>
      <c r="B327" s="331">
        <f t="shared" si="52"/>
        <v>11</v>
      </c>
      <c r="C327" s="331">
        <f t="shared" si="53"/>
        <v>1</v>
      </c>
      <c r="D327" s="329">
        <f t="shared" si="54"/>
        <v>273.70556244675493</v>
      </c>
      <c r="E327" s="329">
        <f>SUM(D$2:D327)</f>
        <v>496329.9984996313</v>
      </c>
      <c r="F327" s="329">
        <v>217100</v>
      </c>
      <c r="G327" s="329">
        <v>136500</v>
      </c>
      <c r="H327" s="329">
        <v>252200</v>
      </c>
      <c r="I327" s="329">
        <v>345100</v>
      </c>
      <c r="J327" s="329">
        <v>142400</v>
      </c>
      <c r="K327" s="329">
        <v>258700</v>
      </c>
      <c r="L327" s="329">
        <v>348700</v>
      </c>
      <c r="M327" s="332" t="str">
        <f t="shared" si="55"/>
        <v xml:space="preserve">  </v>
      </c>
      <c r="N327" s="332" t="str">
        <f t="shared" si="56"/>
        <v xml:space="preserve">  </v>
      </c>
      <c r="O327" s="332" t="str">
        <f t="shared" si="57"/>
        <v xml:space="preserve">  </v>
      </c>
      <c r="P327" s="332" t="str">
        <f t="shared" si="58"/>
        <v xml:space="preserve">  </v>
      </c>
      <c r="Q327" s="332" t="str">
        <f t="shared" si="59"/>
        <v xml:space="preserve">  </v>
      </c>
      <c r="R327" s="332" t="str">
        <f t="shared" si="60"/>
        <v xml:space="preserve">  </v>
      </c>
      <c r="S327" s="332" t="str">
        <f t="shared" si="61"/>
        <v xml:space="preserve">  </v>
      </c>
    </row>
    <row r="328" spans="1:19" x14ac:dyDescent="0.25">
      <c r="A328" s="330">
        <v>41601</v>
      </c>
      <c r="B328" s="331">
        <f t="shared" si="52"/>
        <v>11</v>
      </c>
      <c r="C328" s="331">
        <f t="shared" si="53"/>
        <v>1</v>
      </c>
      <c r="D328" s="329">
        <f t="shared" si="54"/>
        <v>273.70556244675493</v>
      </c>
      <c r="E328" s="329">
        <f>SUM(D$2:D328)</f>
        <v>496603.70406207803</v>
      </c>
      <c r="F328" s="329">
        <v>217100</v>
      </c>
      <c r="G328" s="329">
        <v>136500</v>
      </c>
      <c r="H328" s="329">
        <v>252200</v>
      </c>
      <c r="I328" s="329">
        <v>345100</v>
      </c>
      <c r="J328" s="329">
        <v>142400</v>
      </c>
      <c r="K328" s="329">
        <v>258700</v>
      </c>
      <c r="L328" s="329">
        <v>348700</v>
      </c>
      <c r="M328" s="332" t="str">
        <f t="shared" si="55"/>
        <v xml:space="preserve">  </v>
      </c>
      <c r="N328" s="332" t="str">
        <f t="shared" si="56"/>
        <v xml:space="preserve">  </v>
      </c>
      <c r="O328" s="332" t="str">
        <f t="shared" si="57"/>
        <v xml:space="preserve">  </v>
      </c>
      <c r="P328" s="332" t="str">
        <f t="shared" si="58"/>
        <v xml:space="preserve">  </v>
      </c>
      <c r="Q328" s="332" t="str">
        <f t="shared" si="59"/>
        <v xml:space="preserve">  </v>
      </c>
      <c r="R328" s="332" t="str">
        <f t="shared" si="60"/>
        <v xml:space="preserve">  </v>
      </c>
      <c r="S328" s="332" t="str">
        <f t="shared" si="61"/>
        <v xml:space="preserve">  </v>
      </c>
    </row>
    <row r="329" spans="1:19" x14ac:dyDescent="0.25">
      <c r="A329" s="330">
        <v>41602</v>
      </c>
      <c r="B329" s="331">
        <f t="shared" si="52"/>
        <v>11</v>
      </c>
      <c r="C329" s="331">
        <f t="shared" si="53"/>
        <v>1</v>
      </c>
      <c r="D329" s="329">
        <f t="shared" si="54"/>
        <v>273.70556244675493</v>
      </c>
      <c r="E329" s="329">
        <f>SUM(D$2:D329)</f>
        <v>496877.40962452476</v>
      </c>
      <c r="F329" s="329">
        <v>217100</v>
      </c>
      <c r="G329" s="329">
        <v>136500</v>
      </c>
      <c r="H329" s="329">
        <v>252200</v>
      </c>
      <c r="I329" s="329">
        <v>345100</v>
      </c>
      <c r="J329" s="329">
        <v>142400</v>
      </c>
      <c r="K329" s="329">
        <v>258700</v>
      </c>
      <c r="L329" s="329">
        <v>348700</v>
      </c>
      <c r="M329" s="332" t="str">
        <f t="shared" si="55"/>
        <v xml:space="preserve">  </v>
      </c>
      <c r="N329" s="332" t="str">
        <f t="shared" si="56"/>
        <v xml:space="preserve">  </v>
      </c>
      <c r="O329" s="332" t="str">
        <f t="shared" si="57"/>
        <v xml:space="preserve">  </v>
      </c>
      <c r="P329" s="332" t="str">
        <f t="shared" si="58"/>
        <v xml:space="preserve">  </v>
      </c>
      <c r="Q329" s="332" t="str">
        <f t="shared" si="59"/>
        <v xml:space="preserve">  </v>
      </c>
      <c r="R329" s="332" t="str">
        <f t="shared" si="60"/>
        <v xml:space="preserve">  </v>
      </c>
      <c r="S329" s="332" t="str">
        <f t="shared" si="61"/>
        <v xml:space="preserve">  </v>
      </c>
    </row>
    <row r="330" spans="1:19" x14ac:dyDescent="0.25">
      <c r="A330" s="330">
        <v>41603</v>
      </c>
      <c r="B330" s="331">
        <f t="shared" si="52"/>
        <v>11</v>
      </c>
      <c r="C330" s="331">
        <f t="shared" si="53"/>
        <v>1</v>
      </c>
      <c r="D330" s="329">
        <f t="shared" si="54"/>
        <v>273.70556244675493</v>
      </c>
      <c r="E330" s="329">
        <f>SUM(D$2:D330)</f>
        <v>497151.1151869715</v>
      </c>
      <c r="F330" s="329">
        <v>217100</v>
      </c>
      <c r="G330" s="329">
        <v>136500</v>
      </c>
      <c r="H330" s="329">
        <v>252200</v>
      </c>
      <c r="I330" s="329">
        <v>345100</v>
      </c>
      <c r="J330" s="329">
        <v>142400</v>
      </c>
      <c r="K330" s="329">
        <v>258700</v>
      </c>
      <c r="L330" s="329">
        <v>348700</v>
      </c>
      <c r="M330" s="332" t="str">
        <f t="shared" si="55"/>
        <v xml:space="preserve">  </v>
      </c>
      <c r="N330" s="332" t="str">
        <f t="shared" si="56"/>
        <v xml:space="preserve">  </v>
      </c>
      <c r="O330" s="332" t="str">
        <f t="shared" si="57"/>
        <v xml:space="preserve">  </v>
      </c>
      <c r="P330" s="332" t="str">
        <f t="shared" si="58"/>
        <v xml:space="preserve">  </v>
      </c>
      <c r="Q330" s="332" t="str">
        <f t="shared" si="59"/>
        <v xml:space="preserve">  </v>
      </c>
      <c r="R330" s="332" t="str">
        <f t="shared" si="60"/>
        <v xml:space="preserve">  </v>
      </c>
      <c r="S330" s="332" t="str">
        <f t="shared" si="61"/>
        <v xml:space="preserve">  </v>
      </c>
    </row>
    <row r="331" spans="1:19" x14ac:dyDescent="0.25">
      <c r="A331" s="330">
        <v>41604</v>
      </c>
      <c r="B331" s="331">
        <f t="shared" si="52"/>
        <v>11</v>
      </c>
      <c r="C331" s="331">
        <f t="shared" si="53"/>
        <v>1</v>
      </c>
      <c r="D331" s="329">
        <f t="shared" si="54"/>
        <v>273.70556244675493</v>
      </c>
      <c r="E331" s="329">
        <f>SUM(D$2:D331)</f>
        <v>497424.82074941823</v>
      </c>
      <c r="F331" s="329">
        <v>217100</v>
      </c>
      <c r="G331" s="329">
        <v>136500</v>
      </c>
      <c r="H331" s="329">
        <v>252200</v>
      </c>
      <c r="I331" s="329">
        <v>345100</v>
      </c>
      <c r="J331" s="329">
        <v>142400</v>
      </c>
      <c r="K331" s="329">
        <v>258700</v>
      </c>
      <c r="L331" s="329">
        <v>348700</v>
      </c>
      <c r="M331" s="332" t="str">
        <f t="shared" si="55"/>
        <v xml:space="preserve">  </v>
      </c>
      <c r="N331" s="332" t="str">
        <f t="shared" si="56"/>
        <v xml:space="preserve">  </v>
      </c>
      <c r="O331" s="332" t="str">
        <f t="shared" si="57"/>
        <v xml:space="preserve">  </v>
      </c>
      <c r="P331" s="332" t="str">
        <f t="shared" si="58"/>
        <v xml:space="preserve">  </v>
      </c>
      <c r="Q331" s="332" t="str">
        <f t="shared" si="59"/>
        <v xml:space="preserve">  </v>
      </c>
      <c r="R331" s="332" t="str">
        <f t="shared" si="60"/>
        <v xml:space="preserve">  </v>
      </c>
      <c r="S331" s="332" t="str">
        <f t="shared" si="61"/>
        <v xml:space="preserve">  </v>
      </c>
    </row>
    <row r="332" spans="1:19" x14ac:dyDescent="0.25">
      <c r="A332" s="330">
        <v>41605</v>
      </c>
      <c r="B332" s="331">
        <f t="shared" si="52"/>
        <v>11</v>
      </c>
      <c r="C332" s="331">
        <f t="shared" si="53"/>
        <v>1</v>
      </c>
      <c r="D332" s="329">
        <f t="shared" si="54"/>
        <v>273.70556244675493</v>
      </c>
      <c r="E332" s="329">
        <f>SUM(D$2:D332)</f>
        <v>497698.52631186496</v>
      </c>
      <c r="F332" s="329">
        <v>217100</v>
      </c>
      <c r="G332" s="329">
        <v>136500</v>
      </c>
      <c r="H332" s="329">
        <v>252200</v>
      </c>
      <c r="I332" s="329">
        <v>345100</v>
      </c>
      <c r="J332" s="329">
        <v>142400</v>
      </c>
      <c r="K332" s="329">
        <v>258700</v>
      </c>
      <c r="L332" s="329">
        <v>348700</v>
      </c>
      <c r="M332" s="332" t="str">
        <f t="shared" si="55"/>
        <v xml:space="preserve">  </v>
      </c>
      <c r="N332" s="332" t="str">
        <f t="shared" si="56"/>
        <v xml:space="preserve">  </v>
      </c>
      <c r="O332" s="332" t="str">
        <f t="shared" si="57"/>
        <v xml:space="preserve">  </v>
      </c>
      <c r="P332" s="332" t="str">
        <f t="shared" si="58"/>
        <v xml:space="preserve">  </v>
      </c>
      <c r="Q332" s="332" t="str">
        <f t="shared" si="59"/>
        <v xml:space="preserve">  </v>
      </c>
      <c r="R332" s="332" t="str">
        <f t="shared" si="60"/>
        <v xml:space="preserve">  </v>
      </c>
      <c r="S332" s="332" t="str">
        <f t="shared" si="61"/>
        <v xml:space="preserve">  </v>
      </c>
    </row>
    <row r="333" spans="1:19" x14ac:dyDescent="0.25">
      <c r="A333" s="330">
        <v>41606</v>
      </c>
      <c r="B333" s="331">
        <f t="shared" si="52"/>
        <v>11</v>
      </c>
      <c r="C333" s="331">
        <f t="shared" si="53"/>
        <v>1</v>
      </c>
      <c r="D333" s="329">
        <f t="shared" si="54"/>
        <v>273.70556244675493</v>
      </c>
      <c r="E333" s="329">
        <f>SUM(D$2:D333)</f>
        <v>497972.23187431169</v>
      </c>
      <c r="F333" s="329">
        <v>217100</v>
      </c>
      <c r="G333" s="329">
        <v>136500</v>
      </c>
      <c r="H333" s="329">
        <v>252200</v>
      </c>
      <c r="I333" s="329">
        <v>345100</v>
      </c>
      <c r="J333" s="329">
        <v>142400</v>
      </c>
      <c r="K333" s="329">
        <v>258700</v>
      </c>
      <c r="L333" s="329">
        <v>348700</v>
      </c>
      <c r="M333" s="332" t="str">
        <f t="shared" si="55"/>
        <v xml:space="preserve">  </v>
      </c>
      <c r="N333" s="332" t="str">
        <f t="shared" si="56"/>
        <v xml:space="preserve">  </v>
      </c>
      <c r="O333" s="332" t="str">
        <f t="shared" si="57"/>
        <v xml:space="preserve">  </v>
      </c>
      <c r="P333" s="332" t="str">
        <f t="shared" si="58"/>
        <v xml:space="preserve">  </v>
      </c>
      <c r="Q333" s="332" t="str">
        <f t="shared" si="59"/>
        <v xml:space="preserve">  </v>
      </c>
      <c r="R333" s="332" t="str">
        <f t="shared" si="60"/>
        <v xml:space="preserve">  </v>
      </c>
      <c r="S333" s="332" t="str">
        <f t="shared" si="61"/>
        <v xml:space="preserve">  </v>
      </c>
    </row>
    <row r="334" spans="1:19" x14ac:dyDescent="0.25">
      <c r="A334" s="330">
        <v>41607</v>
      </c>
      <c r="B334" s="331">
        <f t="shared" si="52"/>
        <v>11</v>
      </c>
      <c r="C334" s="331">
        <f t="shared" si="53"/>
        <v>1</v>
      </c>
      <c r="D334" s="329">
        <f t="shared" si="54"/>
        <v>273.70556244675493</v>
      </c>
      <c r="E334" s="329">
        <f>SUM(D$2:D334)</f>
        <v>498245.93743675842</v>
      </c>
      <c r="F334" s="329">
        <v>217100</v>
      </c>
      <c r="G334" s="329">
        <v>136500</v>
      </c>
      <c r="H334" s="329">
        <v>252200</v>
      </c>
      <c r="I334" s="329">
        <v>345100</v>
      </c>
      <c r="J334" s="329">
        <v>142400</v>
      </c>
      <c r="K334" s="329">
        <v>258700</v>
      </c>
      <c r="L334" s="329">
        <v>348700</v>
      </c>
      <c r="M334" s="332" t="str">
        <f t="shared" si="55"/>
        <v xml:space="preserve">  </v>
      </c>
      <c r="N334" s="332" t="str">
        <f t="shared" si="56"/>
        <v xml:space="preserve">  </v>
      </c>
      <c r="O334" s="332" t="str">
        <f t="shared" si="57"/>
        <v xml:space="preserve">  </v>
      </c>
      <c r="P334" s="332" t="str">
        <f t="shared" si="58"/>
        <v xml:space="preserve">  </v>
      </c>
      <c r="Q334" s="332" t="str">
        <f t="shared" si="59"/>
        <v xml:space="preserve">  </v>
      </c>
      <c r="R334" s="332" t="str">
        <f t="shared" si="60"/>
        <v xml:space="preserve">  </v>
      </c>
      <c r="S334" s="332" t="str">
        <f t="shared" si="61"/>
        <v xml:space="preserve">  </v>
      </c>
    </row>
    <row r="335" spans="1:19" x14ac:dyDescent="0.25">
      <c r="A335" s="330">
        <v>41608</v>
      </c>
      <c r="B335" s="331">
        <f t="shared" si="52"/>
        <v>11</v>
      </c>
      <c r="C335" s="331">
        <f t="shared" si="53"/>
        <v>1</v>
      </c>
      <c r="D335" s="329">
        <f t="shared" si="54"/>
        <v>273.70556244675493</v>
      </c>
      <c r="E335" s="329">
        <f>SUM(D$2:D335)</f>
        <v>498519.64299920516</v>
      </c>
      <c r="F335" s="329">
        <v>217100</v>
      </c>
      <c r="G335" s="329">
        <v>136500</v>
      </c>
      <c r="H335" s="329">
        <v>252200</v>
      </c>
      <c r="I335" s="329">
        <v>345100</v>
      </c>
      <c r="J335" s="329">
        <v>142400</v>
      </c>
      <c r="K335" s="329">
        <v>258700</v>
      </c>
      <c r="L335" s="329">
        <v>348700</v>
      </c>
      <c r="M335" s="332" t="str">
        <f t="shared" si="55"/>
        <v xml:space="preserve">  </v>
      </c>
      <c r="N335" s="332" t="str">
        <f t="shared" si="56"/>
        <v xml:space="preserve">  </v>
      </c>
      <c r="O335" s="332" t="str">
        <f t="shared" si="57"/>
        <v xml:space="preserve">  </v>
      </c>
      <c r="P335" s="332" t="str">
        <f t="shared" si="58"/>
        <v xml:space="preserve">  </v>
      </c>
      <c r="Q335" s="332" t="str">
        <f t="shared" si="59"/>
        <v xml:space="preserve">  </v>
      </c>
      <c r="R335" s="332" t="str">
        <f t="shared" si="60"/>
        <v xml:space="preserve">  </v>
      </c>
      <c r="S335" s="332" t="str">
        <f t="shared" si="61"/>
        <v xml:space="preserve">  </v>
      </c>
    </row>
    <row r="336" spans="1:19" x14ac:dyDescent="0.25">
      <c r="A336" s="330">
        <v>41609</v>
      </c>
      <c r="B336" s="331">
        <f t="shared" si="52"/>
        <v>12</v>
      </c>
      <c r="C336" s="331">
        <f t="shared" si="53"/>
        <v>1</v>
      </c>
      <c r="D336" s="329">
        <f t="shared" si="54"/>
        <v>273.70556244675498</v>
      </c>
      <c r="E336" s="329">
        <f>SUM(D$2:D336)</f>
        <v>498793.34856165189</v>
      </c>
      <c r="F336" s="329">
        <v>217100</v>
      </c>
      <c r="G336" s="329">
        <v>136500</v>
      </c>
      <c r="H336" s="329">
        <v>252200</v>
      </c>
      <c r="I336" s="329">
        <v>345100</v>
      </c>
      <c r="J336" s="329">
        <v>142400</v>
      </c>
      <c r="K336" s="329">
        <v>258700</v>
      </c>
      <c r="L336" s="329">
        <v>348700</v>
      </c>
      <c r="M336" s="332" t="str">
        <f t="shared" si="55"/>
        <v xml:space="preserve">  </v>
      </c>
      <c r="N336" s="332" t="str">
        <f t="shared" si="56"/>
        <v xml:space="preserve">  </v>
      </c>
      <c r="O336" s="332" t="str">
        <f t="shared" si="57"/>
        <v xml:space="preserve">  </v>
      </c>
      <c r="P336" s="332" t="str">
        <f t="shared" si="58"/>
        <v xml:space="preserve">  </v>
      </c>
      <c r="Q336" s="332" t="str">
        <f t="shared" si="59"/>
        <v xml:space="preserve">  </v>
      </c>
      <c r="R336" s="332" t="str">
        <f t="shared" si="60"/>
        <v xml:space="preserve">  </v>
      </c>
      <c r="S336" s="332" t="str">
        <f t="shared" si="61"/>
        <v xml:space="preserve">  </v>
      </c>
    </row>
    <row r="337" spans="1:19" x14ac:dyDescent="0.25">
      <c r="A337" s="330">
        <v>41610</v>
      </c>
      <c r="B337" s="331">
        <f t="shared" si="52"/>
        <v>12</v>
      </c>
      <c r="C337" s="331">
        <f t="shared" si="53"/>
        <v>1</v>
      </c>
      <c r="D337" s="329">
        <f t="shared" si="54"/>
        <v>273.70556244675498</v>
      </c>
      <c r="E337" s="329">
        <f>SUM(D$2:D337)</f>
        <v>499067.05412409862</v>
      </c>
      <c r="F337" s="329">
        <v>217100</v>
      </c>
      <c r="G337" s="329">
        <v>136500</v>
      </c>
      <c r="H337" s="329">
        <v>252200</v>
      </c>
      <c r="I337" s="329">
        <v>345100</v>
      </c>
      <c r="J337" s="329">
        <v>142400</v>
      </c>
      <c r="K337" s="329">
        <v>258700</v>
      </c>
      <c r="L337" s="329">
        <v>348700</v>
      </c>
      <c r="M337" s="332" t="str">
        <f t="shared" si="55"/>
        <v xml:space="preserve">  </v>
      </c>
      <c r="N337" s="332" t="str">
        <f t="shared" si="56"/>
        <v xml:space="preserve">  </v>
      </c>
      <c r="O337" s="332" t="str">
        <f t="shared" si="57"/>
        <v xml:space="preserve">  </v>
      </c>
      <c r="P337" s="332" t="str">
        <f t="shared" si="58"/>
        <v xml:space="preserve">  </v>
      </c>
      <c r="Q337" s="332" t="str">
        <f t="shared" si="59"/>
        <v xml:space="preserve">  </v>
      </c>
      <c r="R337" s="332" t="str">
        <f t="shared" si="60"/>
        <v xml:space="preserve">  </v>
      </c>
      <c r="S337" s="332" t="str">
        <f t="shared" si="61"/>
        <v xml:space="preserve">  </v>
      </c>
    </row>
    <row r="338" spans="1:19" x14ac:dyDescent="0.25">
      <c r="A338" s="330">
        <v>41611</v>
      </c>
      <c r="B338" s="331">
        <f t="shared" si="52"/>
        <v>12</v>
      </c>
      <c r="C338" s="331">
        <f t="shared" si="53"/>
        <v>1</v>
      </c>
      <c r="D338" s="329">
        <f t="shared" si="54"/>
        <v>273.70556244675498</v>
      </c>
      <c r="E338" s="329">
        <f>SUM(D$2:D338)</f>
        <v>499340.75968654535</v>
      </c>
      <c r="F338" s="329">
        <v>217100</v>
      </c>
      <c r="G338" s="329">
        <v>136500</v>
      </c>
      <c r="H338" s="329">
        <v>252200</v>
      </c>
      <c r="I338" s="329">
        <v>345100</v>
      </c>
      <c r="J338" s="329">
        <v>142400</v>
      </c>
      <c r="K338" s="329">
        <v>258700</v>
      </c>
      <c r="L338" s="329">
        <v>348700</v>
      </c>
      <c r="M338" s="332" t="str">
        <f t="shared" si="55"/>
        <v xml:space="preserve">  </v>
      </c>
      <c r="N338" s="332" t="str">
        <f t="shared" si="56"/>
        <v xml:space="preserve">  </v>
      </c>
      <c r="O338" s="332" t="str">
        <f t="shared" si="57"/>
        <v xml:space="preserve">  </v>
      </c>
      <c r="P338" s="332" t="str">
        <f t="shared" si="58"/>
        <v xml:space="preserve">  </v>
      </c>
      <c r="Q338" s="332" t="str">
        <f t="shared" si="59"/>
        <v xml:space="preserve">  </v>
      </c>
      <c r="R338" s="332" t="str">
        <f t="shared" si="60"/>
        <v xml:space="preserve">  </v>
      </c>
      <c r="S338" s="332" t="str">
        <f t="shared" si="61"/>
        <v xml:space="preserve">  </v>
      </c>
    </row>
    <row r="339" spans="1:19" x14ac:dyDescent="0.25">
      <c r="A339" s="330">
        <v>41612</v>
      </c>
      <c r="B339" s="331">
        <f t="shared" si="52"/>
        <v>12</v>
      </c>
      <c r="C339" s="331">
        <f t="shared" si="53"/>
        <v>1</v>
      </c>
      <c r="D339" s="329">
        <f t="shared" si="54"/>
        <v>273.70556244675498</v>
      </c>
      <c r="E339" s="329">
        <f>SUM(D$2:D339)</f>
        <v>499614.46524899208</v>
      </c>
      <c r="F339" s="329">
        <v>217100</v>
      </c>
      <c r="G339" s="329">
        <v>136500</v>
      </c>
      <c r="H339" s="329">
        <v>252200</v>
      </c>
      <c r="I339" s="329">
        <v>345100</v>
      </c>
      <c r="J339" s="329">
        <v>142400</v>
      </c>
      <c r="K339" s="329">
        <v>258700</v>
      </c>
      <c r="L339" s="329">
        <v>348700</v>
      </c>
      <c r="M339" s="332" t="str">
        <f t="shared" si="55"/>
        <v xml:space="preserve">  </v>
      </c>
      <c r="N339" s="332" t="str">
        <f t="shared" si="56"/>
        <v xml:space="preserve">  </v>
      </c>
      <c r="O339" s="332" t="str">
        <f t="shared" si="57"/>
        <v xml:space="preserve">  </v>
      </c>
      <c r="P339" s="332" t="str">
        <f t="shared" si="58"/>
        <v xml:space="preserve">  </v>
      </c>
      <c r="Q339" s="332" t="str">
        <f t="shared" si="59"/>
        <v xml:space="preserve">  </v>
      </c>
      <c r="R339" s="332" t="str">
        <f t="shared" si="60"/>
        <v xml:space="preserve">  </v>
      </c>
      <c r="S339" s="332" t="str">
        <f t="shared" si="61"/>
        <v xml:space="preserve">  </v>
      </c>
    </row>
    <row r="340" spans="1:19" x14ac:dyDescent="0.25">
      <c r="A340" s="330">
        <v>41613</v>
      </c>
      <c r="B340" s="331">
        <f t="shared" si="52"/>
        <v>12</v>
      </c>
      <c r="C340" s="331">
        <f t="shared" si="53"/>
        <v>1</v>
      </c>
      <c r="D340" s="329">
        <f t="shared" si="54"/>
        <v>273.70556244675498</v>
      </c>
      <c r="E340" s="329">
        <f>SUM(D$2:D340)</f>
        <v>499888.17081143882</v>
      </c>
      <c r="F340" s="329">
        <v>217100</v>
      </c>
      <c r="G340" s="329">
        <v>136500</v>
      </c>
      <c r="H340" s="329">
        <v>252200</v>
      </c>
      <c r="I340" s="329">
        <v>345100</v>
      </c>
      <c r="J340" s="329">
        <v>142400</v>
      </c>
      <c r="K340" s="329">
        <v>258700</v>
      </c>
      <c r="L340" s="329">
        <v>348700</v>
      </c>
      <c r="M340" s="332" t="str">
        <f t="shared" si="55"/>
        <v xml:space="preserve">  </v>
      </c>
      <c r="N340" s="332" t="str">
        <f t="shared" si="56"/>
        <v xml:space="preserve">  </v>
      </c>
      <c r="O340" s="332" t="str">
        <f t="shared" si="57"/>
        <v xml:space="preserve">  </v>
      </c>
      <c r="P340" s="332" t="str">
        <f t="shared" si="58"/>
        <v xml:space="preserve">  </v>
      </c>
      <c r="Q340" s="332" t="str">
        <f t="shared" si="59"/>
        <v xml:space="preserve">  </v>
      </c>
      <c r="R340" s="332" t="str">
        <f t="shared" si="60"/>
        <v xml:space="preserve">  </v>
      </c>
      <c r="S340" s="332" t="str">
        <f t="shared" si="61"/>
        <v xml:space="preserve">  </v>
      </c>
    </row>
    <row r="341" spans="1:19" x14ac:dyDescent="0.25">
      <c r="A341" s="330">
        <v>41614</v>
      </c>
      <c r="B341" s="331">
        <f t="shared" si="52"/>
        <v>12</v>
      </c>
      <c r="C341" s="331">
        <f t="shared" si="53"/>
        <v>1</v>
      </c>
      <c r="D341" s="329">
        <f t="shared" si="54"/>
        <v>273.70556244675498</v>
      </c>
      <c r="E341" s="329">
        <f>SUM(D$2:D341)</f>
        <v>500161.87637388555</v>
      </c>
      <c r="F341" s="329">
        <v>217100</v>
      </c>
      <c r="G341" s="329">
        <v>136500</v>
      </c>
      <c r="H341" s="329">
        <v>252200</v>
      </c>
      <c r="I341" s="329">
        <v>345100</v>
      </c>
      <c r="J341" s="329">
        <v>142400</v>
      </c>
      <c r="K341" s="329">
        <v>258700</v>
      </c>
      <c r="L341" s="329">
        <v>348700</v>
      </c>
      <c r="M341" s="332" t="str">
        <f t="shared" si="55"/>
        <v xml:space="preserve">  </v>
      </c>
      <c r="N341" s="332" t="str">
        <f t="shared" si="56"/>
        <v xml:space="preserve">  </v>
      </c>
      <c r="O341" s="332" t="str">
        <f t="shared" si="57"/>
        <v xml:space="preserve">  </v>
      </c>
      <c r="P341" s="332" t="str">
        <f t="shared" si="58"/>
        <v xml:space="preserve">  </v>
      </c>
      <c r="Q341" s="332" t="str">
        <f t="shared" si="59"/>
        <v xml:space="preserve">  </v>
      </c>
      <c r="R341" s="332" t="str">
        <f t="shared" si="60"/>
        <v xml:space="preserve">  </v>
      </c>
      <c r="S341" s="332" t="str">
        <f t="shared" si="61"/>
        <v xml:space="preserve">  </v>
      </c>
    </row>
    <row r="342" spans="1:19" x14ac:dyDescent="0.25">
      <c r="A342" s="330">
        <v>41615</v>
      </c>
      <c r="B342" s="331">
        <f t="shared" si="52"/>
        <v>12</v>
      </c>
      <c r="C342" s="331">
        <f t="shared" si="53"/>
        <v>1</v>
      </c>
      <c r="D342" s="329">
        <f t="shared" si="54"/>
        <v>273.70556244675498</v>
      </c>
      <c r="E342" s="329">
        <f>SUM(D$2:D342)</f>
        <v>500435.58193633228</v>
      </c>
      <c r="F342" s="329">
        <v>217100</v>
      </c>
      <c r="G342" s="329">
        <v>136500</v>
      </c>
      <c r="H342" s="329">
        <v>252200</v>
      </c>
      <c r="I342" s="329">
        <v>345100</v>
      </c>
      <c r="J342" s="329">
        <v>142400</v>
      </c>
      <c r="K342" s="329">
        <v>258700</v>
      </c>
      <c r="L342" s="329">
        <v>348700</v>
      </c>
      <c r="M342" s="332" t="str">
        <f t="shared" si="55"/>
        <v xml:space="preserve">  </v>
      </c>
      <c r="N342" s="332" t="str">
        <f t="shared" si="56"/>
        <v xml:space="preserve">  </v>
      </c>
      <c r="O342" s="332" t="str">
        <f t="shared" si="57"/>
        <v xml:space="preserve">  </v>
      </c>
      <c r="P342" s="332" t="str">
        <f t="shared" si="58"/>
        <v xml:space="preserve">  </v>
      </c>
      <c r="Q342" s="332" t="str">
        <f t="shared" si="59"/>
        <v xml:space="preserve">  </v>
      </c>
      <c r="R342" s="332" t="str">
        <f t="shared" si="60"/>
        <v xml:space="preserve">  </v>
      </c>
      <c r="S342" s="332" t="str">
        <f t="shared" si="61"/>
        <v xml:space="preserve">  </v>
      </c>
    </row>
    <row r="343" spans="1:19" x14ac:dyDescent="0.25">
      <c r="A343" s="330">
        <v>41616</v>
      </c>
      <c r="B343" s="331">
        <f t="shared" si="52"/>
        <v>12</v>
      </c>
      <c r="C343" s="331">
        <f t="shared" si="53"/>
        <v>1</v>
      </c>
      <c r="D343" s="329">
        <f t="shared" si="54"/>
        <v>273.70556244675498</v>
      </c>
      <c r="E343" s="329">
        <f>SUM(D$2:D343)</f>
        <v>500709.28749877901</v>
      </c>
      <c r="F343" s="329">
        <v>217100</v>
      </c>
      <c r="G343" s="329">
        <v>136500</v>
      </c>
      <c r="H343" s="329">
        <v>252200</v>
      </c>
      <c r="I343" s="329">
        <v>345100</v>
      </c>
      <c r="J343" s="329">
        <v>142400</v>
      </c>
      <c r="K343" s="329">
        <v>258700</v>
      </c>
      <c r="L343" s="329">
        <v>348700</v>
      </c>
      <c r="M343" s="332" t="str">
        <f t="shared" si="55"/>
        <v xml:space="preserve">  </v>
      </c>
      <c r="N343" s="332" t="str">
        <f t="shared" si="56"/>
        <v xml:space="preserve">  </v>
      </c>
      <c r="O343" s="332" t="str">
        <f t="shared" si="57"/>
        <v xml:space="preserve">  </v>
      </c>
      <c r="P343" s="332" t="str">
        <f t="shared" si="58"/>
        <v xml:space="preserve">  </v>
      </c>
      <c r="Q343" s="332" t="str">
        <f t="shared" si="59"/>
        <v xml:space="preserve">  </v>
      </c>
      <c r="R343" s="332" t="str">
        <f t="shared" si="60"/>
        <v xml:space="preserve">  </v>
      </c>
      <c r="S343" s="332" t="str">
        <f t="shared" si="61"/>
        <v xml:space="preserve">  </v>
      </c>
    </row>
    <row r="344" spans="1:19" x14ac:dyDescent="0.25">
      <c r="A344" s="330">
        <v>41617</v>
      </c>
      <c r="B344" s="331">
        <f t="shared" si="52"/>
        <v>12</v>
      </c>
      <c r="C344" s="331">
        <f t="shared" si="53"/>
        <v>1</v>
      </c>
      <c r="D344" s="329">
        <f t="shared" si="54"/>
        <v>273.70556244675498</v>
      </c>
      <c r="E344" s="329">
        <f>SUM(D$2:D344)</f>
        <v>500982.99306122574</v>
      </c>
      <c r="F344" s="329">
        <v>217100</v>
      </c>
      <c r="G344" s="329">
        <v>136500</v>
      </c>
      <c r="H344" s="329">
        <v>252200</v>
      </c>
      <c r="I344" s="329">
        <v>345100</v>
      </c>
      <c r="J344" s="329">
        <v>142400</v>
      </c>
      <c r="K344" s="329">
        <v>258700</v>
      </c>
      <c r="L344" s="329">
        <v>348700</v>
      </c>
      <c r="M344" s="332" t="str">
        <f t="shared" si="55"/>
        <v xml:space="preserve">  </v>
      </c>
      <c r="N344" s="332" t="str">
        <f t="shared" si="56"/>
        <v xml:space="preserve">  </v>
      </c>
      <c r="O344" s="332" t="str">
        <f t="shared" si="57"/>
        <v xml:space="preserve">  </v>
      </c>
      <c r="P344" s="332" t="str">
        <f t="shared" si="58"/>
        <v xml:space="preserve">  </v>
      </c>
      <c r="Q344" s="332" t="str">
        <f t="shared" si="59"/>
        <v xml:space="preserve">  </v>
      </c>
      <c r="R344" s="332" t="str">
        <f t="shared" si="60"/>
        <v xml:space="preserve">  </v>
      </c>
      <c r="S344" s="332" t="str">
        <f t="shared" si="61"/>
        <v xml:space="preserve">  </v>
      </c>
    </row>
    <row r="345" spans="1:19" x14ac:dyDescent="0.25">
      <c r="A345" s="330">
        <v>41618</v>
      </c>
      <c r="B345" s="331">
        <f t="shared" si="52"/>
        <v>12</v>
      </c>
      <c r="C345" s="331">
        <f t="shared" si="53"/>
        <v>1</v>
      </c>
      <c r="D345" s="329">
        <f t="shared" si="54"/>
        <v>273.70556244675498</v>
      </c>
      <c r="E345" s="329">
        <f>SUM(D$2:D345)</f>
        <v>501256.69862367248</v>
      </c>
      <c r="F345" s="329">
        <v>217100</v>
      </c>
      <c r="G345" s="329">
        <v>136500</v>
      </c>
      <c r="H345" s="329">
        <v>252200</v>
      </c>
      <c r="I345" s="329">
        <v>345100</v>
      </c>
      <c r="J345" s="329">
        <v>142400</v>
      </c>
      <c r="K345" s="329">
        <v>258700</v>
      </c>
      <c r="L345" s="329">
        <v>348700</v>
      </c>
      <c r="M345" s="332" t="str">
        <f t="shared" si="55"/>
        <v xml:space="preserve">  </v>
      </c>
      <c r="N345" s="332" t="str">
        <f t="shared" si="56"/>
        <v xml:space="preserve">  </v>
      </c>
      <c r="O345" s="332" t="str">
        <f t="shared" si="57"/>
        <v xml:space="preserve">  </v>
      </c>
      <c r="P345" s="332" t="str">
        <f t="shared" si="58"/>
        <v xml:space="preserve">  </v>
      </c>
      <c r="Q345" s="332" t="str">
        <f t="shared" si="59"/>
        <v xml:space="preserve">  </v>
      </c>
      <c r="R345" s="332" t="str">
        <f t="shared" si="60"/>
        <v xml:space="preserve">  </v>
      </c>
      <c r="S345" s="332" t="str">
        <f t="shared" si="61"/>
        <v xml:space="preserve">  </v>
      </c>
    </row>
    <row r="346" spans="1:19" x14ac:dyDescent="0.25">
      <c r="A346" s="330">
        <v>41619</v>
      </c>
      <c r="B346" s="331">
        <f t="shared" si="52"/>
        <v>12</v>
      </c>
      <c r="C346" s="331">
        <f t="shared" si="53"/>
        <v>1</v>
      </c>
      <c r="D346" s="329">
        <f t="shared" si="54"/>
        <v>273.70556244675498</v>
      </c>
      <c r="E346" s="329">
        <f>SUM(D$2:D346)</f>
        <v>501530.40418611921</v>
      </c>
      <c r="F346" s="329">
        <v>217100</v>
      </c>
      <c r="G346" s="329">
        <v>136500</v>
      </c>
      <c r="H346" s="329">
        <v>252200</v>
      </c>
      <c r="I346" s="329">
        <v>345100</v>
      </c>
      <c r="J346" s="329">
        <v>142400</v>
      </c>
      <c r="K346" s="329">
        <v>258700</v>
      </c>
      <c r="L346" s="329">
        <v>348700</v>
      </c>
      <c r="M346" s="332" t="str">
        <f t="shared" si="55"/>
        <v xml:space="preserve">  </v>
      </c>
      <c r="N346" s="332" t="str">
        <f t="shared" si="56"/>
        <v xml:space="preserve">  </v>
      </c>
      <c r="O346" s="332" t="str">
        <f t="shared" si="57"/>
        <v xml:space="preserve">  </v>
      </c>
      <c r="P346" s="332" t="str">
        <f t="shared" si="58"/>
        <v xml:space="preserve">  </v>
      </c>
      <c r="Q346" s="332" t="str">
        <f t="shared" si="59"/>
        <v xml:space="preserve">  </v>
      </c>
      <c r="R346" s="332" t="str">
        <f t="shared" si="60"/>
        <v xml:space="preserve">  </v>
      </c>
      <c r="S346" s="332" t="str">
        <f t="shared" si="61"/>
        <v xml:space="preserve">  </v>
      </c>
    </row>
    <row r="347" spans="1:19" x14ac:dyDescent="0.25">
      <c r="A347" s="330">
        <v>41620</v>
      </c>
      <c r="B347" s="331">
        <f t="shared" si="52"/>
        <v>12</v>
      </c>
      <c r="C347" s="331">
        <f t="shared" si="53"/>
        <v>1</v>
      </c>
      <c r="D347" s="329">
        <f t="shared" si="54"/>
        <v>273.70556244675498</v>
      </c>
      <c r="E347" s="329">
        <f>SUM(D$2:D347)</f>
        <v>501804.10974856594</v>
      </c>
      <c r="F347" s="329">
        <v>217100</v>
      </c>
      <c r="G347" s="329">
        <v>136500</v>
      </c>
      <c r="H347" s="329">
        <v>252200</v>
      </c>
      <c r="I347" s="329">
        <v>345100</v>
      </c>
      <c r="J347" s="329">
        <v>142400</v>
      </c>
      <c r="K347" s="329">
        <v>258700</v>
      </c>
      <c r="L347" s="329">
        <v>348700</v>
      </c>
      <c r="M347" s="332" t="str">
        <f t="shared" si="55"/>
        <v xml:space="preserve">  </v>
      </c>
      <c r="N347" s="332" t="str">
        <f t="shared" si="56"/>
        <v xml:space="preserve">  </v>
      </c>
      <c r="O347" s="332" t="str">
        <f t="shared" si="57"/>
        <v xml:space="preserve">  </v>
      </c>
      <c r="P347" s="332" t="str">
        <f t="shared" si="58"/>
        <v xml:space="preserve">  </v>
      </c>
      <c r="Q347" s="332" t="str">
        <f t="shared" si="59"/>
        <v xml:space="preserve">  </v>
      </c>
      <c r="R347" s="332" t="str">
        <f t="shared" si="60"/>
        <v xml:space="preserve">  </v>
      </c>
      <c r="S347" s="332" t="str">
        <f t="shared" si="61"/>
        <v xml:space="preserve">  </v>
      </c>
    </row>
    <row r="348" spans="1:19" x14ac:dyDescent="0.25">
      <c r="A348" s="330">
        <v>41621</v>
      </c>
      <c r="B348" s="331">
        <f t="shared" si="52"/>
        <v>12</v>
      </c>
      <c r="C348" s="331">
        <f t="shared" si="53"/>
        <v>1</v>
      </c>
      <c r="D348" s="329">
        <f t="shared" si="54"/>
        <v>273.70556244675498</v>
      </c>
      <c r="E348" s="329">
        <f>SUM(D$2:D348)</f>
        <v>502077.81531101267</v>
      </c>
      <c r="F348" s="329">
        <v>217100</v>
      </c>
      <c r="G348" s="329">
        <v>136500</v>
      </c>
      <c r="H348" s="329">
        <v>252200</v>
      </c>
      <c r="I348" s="329">
        <v>345100</v>
      </c>
      <c r="J348" s="329">
        <v>142400</v>
      </c>
      <c r="K348" s="329">
        <v>258700</v>
      </c>
      <c r="L348" s="329">
        <v>348700</v>
      </c>
      <c r="M348" s="332" t="str">
        <f t="shared" si="55"/>
        <v xml:space="preserve">  </v>
      </c>
      <c r="N348" s="332" t="str">
        <f t="shared" si="56"/>
        <v xml:space="preserve">  </v>
      </c>
      <c r="O348" s="332" t="str">
        <f t="shared" si="57"/>
        <v xml:space="preserve">  </v>
      </c>
      <c r="P348" s="332" t="str">
        <f t="shared" si="58"/>
        <v xml:space="preserve">  </v>
      </c>
      <c r="Q348" s="332" t="str">
        <f t="shared" si="59"/>
        <v xml:space="preserve">  </v>
      </c>
      <c r="R348" s="332" t="str">
        <f t="shared" si="60"/>
        <v xml:space="preserve">  </v>
      </c>
      <c r="S348" s="332" t="str">
        <f t="shared" si="61"/>
        <v xml:space="preserve">  </v>
      </c>
    </row>
    <row r="349" spans="1:19" x14ac:dyDescent="0.25">
      <c r="A349" s="330">
        <v>41622</v>
      </c>
      <c r="B349" s="331">
        <f t="shared" si="52"/>
        <v>12</v>
      </c>
      <c r="C349" s="331">
        <f t="shared" si="53"/>
        <v>1</v>
      </c>
      <c r="D349" s="329">
        <f t="shared" si="54"/>
        <v>273.70556244675498</v>
      </c>
      <c r="E349" s="329">
        <f>SUM(D$2:D349)</f>
        <v>502351.52087345941</v>
      </c>
      <c r="F349" s="329">
        <v>217100</v>
      </c>
      <c r="G349" s="329">
        <v>136500</v>
      </c>
      <c r="H349" s="329">
        <v>252200</v>
      </c>
      <c r="I349" s="329">
        <v>345100</v>
      </c>
      <c r="J349" s="329">
        <v>142400</v>
      </c>
      <c r="K349" s="329">
        <v>258700</v>
      </c>
      <c r="L349" s="329">
        <v>348700</v>
      </c>
      <c r="M349" s="332" t="str">
        <f t="shared" si="55"/>
        <v xml:space="preserve">  </v>
      </c>
      <c r="N349" s="332" t="str">
        <f t="shared" si="56"/>
        <v xml:space="preserve">  </v>
      </c>
      <c r="O349" s="332" t="str">
        <f t="shared" si="57"/>
        <v xml:space="preserve">  </v>
      </c>
      <c r="P349" s="332" t="str">
        <f t="shared" si="58"/>
        <v xml:space="preserve">  </v>
      </c>
      <c r="Q349" s="332" t="str">
        <f t="shared" si="59"/>
        <v xml:space="preserve">  </v>
      </c>
      <c r="R349" s="332" t="str">
        <f t="shared" si="60"/>
        <v xml:space="preserve">  </v>
      </c>
      <c r="S349" s="332" t="str">
        <f t="shared" si="61"/>
        <v xml:space="preserve">  </v>
      </c>
    </row>
    <row r="350" spans="1:19" x14ac:dyDescent="0.25">
      <c r="A350" s="330">
        <v>41623</v>
      </c>
      <c r="B350" s="331">
        <f t="shared" si="52"/>
        <v>12</v>
      </c>
      <c r="C350" s="331">
        <f t="shared" si="53"/>
        <v>1</v>
      </c>
      <c r="D350" s="329">
        <f t="shared" si="54"/>
        <v>273.70556244675498</v>
      </c>
      <c r="E350" s="329">
        <f>SUM(D$2:D350)</f>
        <v>502625.22643590614</v>
      </c>
      <c r="F350" s="329">
        <v>217100</v>
      </c>
      <c r="G350" s="329">
        <v>136500</v>
      </c>
      <c r="H350" s="329">
        <v>252200</v>
      </c>
      <c r="I350" s="329">
        <v>345100</v>
      </c>
      <c r="J350" s="329">
        <v>142400</v>
      </c>
      <c r="K350" s="329">
        <v>258700</v>
      </c>
      <c r="L350" s="329">
        <v>348700</v>
      </c>
      <c r="M350" s="332" t="str">
        <f t="shared" si="55"/>
        <v xml:space="preserve">  </v>
      </c>
      <c r="N350" s="332" t="str">
        <f t="shared" si="56"/>
        <v xml:space="preserve">  </v>
      </c>
      <c r="O350" s="332" t="str">
        <f t="shared" si="57"/>
        <v xml:space="preserve">  </v>
      </c>
      <c r="P350" s="332" t="str">
        <f t="shared" si="58"/>
        <v xml:space="preserve">  </v>
      </c>
      <c r="Q350" s="332" t="str">
        <f t="shared" si="59"/>
        <v xml:space="preserve">  </v>
      </c>
      <c r="R350" s="332" t="str">
        <f t="shared" si="60"/>
        <v xml:space="preserve">  </v>
      </c>
      <c r="S350" s="332" t="str">
        <f t="shared" si="61"/>
        <v xml:space="preserve">  </v>
      </c>
    </row>
    <row r="351" spans="1:19" x14ac:dyDescent="0.25">
      <c r="A351" s="330">
        <v>41624</v>
      </c>
      <c r="B351" s="331">
        <f t="shared" si="52"/>
        <v>12</v>
      </c>
      <c r="C351" s="331">
        <f t="shared" si="53"/>
        <v>1</v>
      </c>
      <c r="D351" s="329">
        <f t="shared" si="54"/>
        <v>273.70556244675498</v>
      </c>
      <c r="E351" s="329">
        <f>SUM(D$2:D351)</f>
        <v>502898.93199835287</v>
      </c>
      <c r="F351" s="329">
        <v>217100</v>
      </c>
      <c r="G351" s="329">
        <v>136500</v>
      </c>
      <c r="H351" s="329">
        <v>252200</v>
      </c>
      <c r="I351" s="329">
        <v>345100</v>
      </c>
      <c r="J351" s="329">
        <v>142400</v>
      </c>
      <c r="K351" s="329">
        <v>258700</v>
      </c>
      <c r="L351" s="329">
        <v>348700</v>
      </c>
      <c r="M351" s="332" t="str">
        <f t="shared" si="55"/>
        <v xml:space="preserve">  </v>
      </c>
      <c r="N351" s="332" t="str">
        <f t="shared" si="56"/>
        <v xml:space="preserve">  </v>
      </c>
      <c r="O351" s="332" t="str">
        <f t="shared" si="57"/>
        <v xml:space="preserve">  </v>
      </c>
      <c r="P351" s="332" t="str">
        <f t="shared" si="58"/>
        <v xml:space="preserve">  </v>
      </c>
      <c r="Q351" s="332" t="str">
        <f t="shared" si="59"/>
        <v xml:space="preserve">  </v>
      </c>
      <c r="R351" s="332" t="str">
        <f t="shared" si="60"/>
        <v xml:space="preserve">  </v>
      </c>
      <c r="S351" s="332" t="str">
        <f t="shared" si="61"/>
        <v xml:space="preserve">  </v>
      </c>
    </row>
    <row r="352" spans="1:19" x14ac:dyDescent="0.25">
      <c r="A352" s="330">
        <v>41625</v>
      </c>
      <c r="B352" s="331">
        <f t="shared" si="52"/>
        <v>12</v>
      </c>
      <c r="C352" s="331">
        <f t="shared" si="53"/>
        <v>1</v>
      </c>
      <c r="D352" s="329">
        <f t="shared" si="54"/>
        <v>273.70556244675498</v>
      </c>
      <c r="E352" s="329">
        <f>SUM(D$2:D352)</f>
        <v>503172.6375607996</v>
      </c>
      <c r="F352" s="329">
        <v>217100</v>
      </c>
      <c r="G352" s="329">
        <v>136500</v>
      </c>
      <c r="H352" s="329">
        <v>252200</v>
      </c>
      <c r="I352" s="329">
        <v>345100</v>
      </c>
      <c r="J352" s="329">
        <v>142400</v>
      </c>
      <c r="K352" s="329">
        <v>258700</v>
      </c>
      <c r="L352" s="329">
        <v>348700</v>
      </c>
      <c r="M352" s="332" t="str">
        <f t="shared" si="55"/>
        <v xml:space="preserve">  </v>
      </c>
      <c r="N352" s="332" t="str">
        <f t="shared" si="56"/>
        <v xml:space="preserve">  </v>
      </c>
      <c r="O352" s="332" t="str">
        <f t="shared" si="57"/>
        <v xml:space="preserve">  </v>
      </c>
      <c r="P352" s="332" t="str">
        <f t="shared" si="58"/>
        <v xml:space="preserve">  </v>
      </c>
      <c r="Q352" s="332" t="str">
        <f t="shared" si="59"/>
        <v xml:space="preserve">  </v>
      </c>
      <c r="R352" s="332" t="str">
        <f t="shared" si="60"/>
        <v xml:space="preserve">  </v>
      </c>
      <c r="S352" s="332" t="str">
        <f t="shared" si="61"/>
        <v xml:space="preserve">  </v>
      </c>
    </row>
    <row r="353" spans="1:19" x14ac:dyDescent="0.25">
      <c r="A353" s="330">
        <v>41626</v>
      </c>
      <c r="B353" s="331">
        <f t="shared" si="52"/>
        <v>12</v>
      </c>
      <c r="C353" s="331">
        <f t="shared" si="53"/>
        <v>1</v>
      </c>
      <c r="D353" s="329">
        <f t="shared" si="54"/>
        <v>273.70556244675498</v>
      </c>
      <c r="E353" s="329">
        <f>SUM(D$2:D353)</f>
        <v>503446.34312324633</v>
      </c>
      <c r="F353" s="329">
        <v>217100</v>
      </c>
      <c r="G353" s="329">
        <v>136500</v>
      </c>
      <c r="H353" s="329">
        <v>252200</v>
      </c>
      <c r="I353" s="329">
        <v>345100</v>
      </c>
      <c r="J353" s="329">
        <v>142400</v>
      </c>
      <c r="K353" s="329">
        <v>258700</v>
      </c>
      <c r="L353" s="329">
        <v>348700</v>
      </c>
      <c r="M353" s="332" t="str">
        <f t="shared" si="55"/>
        <v xml:space="preserve">  </v>
      </c>
      <c r="N353" s="332" t="str">
        <f t="shared" si="56"/>
        <v xml:space="preserve">  </v>
      </c>
      <c r="O353" s="332" t="str">
        <f t="shared" si="57"/>
        <v xml:space="preserve">  </v>
      </c>
      <c r="P353" s="332" t="str">
        <f t="shared" si="58"/>
        <v xml:space="preserve">  </v>
      </c>
      <c r="Q353" s="332" t="str">
        <f t="shared" si="59"/>
        <v xml:space="preserve">  </v>
      </c>
      <c r="R353" s="332" t="str">
        <f t="shared" si="60"/>
        <v xml:space="preserve">  </v>
      </c>
      <c r="S353" s="332" t="str">
        <f t="shared" si="61"/>
        <v xml:space="preserve">  </v>
      </c>
    </row>
    <row r="354" spans="1:19" x14ac:dyDescent="0.25">
      <c r="A354" s="330">
        <v>41627</v>
      </c>
      <c r="B354" s="331">
        <f t="shared" si="52"/>
        <v>12</v>
      </c>
      <c r="C354" s="331">
        <f t="shared" si="53"/>
        <v>1</v>
      </c>
      <c r="D354" s="329">
        <f t="shared" si="54"/>
        <v>273.70556244675498</v>
      </c>
      <c r="E354" s="329">
        <f>SUM(D$2:D354)</f>
        <v>503720.04868569307</v>
      </c>
      <c r="F354" s="329">
        <v>217100</v>
      </c>
      <c r="G354" s="329">
        <v>136500</v>
      </c>
      <c r="H354" s="329">
        <v>252200</v>
      </c>
      <c r="I354" s="329">
        <v>345100</v>
      </c>
      <c r="J354" s="329">
        <v>142400</v>
      </c>
      <c r="K354" s="329">
        <v>258700</v>
      </c>
      <c r="L354" s="329">
        <v>348700</v>
      </c>
      <c r="M354" s="332" t="str">
        <f t="shared" si="55"/>
        <v xml:space="preserve">  </v>
      </c>
      <c r="N354" s="332" t="str">
        <f t="shared" si="56"/>
        <v xml:space="preserve">  </v>
      </c>
      <c r="O354" s="332" t="str">
        <f t="shared" si="57"/>
        <v xml:space="preserve">  </v>
      </c>
      <c r="P354" s="332" t="str">
        <f t="shared" si="58"/>
        <v xml:space="preserve">  </v>
      </c>
      <c r="Q354" s="332" t="str">
        <f t="shared" si="59"/>
        <v xml:space="preserve">  </v>
      </c>
      <c r="R354" s="332" t="str">
        <f t="shared" si="60"/>
        <v xml:space="preserve">  </v>
      </c>
      <c r="S354" s="332" t="str">
        <f t="shared" si="61"/>
        <v xml:space="preserve">  </v>
      </c>
    </row>
    <row r="355" spans="1:19" x14ac:dyDescent="0.25">
      <c r="A355" s="330">
        <v>41628</v>
      </c>
      <c r="B355" s="331">
        <f t="shared" si="52"/>
        <v>12</v>
      </c>
      <c r="C355" s="331">
        <f t="shared" si="53"/>
        <v>1</v>
      </c>
      <c r="D355" s="329">
        <f t="shared" si="54"/>
        <v>273.70556244675498</v>
      </c>
      <c r="E355" s="329">
        <f>SUM(D$2:D355)</f>
        <v>503993.7542481398</v>
      </c>
      <c r="F355" s="329">
        <v>217100</v>
      </c>
      <c r="G355" s="329">
        <v>136500</v>
      </c>
      <c r="H355" s="329">
        <v>252200</v>
      </c>
      <c r="I355" s="329">
        <v>345100</v>
      </c>
      <c r="J355" s="329">
        <v>142400</v>
      </c>
      <c r="K355" s="329">
        <v>258700</v>
      </c>
      <c r="L355" s="329">
        <v>348700</v>
      </c>
      <c r="M355" s="332" t="str">
        <f t="shared" si="55"/>
        <v xml:space="preserve">  </v>
      </c>
      <c r="N355" s="332" t="str">
        <f t="shared" si="56"/>
        <v xml:space="preserve">  </v>
      </c>
      <c r="O355" s="332" t="str">
        <f t="shared" si="57"/>
        <v xml:space="preserve">  </v>
      </c>
      <c r="P355" s="332" t="str">
        <f t="shared" si="58"/>
        <v xml:space="preserve">  </v>
      </c>
      <c r="Q355" s="332" t="str">
        <f t="shared" si="59"/>
        <v xml:space="preserve">  </v>
      </c>
      <c r="R355" s="332" t="str">
        <f t="shared" si="60"/>
        <v xml:space="preserve">  </v>
      </c>
      <c r="S355" s="332" t="str">
        <f t="shared" si="61"/>
        <v xml:space="preserve">  </v>
      </c>
    </row>
    <row r="356" spans="1:19" x14ac:dyDescent="0.25">
      <c r="A356" s="330">
        <v>41629</v>
      </c>
      <c r="B356" s="331">
        <f t="shared" si="52"/>
        <v>12</v>
      </c>
      <c r="C356" s="331">
        <f t="shared" si="53"/>
        <v>1</v>
      </c>
      <c r="D356" s="329">
        <f t="shared" si="54"/>
        <v>273.70556244675498</v>
      </c>
      <c r="E356" s="329">
        <f>SUM(D$2:D356)</f>
        <v>504267.45981058653</v>
      </c>
      <c r="F356" s="329">
        <v>217100</v>
      </c>
      <c r="G356" s="329">
        <v>136500</v>
      </c>
      <c r="H356" s="329">
        <v>252200</v>
      </c>
      <c r="I356" s="329">
        <v>345100</v>
      </c>
      <c r="J356" s="329">
        <v>142400</v>
      </c>
      <c r="K356" s="329">
        <v>258700</v>
      </c>
      <c r="L356" s="329">
        <v>348700</v>
      </c>
      <c r="M356" s="332" t="str">
        <f t="shared" si="55"/>
        <v xml:space="preserve">  </v>
      </c>
      <c r="N356" s="332" t="str">
        <f t="shared" si="56"/>
        <v xml:space="preserve">  </v>
      </c>
      <c r="O356" s="332" t="str">
        <f t="shared" si="57"/>
        <v xml:space="preserve">  </v>
      </c>
      <c r="P356" s="332" t="str">
        <f t="shared" si="58"/>
        <v xml:space="preserve">  </v>
      </c>
      <c r="Q356" s="332" t="str">
        <f t="shared" si="59"/>
        <v xml:space="preserve">  </v>
      </c>
      <c r="R356" s="332" t="str">
        <f t="shared" si="60"/>
        <v xml:space="preserve">  </v>
      </c>
      <c r="S356" s="332" t="str">
        <f t="shared" si="61"/>
        <v xml:space="preserve">  </v>
      </c>
    </row>
    <row r="357" spans="1:19" x14ac:dyDescent="0.25">
      <c r="A357" s="330">
        <v>41630</v>
      </c>
      <c r="B357" s="331">
        <f t="shared" si="52"/>
        <v>12</v>
      </c>
      <c r="C357" s="331">
        <f t="shared" si="53"/>
        <v>1</v>
      </c>
      <c r="D357" s="329">
        <f t="shared" si="54"/>
        <v>273.70556244675498</v>
      </c>
      <c r="E357" s="329">
        <f>SUM(D$2:D357)</f>
        <v>504541.16537303326</v>
      </c>
      <c r="F357" s="329">
        <v>217100</v>
      </c>
      <c r="G357" s="329">
        <v>136500</v>
      </c>
      <c r="H357" s="329">
        <v>252200</v>
      </c>
      <c r="I357" s="329">
        <v>345100</v>
      </c>
      <c r="J357" s="329">
        <v>142400</v>
      </c>
      <c r="K357" s="329">
        <v>258700</v>
      </c>
      <c r="L357" s="329">
        <v>348700</v>
      </c>
      <c r="M357" s="332" t="str">
        <f t="shared" si="55"/>
        <v xml:space="preserve">  </v>
      </c>
      <c r="N357" s="332" t="str">
        <f t="shared" si="56"/>
        <v xml:space="preserve">  </v>
      </c>
      <c r="O357" s="332" t="str">
        <f t="shared" si="57"/>
        <v xml:space="preserve">  </v>
      </c>
      <c r="P357" s="332" t="str">
        <f t="shared" si="58"/>
        <v xml:space="preserve">  </v>
      </c>
      <c r="Q357" s="332" t="str">
        <f t="shared" si="59"/>
        <v xml:space="preserve">  </v>
      </c>
      <c r="R357" s="332" t="str">
        <f t="shared" si="60"/>
        <v xml:space="preserve">  </v>
      </c>
      <c r="S357" s="332" t="str">
        <f t="shared" si="61"/>
        <v xml:space="preserve">  </v>
      </c>
    </row>
    <row r="358" spans="1:19" x14ac:dyDescent="0.25">
      <c r="A358" s="330">
        <v>41631</v>
      </c>
      <c r="B358" s="331">
        <f t="shared" si="52"/>
        <v>12</v>
      </c>
      <c r="C358" s="331">
        <f t="shared" si="53"/>
        <v>1</v>
      </c>
      <c r="D358" s="329">
        <f t="shared" si="54"/>
        <v>273.70556244675498</v>
      </c>
      <c r="E358" s="329">
        <f>SUM(D$2:D358)</f>
        <v>504814.87093547999</v>
      </c>
      <c r="F358" s="329">
        <v>217100</v>
      </c>
      <c r="G358" s="329">
        <v>136500</v>
      </c>
      <c r="H358" s="329">
        <v>252200</v>
      </c>
      <c r="I358" s="329">
        <v>345100</v>
      </c>
      <c r="J358" s="329">
        <v>142400</v>
      </c>
      <c r="K358" s="329">
        <v>258700</v>
      </c>
      <c r="L358" s="329">
        <v>348700</v>
      </c>
      <c r="M358" s="332" t="str">
        <f t="shared" si="55"/>
        <v xml:space="preserve">  </v>
      </c>
      <c r="N358" s="332" t="str">
        <f t="shared" si="56"/>
        <v xml:space="preserve">  </v>
      </c>
      <c r="O358" s="332" t="str">
        <f t="shared" si="57"/>
        <v xml:space="preserve">  </v>
      </c>
      <c r="P358" s="332" t="str">
        <f t="shared" si="58"/>
        <v xml:space="preserve">  </v>
      </c>
      <c r="Q358" s="332" t="str">
        <f t="shared" si="59"/>
        <v xml:space="preserve">  </v>
      </c>
      <c r="R358" s="332" t="str">
        <f t="shared" si="60"/>
        <v xml:space="preserve">  </v>
      </c>
      <c r="S358" s="332" t="str">
        <f t="shared" si="61"/>
        <v xml:space="preserve">  </v>
      </c>
    </row>
    <row r="359" spans="1:19" x14ac:dyDescent="0.25">
      <c r="A359" s="330">
        <v>41632</v>
      </c>
      <c r="B359" s="331">
        <f t="shared" si="52"/>
        <v>12</v>
      </c>
      <c r="C359" s="331">
        <f t="shared" si="53"/>
        <v>1</v>
      </c>
      <c r="D359" s="329">
        <f t="shared" si="54"/>
        <v>273.70556244675498</v>
      </c>
      <c r="E359" s="329">
        <f>SUM(D$2:D359)</f>
        <v>505088.57649792673</v>
      </c>
      <c r="F359" s="329">
        <v>217100</v>
      </c>
      <c r="G359" s="329">
        <v>136500</v>
      </c>
      <c r="H359" s="329">
        <v>252200</v>
      </c>
      <c r="I359" s="329">
        <v>345100</v>
      </c>
      <c r="J359" s="329">
        <v>142400</v>
      </c>
      <c r="K359" s="329">
        <v>258700</v>
      </c>
      <c r="L359" s="329">
        <v>348700</v>
      </c>
      <c r="M359" s="332" t="str">
        <f t="shared" si="55"/>
        <v xml:space="preserve">  </v>
      </c>
      <c r="N359" s="332" t="str">
        <f t="shared" si="56"/>
        <v xml:space="preserve">  </v>
      </c>
      <c r="O359" s="332" t="str">
        <f t="shared" si="57"/>
        <v xml:space="preserve">  </v>
      </c>
      <c r="P359" s="332" t="str">
        <f t="shared" si="58"/>
        <v xml:space="preserve">  </v>
      </c>
      <c r="Q359" s="332" t="str">
        <f t="shared" si="59"/>
        <v xml:space="preserve">  </v>
      </c>
      <c r="R359" s="332" t="str">
        <f t="shared" si="60"/>
        <v xml:space="preserve">  </v>
      </c>
      <c r="S359" s="332" t="str">
        <f t="shared" si="61"/>
        <v xml:space="preserve">  </v>
      </c>
    </row>
    <row r="360" spans="1:19" x14ac:dyDescent="0.25">
      <c r="A360" s="330">
        <v>41633</v>
      </c>
      <c r="B360" s="331">
        <f t="shared" si="52"/>
        <v>12</v>
      </c>
      <c r="C360" s="331">
        <f t="shared" si="53"/>
        <v>1</v>
      </c>
      <c r="D360" s="329">
        <f t="shared" si="54"/>
        <v>273.70556244675498</v>
      </c>
      <c r="E360" s="329">
        <f>SUM(D$2:D360)</f>
        <v>505362.28206037346</v>
      </c>
      <c r="F360" s="329">
        <v>217100</v>
      </c>
      <c r="G360" s="329">
        <v>136500</v>
      </c>
      <c r="H360" s="329">
        <v>252200</v>
      </c>
      <c r="I360" s="329">
        <v>345100</v>
      </c>
      <c r="J360" s="329">
        <v>142400</v>
      </c>
      <c r="K360" s="329">
        <v>258700</v>
      </c>
      <c r="L360" s="329">
        <v>348700</v>
      </c>
      <c r="M360" s="332" t="str">
        <f t="shared" si="55"/>
        <v xml:space="preserve">  </v>
      </c>
      <c r="N360" s="332" t="str">
        <f t="shared" si="56"/>
        <v xml:space="preserve">  </v>
      </c>
      <c r="O360" s="332" t="str">
        <f t="shared" si="57"/>
        <v xml:space="preserve">  </v>
      </c>
      <c r="P360" s="332" t="str">
        <f t="shared" si="58"/>
        <v xml:space="preserve">  </v>
      </c>
      <c r="Q360" s="332" t="str">
        <f t="shared" si="59"/>
        <v xml:space="preserve">  </v>
      </c>
      <c r="R360" s="332" t="str">
        <f t="shared" si="60"/>
        <v xml:space="preserve">  </v>
      </c>
      <c r="S360" s="332" t="str">
        <f t="shared" si="61"/>
        <v xml:space="preserve">  </v>
      </c>
    </row>
    <row r="361" spans="1:19" x14ac:dyDescent="0.25">
      <c r="A361" s="330">
        <v>41634</v>
      </c>
      <c r="B361" s="331">
        <f t="shared" si="52"/>
        <v>12</v>
      </c>
      <c r="C361" s="331">
        <f t="shared" si="53"/>
        <v>1</v>
      </c>
      <c r="D361" s="329">
        <f t="shared" si="54"/>
        <v>273.70556244675498</v>
      </c>
      <c r="E361" s="329">
        <f>SUM(D$2:D361)</f>
        <v>505635.98762282019</v>
      </c>
      <c r="F361" s="329">
        <v>217100</v>
      </c>
      <c r="G361" s="329">
        <v>136500</v>
      </c>
      <c r="H361" s="329">
        <v>252200</v>
      </c>
      <c r="I361" s="329">
        <v>345100</v>
      </c>
      <c r="J361" s="329">
        <v>142400</v>
      </c>
      <c r="K361" s="329">
        <v>258700</v>
      </c>
      <c r="L361" s="329">
        <v>348700</v>
      </c>
      <c r="M361" s="332" t="str">
        <f t="shared" si="55"/>
        <v xml:space="preserve">  </v>
      </c>
      <c r="N361" s="332" t="str">
        <f t="shared" si="56"/>
        <v xml:space="preserve">  </v>
      </c>
      <c r="O361" s="332" t="str">
        <f t="shared" si="57"/>
        <v xml:space="preserve">  </v>
      </c>
      <c r="P361" s="332" t="str">
        <f t="shared" si="58"/>
        <v xml:space="preserve">  </v>
      </c>
      <c r="Q361" s="332" t="str">
        <f t="shared" si="59"/>
        <v xml:space="preserve">  </v>
      </c>
      <c r="R361" s="332" t="str">
        <f t="shared" si="60"/>
        <v xml:space="preserve">  </v>
      </c>
      <c r="S361" s="332" t="str">
        <f t="shared" si="61"/>
        <v xml:space="preserve">  </v>
      </c>
    </row>
    <row r="362" spans="1:19" x14ac:dyDescent="0.25">
      <c r="A362" s="330">
        <v>41635</v>
      </c>
      <c r="B362" s="331">
        <f t="shared" si="52"/>
        <v>12</v>
      </c>
      <c r="C362" s="331">
        <f t="shared" si="53"/>
        <v>1</v>
      </c>
      <c r="D362" s="329">
        <f t="shared" si="54"/>
        <v>273.70556244675498</v>
      </c>
      <c r="E362" s="329">
        <f>SUM(D$2:D362)</f>
        <v>505909.69318526692</v>
      </c>
      <c r="F362" s="329">
        <v>217100</v>
      </c>
      <c r="G362" s="329">
        <v>136500</v>
      </c>
      <c r="H362" s="329">
        <v>252200</v>
      </c>
      <c r="I362" s="329">
        <v>345100</v>
      </c>
      <c r="J362" s="329">
        <v>142400</v>
      </c>
      <c r="K362" s="329">
        <v>258700</v>
      </c>
      <c r="L362" s="329">
        <v>348700</v>
      </c>
      <c r="M362" s="332" t="str">
        <f t="shared" si="55"/>
        <v xml:space="preserve">  </v>
      </c>
      <c r="N362" s="332" t="str">
        <f t="shared" si="56"/>
        <v xml:space="preserve">  </v>
      </c>
      <c r="O362" s="332" t="str">
        <f t="shared" si="57"/>
        <v xml:space="preserve">  </v>
      </c>
      <c r="P362" s="332" t="str">
        <f t="shared" si="58"/>
        <v xml:space="preserve">  </v>
      </c>
      <c r="Q362" s="332" t="str">
        <f t="shared" si="59"/>
        <v xml:space="preserve">  </v>
      </c>
      <c r="R362" s="332" t="str">
        <f t="shared" si="60"/>
        <v xml:space="preserve">  </v>
      </c>
      <c r="S362" s="332" t="str">
        <f t="shared" si="61"/>
        <v xml:space="preserve">  </v>
      </c>
    </row>
    <row r="363" spans="1:19" x14ac:dyDescent="0.25">
      <c r="A363" s="330">
        <v>41636</v>
      </c>
      <c r="B363" s="331">
        <f t="shared" si="52"/>
        <v>12</v>
      </c>
      <c r="C363" s="331">
        <f t="shared" si="53"/>
        <v>1</v>
      </c>
      <c r="D363" s="329">
        <f t="shared" si="54"/>
        <v>273.70556244675498</v>
      </c>
      <c r="E363" s="329">
        <f>SUM(D$2:D363)</f>
        <v>506183.39874771365</v>
      </c>
      <c r="F363" s="329">
        <v>217100</v>
      </c>
      <c r="G363" s="329">
        <v>136500</v>
      </c>
      <c r="H363" s="329">
        <v>252200</v>
      </c>
      <c r="I363" s="329">
        <v>345100</v>
      </c>
      <c r="J363" s="329">
        <v>142400</v>
      </c>
      <c r="K363" s="329">
        <v>258700</v>
      </c>
      <c r="L363" s="329">
        <v>348700</v>
      </c>
      <c r="M363" s="332" t="str">
        <f t="shared" si="55"/>
        <v xml:space="preserve">  </v>
      </c>
      <c r="N363" s="332" t="str">
        <f t="shared" si="56"/>
        <v xml:space="preserve">  </v>
      </c>
      <c r="O363" s="332" t="str">
        <f t="shared" si="57"/>
        <v xml:space="preserve">  </v>
      </c>
      <c r="P363" s="332" t="str">
        <f t="shared" si="58"/>
        <v xml:space="preserve">  </v>
      </c>
      <c r="Q363" s="332" t="str">
        <f t="shared" si="59"/>
        <v xml:space="preserve">  </v>
      </c>
      <c r="R363" s="332" t="str">
        <f t="shared" si="60"/>
        <v xml:space="preserve">  </v>
      </c>
      <c r="S363" s="332" t="str">
        <f t="shared" si="61"/>
        <v xml:space="preserve">  </v>
      </c>
    </row>
    <row r="364" spans="1:19" x14ac:dyDescent="0.25">
      <c r="A364" s="330">
        <v>41637</v>
      </c>
      <c r="B364" s="331">
        <f t="shared" si="52"/>
        <v>12</v>
      </c>
      <c r="C364" s="331">
        <f t="shared" si="53"/>
        <v>1</v>
      </c>
      <c r="D364" s="329">
        <f t="shared" si="54"/>
        <v>273.70556244675498</v>
      </c>
      <c r="E364" s="329">
        <f>SUM(D$2:D364)</f>
        <v>506457.10431016039</v>
      </c>
      <c r="F364" s="329">
        <v>217100</v>
      </c>
      <c r="G364" s="329">
        <v>136500</v>
      </c>
      <c r="H364" s="329">
        <v>252200</v>
      </c>
      <c r="I364" s="329">
        <v>345100</v>
      </c>
      <c r="J364" s="329">
        <v>142400</v>
      </c>
      <c r="K364" s="329">
        <v>258700</v>
      </c>
      <c r="L364" s="329">
        <v>348700</v>
      </c>
      <c r="M364" s="332" t="str">
        <f t="shared" si="55"/>
        <v xml:space="preserve">  </v>
      </c>
      <c r="N364" s="332" t="str">
        <f t="shared" si="56"/>
        <v xml:space="preserve">  </v>
      </c>
      <c r="O364" s="332" t="str">
        <f t="shared" si="57"/>
        <v xml:space="preserve">  </v>
      </c>
      <c r="P364" s="332" t="str">
        <f t="shared" si="58"/>
        <v xml:space="preserve">  </v>
      </c>
      <c r="Q364" s="332" t="str">
        <f t="shared" si="59"/>
        <v xml:space="preserve">  </v>
      </c>
      <c r="R364" s="332" t="str">
        <f t="shared" si="60"/>
        <v xml:space="preserve">  </v>
      </c>
      <c r="S364" s="332" t="str">
        <f t="shared" si="61"/>
        <v xml:space="preserve">  </v>
      </c>
    </row>
    <row r="365" spans="1:19" x14ac:dyDescent="0.25">
      <c r="A365" s="330">
        <v>41638</v>
      </c>
      <c r="B365" s="331">
        <f t="shared" si="52"/>
        <v>12</v>
      </c>
      <c r="C365" s="331">
        <f t="shared" si="53"/>
        <v>1</v>
      </c>
      <c r="D365" s="329">
        <f t="shared" si="54"/>
        <v>273.70556244675498</v>
      </c>
      <c r="E365" s="329">
        <f>SUM(D$2:D365)</f>
        <v>506730.80987260712</v>
      </c>
      <c r="F365" s="329">
        <v>217100</v>
      </c>
      <c r="G365" s="329">
        <v>136500</v>
      </c>
      <c r="H365" s="329">
        <v>252200</v>
      </c>
      <c r="I365" s="329">
        <v>345100</v>
      </c>
      <c r="J365" s="329">
        <v>142400</v>
      </c>
      <c r="K365" s="329">
        <v>258700</v>
      </c>
      <c r="L365" s="329">
        <v>348700</v>
      </c>
      <c r="M365" s="332" t="str">
        <f t="shared" si="55"/>
        <v xml:space="preserve">  </v>
      </c>
      <c r="N365" s="332" t="str">
        <f t="shared" si="56"/>
        <v xml:space="preserve">  </v>
      </c>
      <c r="O365" s="332" t="str">
        <f t="shared" si="57"/>
        <v xml:space="preserve">  </v>
      </c>
      <c r="P365" s="332" t="str">
        <f t="shared" si="58"/>
        <v xml:space="preserve">  </v>
      </c>
      <c r="Q365" s="332" t="str">
        <f t="shared" si="59"/>
        <v xml:space="preserve">  </v>
      </c>
      <c r="R365" s="332" t="str">
        <f t="shared" si="60"/>
        <v xml:space="preserve">  </v>
      </c>
      <c r="S365" s="332" t="str">
        <f t="shared" si="61"/>
        <v xml:space="preserve">  </v>
      </c>
    </row>
    <row r="366" spans="1:19" x14ac:dyDescent="0.25">
      <c r="A366" s="330">
        <v>41639</v>
      </c>
      <c r="B366" s="331">
        <f t="shared" si="52"/>
        <v>12</v>
      </c>
      <c r="C366" s="331">
        <f t="shared" si="53"/>
        <v>1</v>
      </c>
      <c r="D366" s="329">
        <f t="shared" si="54"/>
        <v>273.70556244675498</v>
      </c>
      <c r="E366" s="329">
        <f>SUM(D$2:D366)</f>
        <v>507004.51543505385</v>
      </c>
      <c r="F366" s="329">
        <v>217100</v>
      </c>
      <c r="G366" s="329">
        <v>136500</v>
      </c>
      <c r="H366" s="329">
        <v>252200</v>
      </c>
      <c r="I366" s="329">
        <v>345100</v>
      </c>
      <c r="J366" s="329">
        <v>142400</v>
      </c>
      <c r="K366" s="329">
        <v>258700</v>
      </c>
      <c r="L366" s="329">
        <v>348700</v>
      </c>
      <c r="M366" s="332" t="str">
        <f t="shared" si="55"/>
        <v xml:space="preserve">  </v>
      </c>
      <c r="N366" s="332" t="str">
        <f t="shared" si="56"/>
        <v xml:space="preserve">  </v>
      </c>
      <c r="O366" s="332" t="str">
        <f t="shared" si="57"/>
        <v xml:space="preserve">  </v>
      </c>
      <c r="P366" s="332" t="str">
        <f t="shared" si="58"/>
        <v xml:space="preserve">  </v>
      </c>
      <c r="Q366" s="332" t="str">
        <f t="shared" si="59"/>
        <v xml:space="preserve">  </v>
      </c>
      <c r="R366" s="332" t="str">
        <f t="shared" si="60"/>
        <v xml:space="preserve">  </v>
      </c>
      <c r="S366" s="332" t="str">
        <f t="shared" si="61"/>
        <v xml:space="preserve">  </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4"/>
  <sheetViews>
    <sheetView workbookViewId="0">
      <selection activeCell="G7" sqref="G7"/>
    </sheetView>
  </sheetViews>
  <sheetFormatPr defaultRowHeight="15" x14ac:dyDescent="0.25"/>
  <cols>
    <col min="1" max="1" width="21.7109375" bestFit="1" customWidth="1"/>
    <col min="2" max="9" width="5.42578125" bestFit="1" customWidth="1"/>
    <col min="10" max="13" width="6" bestFit="1" customWidth="1"/>
    <col min="14" max="21" width="5.42578125" bestFit="1" customWidth="1"/>
    <col min="22" max="23" width="6" bestFit="1" customWidth="1"/>
    <col min="24" max="25" width="5.42578125" bestFit="1" customWidth="1"/>
  </cols>
  <sheetData>
    <row r="1" spans="1:25" x14ac:dyDescent="0.25">
      <c r="A1" t="s">
        <v>73</v>
      </c>
      <c r="B1" s="415" t="s">
        <v>26</v>
      </c>
      <c r="C1" s="416"/>
      <c r="D1" s="416"/>
      <c r="E1" s="416"/>
      <c r="F1" s="416"/>
      <c r="G1" s="416"/>
      <c r="H1" s="417"/>
      <c r="I1" s="417"/>
      <c r="J1" s="417"/>
      <c r="K1" s="417"/>
      <c r="L1" s="417"/>
      <c r="M1" s="418"/>
      <c r="N1" s="415" t="s">
        <v>47</v>
      </c>
      <c r="O1" s="416"/>
      <c r="P1" s="416"/>
      <c r="Q1" s="416"/>
      <c r="R1" s="416"/>
      <c r="S1" s="416"/>
      <c r="T1" s="417"/>
      <c r="U1" s="417"/>
      <c r="V1" s="417"/>
      <c r="W1" s="417"/>
      <c r="X1" s="417"/>
      <c r="Y1" s="418"/>
    </row>
    <row r="2" spans="1:25" ht="15.75" thickBot="1" x14ac:dyDescent="0.3">
      <c r="A2" s="81" t="s">
        <v>48</v>
      </c>
      <c r="B2" s="82">
        <v>1</v>
      </c>
      <c r="C2" s="82">
        <v>2</v>
      </c>
      <c r="D2" s="82">
        <v>3</v>
      </c>
      <c r="E2" s="82">
        <v>4</v>
      </c>
      <c r="F2" s="82">
        <v>5</v>
      </c>
      <c r="G2" s="82">
        <v>6</v>
      </c>
      <c r="H2" s="82">
        <v>7</v>
      </c>
      <c r="I2" s="82">
        <v>8</v>
      </c>
      <c r="J2" s="204">
        <v>9</v>
      </c>
      <c r="K2" s="204">
        <v>10</v>
      </c>
      <c r="L2" s="204">
        <v>11</v>
      </c>
      <c r="M2" s="204">
        <v>12</v>
      </c>
      <c r="N2" s="82">
        <v>1</v>
      </c>
      <c r="O2" s="82">
        <v>2</v>
      </c>
      <c r="P2" s="82">
        <v>3</v>
      </c>
      <c r="Q2" s="82">
        <v>4</v>
      </c>
      <c r="R2" s="82">
        <v>5</v>
      </c>
      <c r="S2" s="82">
        <v>6</v>
      </c>
      <c r="T2" s="82">
        <v>7</v>
      </c>
      <c r="U2" s="82">
        <v>8</v>
      </c>
      <c r="V2" s="82">
        <v>9</v>
      </c>
      <c r="W2" s="82">
        <v>10</v>
      </c>
      <c r="X2" s="82">
        <v>11</v>
      </c>
      <c r="Y2" s="82">
        <v>12</v>
      </c>
    </row>
    <row r="3" spans="1:25" ht="15.75" thickBot="1" x14ac:dyDescent="0.3">
      <c r="A3" s="83" t="s">
        <v>22</v>
      </c>
      <c r="B3" s="84">
        <v>0.60943455170259297</v>
      </c>
      <c r="C3" s="84">
        <v>0.60943455170259297</v>
      </c>
      <c r="D3" s="84">
        <v>0.60943455170259297</v>
      </c>
      <c r="E3" s="84">
        <v>0.60943455170259297</v>
      </c>
      <c r="F3" s="84">
        <v>0.82222459842220319</v>
      </c>
      <c r="G3" s="84">
        <v>0.82222459842220319</v>
      </c>
      <c r="H3" s="84">
        <v>0.94241829507637176</v>
      </c>
      <c r="I3" s="202">
        <v>0.94241829507637176</v>
      </c>
      <c r="J3" s="210">
        <v>1</v>
      </c>
      <c r="K3" s="211">
        <v>1</v>
      </c>
      <c r="L3" s="212">
        <v>1</v>
      </c>
      <c r="M3" s="213">
        <v>1</v>
      </c>
      <c r="N3" s="203">
        <v>0.38502295007650034</v>
      </c>
      <c r="O3" s="84">
        <v>0.38502295007650034</v>
      </c>
      <c r="P3" s="84">
        <v>0.38502295007650034</v>
      </c>
      <c r="Q3" s="84">
        <v>0.38502295007650034</v>
      </c>
      <c r="R3" s="84">
        <v>0.97102449120386336</v>
      </c>
      <c r="S3" s="84">
        <v>0.97102449120386336</v>
      </c>
      <c r="T3" s="84">
        <v>1.0011397310234784</v>
      </c>
      <c r="U3" s="84">
        <v>1.0011397310234784</v>
      </c>
      <c r="V3" s="209">
        <v>1</v>
      </c>
      <c r="W3" s="209">
        <v>1</v>
      </c>
      <c r="X3" s="85">
        <v>1</v>
      </c>
      <c r="Y3" s="85">
        <v>1</v>
      </c>
    </row>
    <row r="4" spans="1:25" ht="15.75" thickBot="1" x14ac:dyDescent="0.3">
      <c r="A4" s="32" t="s">
        <v>23</v>
      </c>
      <c r="B4" s="86">
        <v>0.20568632413734922</v>
      </c>
      <c r="C4" s="86">
        <v>0.20568632413734922</v>
      </c>
      <c r="D4" s="86">
        <v>0.20568632413734922</v>
      </c>
      <c r="E4" s="86">
        <v>0.20568632413734922</v>
      </c>
      <c r="F4" s="86">
        <v>0.71717217678043765</v>
      </c>
      <c r="G4" s="86">
        <v>0.71717217678043765</v>
      </c>
      <c r="H4" s="86">
        <v>0.84567615615030567</v>
      </c>
      <c r="I4" s="86">
        <v>0.84567615615030567</v>
      </c>
      <c r="J4" s="205">
        <v>0.77513023782559454</v>
      </c>
      <c r="K4" s="205">
        <v>0.77513023782559454</v>
      </c>
      <c r="L4" s="206">
        <v>0.77513023782559454</v>
      </c>
      <c r="M4" s="206">
        <v>0.77513023782559454</v>
      </c>
      <c r="N4" s="86">
        <v>0.24134447607677467</v>
      </c>
      <c r="O4" s="86">
        <v>0.24134447607677467</v>
      </c>
      <c r="P4" s="86">
        <v>0.24134447607677467</v>
      </c>
      <c r="Q4" s="86">
        <v>0.24134447607677467</v>
      </c>
      <c r="R4" s="86">
        <v>0.76404689535388626</v>
      </c>
      <c r="S4" s="86">
        <v>0.76404689535388626</v>
      </c>
      <c r="T4" s="86">
        <v>0.96807286193264275</v>
      </c>
      <c r="U4" s="207">
        <v>0.96807286193264275</v>
      </c>
      <c r="V4" s="214">
        <v>1</v>
      </c>
      <c r="W4" s="215">
        <v>1</v>
      </c>
      <c r="X4" s="208">
        <v>1</v>
      </c>
      <c r="Y4" s="87">
        <v>1</v>
      </c>
    </row>
  </sheetData>
  <mergeCells count="2">
    <mergeCell ref="B1:M1"/>
    <mergeCell ref="N1:Y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11</vt:i4>
      </vt:variant>
      <vt:variant>
        <vt:lpstr>Charts</vt:lpstr>
      </vt:variant>
      <vt:variant>
        <vt:i4>1</vt:i4>
      </vt:variant>
      <vt:variant>
        <vt:lpstr>Named Ranges</vt:lpstr>
      </vt:variant>
      <vt:variant>
        <vt:i4>4</vt:i4>
      </vt:variant>
    </vt:vector>
  </HeadingPairs>
  <TitlesOfParts>
    <vt:vector size="16" baseType="lpstr">
      <vt:lpstr>Model</vt:lpstr>
      <vt:lpstr>ACL</vt:lpstr>
      <vt:lpstr>inputs</vt:lpstr>
      <vt:lpstr>Size Limits</vt:lpstr>
      <vt:lpstr>Bag Limits</vt:lpstr>
      <vt:lpstr>2017 projected landings</vt:lpstr>
      <vt:lpstr>cumlandings</vt:lpstr>
      <vt:lpstr>Daily</vt:lpstr>
      <vt:lpstr>Trip Elimination</vt:lpstr>
      <vt:lpstr>Discards</vt:lpstr>
      <vt:lpstr>Pstrat Landings</vt:lpstr>
      <vt:lpstr>Pct Landings by Month</vt:lpstr>
      <vt:lpstr>'Bag Limits'!ExternalData_1</vt:lpstr>
      <vt:lpstr>'Bag Limits'!ExternalData_2</vt:lpstr>
      <vt:lpstr>cumlandings!Print_Area</vt:lpstr>
      <vt:lpstr>inputs!Print_Area</vt:lpstr>
    </vt:vector>
  </TitlesOfParts>
  <Company>US DOC NOAA NMFS SERO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 Farmer, Ph.D.</dc:creator>
  <cp:lastModifiedBy>Administratr</cp:lastModifiedBy>
  <cp:lastPrinted>2016-06-06T18:39:28Z</cp:lastPrinted>
  <dcterms:created xsi:type="dcterms:W3CDTF">2011-07-20T15:19:40Z</dcterms:created>
  <dcterms:modified xsi:type="dcterms:W3CDTF">2016-06-06T18:39:58Z</dcterms:modified>
</cp:coreProperties>
</file>