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Briefing Books 2005-Current\BB 2016\3_June 2016\Final PDFs for Website\"/>
    </mc:Choice>
  </mc:AlternateContent>
  <workbookProtection workbookPassword="EE40" lockStructure="1"/>
  <bookViews>
    <workbookView xWindow="390" yWindow="585" windowWidth="15480" windowHeight="8520"/>
  </bookViews>
  <sheets>
    <sheet name="Model" sheetId="4" r:id="rId1"/>
    <sheet name="cumlandings" sheetId="13" state="hidden" r:id="rId2"/>
    <sheet name="inputs" sheetId="6" state="hidden" r:id="rId3"/>
    <sheet name="ACL" sheetId="9" state="hidden" r:id="rId4"/>
    <sheet name="Daily" sheetId="15" state="hidden" r:id="rId5"/>
    <sheet name="Trip Limits" sheetId="3" state="hidden" r:id="rId6"/>
    <sheet name="Size Limits" sheetId="2" state="hidden" r:id="rId7"/>
    <sheet name="2017 projected landings" sheetId="5" state="hidden" r:id="rId8"/>
    <sheet name="Pct Landings by Month" sheetId="10" r:id="rId9"/>
  </sheets>
  <definedNames>
    <definedName name="ExternalData_1" localSheetId="5">'Trip Limits'!#REF!</definedName>
    <definedName name="ExternalData_2" localSheetId="5">'Trip Limits'!#REF!</definedName>
  </definedNames>
  <calcPr calcId="152511"/>
</workbook>
</file>

<file path=xl/calcChain.xml><?xml version="1.0" encoding="utf-8"?>
<calcChain xmlns="http://schemas.openxmlformats.org/spreadsheetml/2006/main">
  <c r="Y8" i="6" l="1"/>
  <c r="M38" i="4" l="1"/>
  <c r="L38" i="4"/>
  <c r="K38" i="4"/>
  <c r="J38" i="4"/>
  <c r="I38" i="4"/>
  <c r="H38" i="4"/>
  <c r="G38" i="4"/>
  <c r="F38" i="4"/>
  <c r="M32" i="4"/>
  <c r="L32" i="4"/>
  <c r="K32" i="4"/>
  <c r="J32" i="4"/>
  <c r="I32" i="4"/>
  <c r="H32" i="4"/>
  <c r="G32" i="4"/>
  <c r="F32" i="4"/>
  <c r="N4" i="5" l="1"/>
  <c r="B53" i="6" l="1"/>
  <c r="B366" i="15" l="1"/>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W15" i="15"/>
  <c r="B15" i="15"/>
  <c r="B14" i="15"/>
  <c r="B13" i="15"/>
  <c r="B12" i="15"/>
  <c r="B11" i="15"/>
  <c r="B10" i="15"/>
  <c r="B9" i="15"/>
  <c r="B8" i="15"/>
  <c r="B7" i="15"/>
  <c r="B6" i="15"/>
  <c r="B5" i="15"/>
  <c r="B4" i="15"/>
  <c r="B3" i="15"/>
  <c r="W2" i="15"/>
  <c r="B2" i="15"/>
  <c r="BD12" i="2" l="1"/>
  <c r="BC12" i="2"/>
  <c r="BB12" i="2"/>
  <c r="BA12" i="2"/>
  <c r="AZ12" i="2"/>
  <c r="AY12" i="2"/>
  <c r="AX12" i="2"/>
  <c r="AW12" i="2"/>
  <c r="AV12" i="2"/>
  <c r="AU12" i="2"/>
  <c r="AT12" i="2"/>
  <c r="BD11" i="2"/>
  <c r="BC11" i="2"/>
  <c r="BB11" i="2"/>
  <c r="BA11" i="2"/>
  <c r="AZ11" i="2"/>
  <c r="AY11" i="2"/>
  <c r="AX11" i="2"/>
  <c r="AW11" i="2"/>
  <c r="AV11" i="2"/>
  <c r="AU11" i="2"/>
  <c r="AT11" i="2"/>
  <c r="BD10" i="2"/>
  <c r="BC10" i="2"/>
  <c r="BB10" i="2"/>
  <c r="BA10" i="2"/>
  <c r="AZ10" i="2"/>
  <c r="AY10" i="2"/>
  <c r="AX10" i="2"/>
  <c r="AW10" i="2"/>
  <c r="AV10" i="2"/>
  <c r="AU10" i="2"/>
  <c r="AT10" i="2"/>
  <c r="BD9" i="2"/>
  <c r="BC9" i="2"/>
  <c r="BB9" i="2"/>
  <c r="BA9" i="2"/>
  <c r="AZ9" i="2"/>
  <c r="AY9" i="2"/>
  <c r="AX9" i="2"/>
  <c r="AW9" i="2"/>
  <c r="AV9" i="2"/>
  <c r="AU9" i="2"/>
  <c r="AT9" i="2"/>
  <c r="BD8" i="2"/>
  <c r="BC8" i="2"/>
  <c r="BB8" i="2"/>
  <c r="BA8" i="2"/>
  <c r="AZ8" i="2"/>
  <c r="AY8" i="2"/>
  <c r="AX8" i="2"/>
  <c r="AW8" i="2"/>
  <c r="AV8" i="2"/>
  <c r="AU8" i="2"/>
  <c r="AT8" i="2"/>
  <c r="BD7" i="2"/>
  <c r="BC7" i="2"/>
  <c r="BB7" i="2"/>
  <c r="BA7" i="2"/>
  <c r="AZ7" i="2"/>
  <c r="AY7" i="2"/>
  <c r="AX7" i="2"/>
  <c r="AW7" i="2"/>
  <c r="AV7" i="2"/>
  <c r="AU7" i="2"/>
  <c r="AT7" i="2"/>
  <c r="BD6" i="2"/>
  <c r="BC6" i="2"/>
  <c r="BB6" i="2"/>
  <c r="BA6" i="2"/>
  <c r="AZ6" i="2"/>
  <c r="AY6" i="2"/>
  <c r="AX6" i="2"/>
  <c r="AW6" i="2"/>
  <c r="AV6" i="2"/>
  <c r="AU6" i="2"/>
  <c r="AT6" i="2"/>
  <c r="BD5" i="2"/>
  <c r="BC5" i="2"/>
  <c r="BB5" i="2"/>
  <c r="BA5" i="2"/>
  <c r="AZ5" i="2"/>
  <c r="AY5" i="2"/>
  <c r="AX5" i="2"/>
  <c r="AW5" i="2"/>
  <c r="AV5" i="2"/>
  <c r="AU5" i="2"/>
  <c r="AT5" i="2"/>
  <c r="AS12" i="2"/>
  <c r="AS11" i="2"/>
  <c r="AS10" i="2"/>
  <c r="AS9" i="2"/>
  <c r="AS8" i="2"/>
  <c r="AS7" i="2"/>
  <c r="AS6" i="2"/>
  <c r="AS5" i="2"/>
  <c r="Q32" i="3" l="1"/>
  <c r="AV10" i="3" l="1"/>
  <c r="BC15" i="3"/>
  <c r="BC14" i="3"/>
  <c r="BC13" i="3"/>
  <c r="BC12" i="3"/>
  <c r="BC11" i="3"/>
  <c r="BC10" i="3"/>
  <c r="BC9" i="3"/>
  <c r="BC8" i="3"/>
  <c r="BC7" i="3"/>
  <c r="BC6" i="3"/>
  <c r="BC5" i="3"/>
  <c r="BB15" i="3"/>
  <c r="BB14" i="3"/>
  <c r="BB13" i="3"/>
  <c r="BB12" i="3"/>
  <c r="BB11" i="3"/>
  <c r="BB10" i="3"/>
  <c r="BB9" i="3"/>
  <c r="BB8" i="3"/>
  <c r="BB7" i="3"/>
  <c r="BB6" i="3"/>
  <c r="BB5" i="3"/>
  <c r="BA15" i="3"/>
  <c r="BA14" i="3"/>
  <c r="BA13" i="3"/>
  <c r="BA12" i="3"/>
  <c r="BA11" i="3"/>
  <c r="BA10" i="3"/>
  <c r="BA9" i="3"/>
  <c r="BA8" i="3"/>
  <c r="BA7" i="3"/>
  <c r="BA6" i="3"/>
  <c r="BA5" i="3"/>
  <c r="AZ15" i="3"/>
  <c r="AZ14" i="3"/>
  <c r="AZ13" i="3"/>
  <c r="AZ12" i="3"/>
  <c r="AZ11" i="3"/>
  <c r="AZ10" i="3"/>
  <c r="AZ9" i="3"/>
  <c r="AZ8" i="3"/>
  <c r="AZ7" i="3"/>
  <c r="AZ6" i="3"/>
  <c r="AZ5" i="3"/>
  <c r="AY15" i="3"/>
  <c r="AY14" i="3"/>
  <c r="AY13" i="3"/>
  <c r="AY12" i="3"/>
  <c r="AY11" i="3"/>
  <c r="AY10" i="3"/>
  <c r="AY9" i="3"/>
  <c r="AY8" i="3"/>
  <c r="AY7" i="3"/>
  <c r="AY6" i="3"/>
  <c r="AY5" i="3"/>
  <c r="AX15" i="3"/>
  <c r="AX14" i="3"/>
  <c r="AX13" i="3"/>
  <c r="AX12" i="3"/>
  <c r="AX11" i="3"/>
  <c r="AX10" i="3"/>
  <c r="AX9" i="3"/>
  <c r="AX8" i="3"/>
  <c r="AX7" i="3"/>
  <c r="AX6" i="3"/>
  <c r="AX5" i="3"/>
  <c r="AW15" i="3"/>
  <c r="AW14" i="3"/>
  <c r="AW13" i="3"/>
  <c r="AW12" i="3"/>
  <c r="AW11" i="3"/>
  <c r="AW10" i="3"/>
  <c r="AW9" i="3"/>
  <c r="AW8" i="3"/>
  <c r="AW7" i="3"/>
  <c r="AW6" i="3"/>
  <c r="AW5" i="3"/>
  <c r="AV15" i="3"/>
  <c r="AV14" i="3"/>
  <c r="AV13" i="3"/>
  <c r="AV12" i="3"/>
  <c r="AV11" i="3"/>
  <c r="AV9" i="3"/>
  <c r="AV8" i="3"/>
  <c r="AV7" i="3"/>
  <c r="AV6" i="3"/>
  <c r="AV5" i="3"/>
  <c r="AU15" i="3"/>
  <c r="AU14" i="3"/>
  <c r="AU13" i="3"/>
  <c r="AU12" i="3"/>
  <c r="AU11" i="3"/>
  <c r="AU10" i="3"/>
  <c r="AU9" i="3"/>
  <c r="AU8" i="3"/>
  <c r="AU7" i="3"/>
  <c r="AU6" i="3"/>
  <c r="AU5" i="3"/>
  <c r="AT15" i="3"/>
  <c r="AT14" i="3"/>
  <c r="AT13" i="3"/>
  <c r="AT12" i="3"/>
  <c r="AT11" i="3"/>
  <c r="AT10" i="3"/>
  <c r="AT9" i="3"/>
  <c r="AT8" i="3"/>
  <c r="AT7" i="3"/>
  <c r="AT6" i="3"/>
  <c r="AT5" i="3"/>
  <c r="AS15" i="3"/>
  <c r="AS14" i="3"/>
  <c r="AS13" i="3"/>
  <c r="AS12" i="3"/>
  <c r="AS11" i="3"/>
  <c r="AS10" i="3"/>
  <c r="AS9" i="3"/>
  <c r="AS8" i="3"/>
  <c r="AS7" i="3"/>
  <c r="AS6" i="3"/>
  <c r="AS5" i="3"/>
  <c r="AR15" i="3"/>
  <c r="AR14" i="3"/>
  <c r="AR13" i="3"/>
  <c r="AR12" i="3"/>
  <c r="AR11" i="3"/>
  <c r="AR10" i="3"/>
  <c r="AR9" i="3"/>
  <c r="AR8" i="3"/>
  <c r="AR7" i="3"/>
  <c r="AR6" i="3"/>
  <c r="AR5" i="3"/>
  <c r="L53" i="6" l="1"/>
  <c r="J53" i="6"/>
  <c r="H53" i="6"/>
  <c r="F53" i="6"/>
  <c r="D53" i="6"/>
  <c r="M53" i="6"/>
  <c r="K53" i="6"/>
  <c r="I53" i="6"/>
  <c r="G53" i="6"/>
  <c r="E53" i="6"/>
  <c r="C53" i="6"/>
  <c r="L1" i="13"/>
  <c r="M1" i="13"/>
  <c r="C1" i="13"/>
  <c r="D1" i="13"/>
  <c r="E1" i="13"/>
  <c r="F1" i="13"/>
  <c r="G1" i="13"/>
  <c r="H1" i="13"/>
  <c r="I1" i="13"/>
  <c r="J1" i="13"/>
  <c r="K1" i="13"/>
  <c r="B1" i="13"/>
  <c r="M5" i="5" l="1"/>
  <c r="B20" i="5" l="1"/>
  <c r="T9" i="6" l="1"/>
  <c r="B48" i="6" s="1"/>
  <c r="M48" i="6" l="1"/>
  <c r="K48" i="6"/>
  <c r="I48" i="6"/>
  <c r="G48" i="6"/>
  <c r="E48" i="6"/>
  <c r="C48" i="6"/>
  <c r="L48" i="6"/>
  <c r="J48" i="6"/>
  <c r="H48" i="6"/>
  <c r="F48" i="6"/>
  <c r="D48" i="6"/>
  <c r="O4" i="6" l="1"/>
  <c r="M24" i="5"/>
  <c r="L24" i="5"/>
  <c r="K24" i="5"/>
  <c r="J24" i="5"/>
  <c r="I24" i="5"/>
  <c r="H24" i="5"/>
  <c r="G24" i="5"/>
  <c r="F24" i="5"/>
  <c r="E24" i="5"/>
  <c r="D24" i="5"/>
  <c r="C24" i="5"/>
  <c r="B24" i="5"/>
  <c r="M23" i="5"/>
  <c r="L23" i="5"/>
  <c r="K23" i="5"/>
  <c r="J23" i="5"/>
  <c r="I23" i="5"/>
  <c r="H23" i="5"/>
  <c r="G23" i="5"/>
  <c r="F23" i="5"/>
  <c r="E23" i="5"/>
  <c r="D23" i="5"/>
  <c r="C23" i="5"/>
  <c r="B23" i="5"/>
  <c r="M22" i="5"/>
  <c r="L22" i="5"/>
  <c r="K22" i="5"/>
  <c r="J22" i="5"/>
  <c r="I22" i="5"/>
  <c r="H22" i="5"/>
  <c r="G22" i="5"/>
  <c r="F22" i="5"/>
  <c r="E22" i="5"/>
  <c r="D22" i="5"/>
  <c r="C22" i="5"/>
  <c r="B22" i="5"/>
  <c r="M21" i="5"/>
  <c r="L21" i="5"/>
  <c r="L25" i="5" s="1"/>
  <c r="K21" i="5"/>
  <c r="J21" i="5"/>
  <c r="I21" i="5"/>
  <c r="H21" i="5"/>
  <c r="G21" i="5"/>
  <c r="F21" i="5"/>
  <c r="E21" i="5"/>
  <c r="D21" i="5"/>
  <c r="C21" i="5"/>
  <c r="B21" i="5"/>
  <c r="B25" i="5" s="1"/>
  <c r="M20" i="5"/>
  <c r="L20" i="5"/>
  <c r="K20" i="5"/>
  <c r="J20" i="5"/>
  <c r="I20" i="5"/>
  <c r="I25" i="5" s="1"/>
  <c r="H20" i="5"/>
  <c r="H25" i="5" s="1"/>
  <c r="G20" i="5"/>
  <c r="G25" i="5" s="1"/>
  <c r="F20" i="5"/>
  <c r="F25" i="5" s="1"/>
  <c r="E20" i="5"/>
  <c r="D20" i="5"/>
  <c r="D25" i="5" s="1"/>
  <c r="C20" i="5"/>
  <c r="M39" i="6"/>
  <c r="L39" i="6"/>
  <c r="K39" i="6"/>
  <c r="J39" i="6"/>
  <c r="I39" i="6"/>
  <c r="H39" i="6"/>
  <c r="G39" i="6"/>
  <c r="F39" i="6"/>
  <c r="E39" i="6"/>
  <c r="D39" i="6"/>
  <c r="C39" i="6"/>
  <c r="B39" i="6"/>
  <c r="J25" i="5" l="1"/>
  <c r="C25" i="5"/>
  <c r="K25" i="5"/>
  <c r="E25" i="5"/>
  <c r="M25" i="5"/>
  <c r="G11" i="4"/>
  <c r="B40" i="6" s="1"/>
  <c r="B44" i="6" s="1"/>
  <c r="B45" i="6" s="1"/>
  <c r="V3" i="15"/>
  <c r="I11" i="4"/>
  <c r="D40" i="6" s="1"/>
  <c r="V5" i="15"/>
  <c r="K11" i="4"/>
  <c r="F40" i="6" s="1"/>
  <c r="V7" i="15"/>
  <c r="O11" i="4"/>
  <c r="J40" i="6" s="1"/>
  <c r="V11" i="15"/>
  <c r="H11" i="4"/>
  <c r="C40" i="6" s="1"/>
  <c r="V4" i="15"/>
  <c r="J11" i="4"/>
  <c r="E40" i="6" s="1"/>
  <c r="V6" i="15"/>
  <c r="L11" i="4"/>
  <c r="G40" i="6" s="1"/>
  <c r="V8" i="15"/>
  <c r="N11" i="4"/>
  <c r="I40" i="6" s="1"/>
  <c r="V10" i="15"/>
  <c r="P11" i="4"/>
  <c r="K40" i="6" s="1"/>
  <c r="V12" i="15"/>
  <c r="R11" i="4"/>
  <c r="M40" i="6" s="1"/>
  <c r="V14" i="15"/>
  <c r="M11" i="4"/>
  <c r="H40" i="6" s="1"/>
  <c r="V9" i="15"/>
  <c r="Q11" i="4"/>
  <c r="L40" i="6" s="1"/>
  <c r="V13" i="15"/>
  <c r="J5" i="5"/>
  <c r="C306" i="15" l="1"/>
  <c r="C308" i="15"/>
  <c r="C310" i="15"/>
  <c r="C312" i="15"/>
  <c r="C314" i="15"/>
  <c r="C316" i="15"/>
  <c r="C320" i="15"/>
  <c r="C324" i="15"/>
  <c r="C317" i="15"/>
  <c r="C321" i="15"/>
  <c r="C325" i="15"/>
  <c r="C328" i="15"/>
  <c r="C330" i="15"/>
  <c r="C334" i="15"/>
  <c r="C307" i="15"/>
  <c r="C309" i="15"/>
  <c r="C311" i="15"/>
  <c r="C313" i="15"/>
  <c r="C315" i="15"/>
  <c r="C318" i="15"/>
  <c r="C322" i="15"/>
  <c r="C326" i="15"/>
  <c r="C319" i="15"/>
  <c r="C323" i="15"/>
  <c r="C327" i="15"/>
  <c r="C329" i="15"/>
  <c r="C331" i="15"/>
  <c r="C333" i="15"/>
  <c r="C335" i="15"/>
  <c r="C332" i="15"/>
  <c r="C213" i="15"/>
  <c r="C211" i="15"/>
  <c r="C209" i="15"/>
  <c r="C207" i="15"/>
  <c r="C205" i="15"/>
  <c r="C203" i="15"/>
  <c r="C201" i="15"/>
  <c r="C199" i="15"/>
  <c r="C197" i="15"/>
  <c r="C195" i="15"/>
  <c r="C193" i="15"/>
  <c r="C189" i="15"/>
  <c r="C185" i="15"/>
  <c r="C192" i="15"/>
  <c r="C188" i="15"/>
  <c r="C184" i="15"/>
  <c r="C212" i="15"/>
  <c r="C210" i="15"/>
  <c r="C208" i="15"/>
  <c r="C206" i="15"/>
  <c r="C204" i="15"/>
  <c r="C202" i="15"/>
  <c r="C200" i="15"/>
  <c r="C198" i="15"/>
  <c r="C196" i="15"/>
  <c r="C194" i="15"/>
  <c r="C191" i="15"/>
  <c r="C187" i="15"/>
  <c r="C183" i="15"/>
  <c r="C190" i="15"/>
  <c r="C186" i="15"/>
  <c r="V2" i="15"/>
  <c r="C336" i="15"/>
  <c r="C340" i="15"/>
  <c r="C344" i="15"/>
  <c r="C348" i="15"/>
  <c r="C352" i="15"/>
  <c r="C356" i="15"/>
  <c r="C360" i="15"/>
  <c r="C364" i="15"/>
  <c r="C337" i="15"/>
  <c r="C339" i="15"/>
  <c r="C341" i="15"/>
  <c r="C343" i="15"/>
  <c r="C345" i="15"/>
  <c r="C347" i="15"/>
  <c r="C349" i="15"/>
  <c r="C351" i="15"/>
  <c r="C353" i="15"/>
  <c r="C355" i="15"/>
  <c r="C357" i="15"/>
  <c r="C359" i="15"/>
  <c r="C361" i="15"/>
  <c r="C363" i="15"/>
  <c r="C365" i="15"/>
  <c r="C338" i="15"/>
  <c r="C342" i="15"/>
  <c r="C346" i="15"/>
  <c r="C350" i="15"/>
  <c r="C354" i="15"/>
  <c r="C358" i="15"/>
  <c r="C362" i="15"/>
  <c r="C366" i="15"/>
  <c r="C276" i="15"/>
  <c r="C278" i="15"/>
  <c r="C280" i="15"/>
  <c r="C282" i="15"/>
  <c r="C284" i="15"/>
  <c r="C286" i="15"/>
  <c r="C288" i="15"/>
  <c r="C290" i="15"/>
  <c r="C292" i="15"/>
  <c r="C294" i="15"/>
  <c r="C296" i="15"/>
  <c r="C298" i="15"/>
  <c r="C300" i="15"/>
  <c r="C302" i="15"/>
  <c r="C304" i="15"/>
  <c r="C275" i="15"/>
  <c r="C277" i="15"/>
  <c r="C279" i="15"/>
  <c r="C281" i="15"/>
  <c r="C283" i="15"/>
  <c r="C285" i="15"/>
  <c r="C287" i="15"/>
  <c r="C289" i="15"/>
  <c r="C291" i="15"/>
  <c r="C293" i="15"/>
  <c r="C295" i="15"/>
  <c r="C297" i="15"/>
  <c r="C299" i="15"/>
  <c r="C301" i="15"/>
  <c r="C303" i="15"/>
  <c r="C305" i="15"/>
  <c r="C217" i="15"/>
  <c r="C215" i="15"/>
  <c r="C219" i="15"/>
  <c r="C223" i="15"/>
  <c r="C227" i="15"/>
  <c r="C231" i="15"/>
  <c r="C235" i="15"/>
  <c r="C239" i="15"/>
  <c r="C243" i="15"/>
  <c r="C218" i="15"/>
  <c r="C222" i="15"/>
  <c r="C226" i="15"/>
  <c r="C230" i="15"/>
  <c r="C234" i="15"/>
  <c r="C238" i="15"/>
  <c r="C242" i="15"/>
  <c r="C216" i="15"/>
  <c r="C214" i="15"/>
  <c r="C221" i="15"/>
  <c r="C225" i="15"/>
  <c r="C229" i="15"/>
  <c r="C233" i="15"/>
  <c r="C237" i="15"/>
  <c r="C241" i="15"/>
  <c r="C220" i="15"/>
  <c r="C224" i="15"/>
  <c r="C228" i="15"/>
  <c r="C232" i="15"/>
  <c r="C236" i="15"/>
  <c r="C240" i="15"/>
  <c r="C244" i="15"/>
  <c r="C181" i="15"/>
  <c r="C177" i="15"/>
  <c r="C173" i="15"/>
  <c r="C169" i="15"/>
  <c r="C165" i="15"/>
  <c r="C163" i="15"/>
  <c r="C161" i="15"/>
  <c r="C159" i="15"/>
  <c r="C157" i="15"/>
  <c r="C155" i="15"/>
  <c r="C153" i="15"/>
  <c r="C180" i="15"/>
  <c r="C176" i="15"/>
  <c r="C172" i="15"/>
  <c r="C168" i="15"/>
  <c r="C179" i="15"/>
  <c r="C175" i="15"/>
  <c r="C171" i="15"/>
  <c r="C167" i="15"/>
  <c r="C164" i="15"/>
  <c r="C162" i="15"/>
  <c r="C160" i="15"/>
  <c r="C158" i="15"/>
  <c r="C156" i="15"/>
  <c r="C154" i="15"/>
  <c r="C182" i="15"/>
  <c r="C178" i="15"/>
  <c r="C174" i="15"/>
  <c r="C170" i="15"/>
  <c r="C166" i="15"/>
  <c r="C121" i="15"/>
  <c r="C119" i="15"/>
  <c r="C117" i="15"/>
  <c r="C115" i="15"/>
  <c r="C113" i="15"/>
  <c r="C111" i="15"/>
  <c r="C109" i="15"/>
  <c r="C107" i="15"/>
  <c r="C105" i="15"/>
  <c r="C103" i="15"/>
  <c r="C101" i="15"/>
  <c r="C99" i="15"/>
  <c r="C97" i="15"/>
  <c r="C95" i="15"/>
  <c r="C93" i="15"/>
  <c r="C120" i="15"/>
  <c r="C118" i="15"/>
  <c r="C116" i="15"/>
  <c r="C114" i="15"/>
  <c r="C112" i="15"/>
  <c r="C110" i="15"/>
  <c r="C108" i="15"/>
  <c r="C106" i="15"/>
  <c r="C104" i="15"/>
  <c r="C102" i="15"/>
  <c r="C100" i="15"/>
  <c r="C98" i="15"/>
  <c r="C96" i="15"/>
  <c r="C94" i="15"/>
  <c r="C92" i="15"/>
  <c r="C36" i="15"/>
  <c r="C40" i="15"/>
  <c r="C44" i="15"/>
  <c r="C48" i="15"/>
  <c r="C52" i="15"/>
  <c r="C56" i="15"/>
  <c r="C60" i="15"/>
  <c r="C33" i="15"/>
  <c r="C37" i="15"/>
  <c r="C41" i="15"/>
  <c r="C45" i="15"/>
  <c r="C49" i="15"/>
  <c r="C53" i="15"/>
  <c r="C57" i="15"/>
  <c r="C34" i="15"/>
  <c r="C38" i="15"/>
  <c r="C42" i="15"/>
  <c r="C46" i="15"/>
  <c r="C50" i="15"/>
  <c r="C54" i="15"/>
  <c r="C58" i="15"/>
  <c r="C35" i="15"/>
  <c r="C39" i="15"/>
  <c r="C43" i="15"/>
  <c r="C47" i="15"/>
  <c r="C51" i="15"/>
  <c r="C55" i="15"/>
  <c r="C59" i="15"/>
  <c r="C247" i="15"/>
  <c r="C251" i="15"/>
  <c r="C246" i="15"/>
  <c r="C250" i="15"/>
  <c r="C254" i="15"/>
  <c r="C256" i="15"/>
  <c r="C258" i="15"/>
  <c r="C260" i="15"/>
  <c r="C262" i="15"/>
  <c r="C264" i="15"/>
  <c r="C266" i="15"/>
  <c r="C268" i="15"/>
  <c r="C270" i="15"/>
  <c r="C272" i="15"/>
  <c r="C274" i="15"/>
  <c r="C245" i="15"/>
  <c r="C249" i="15"/>
  <c r="C253" i="15"/>
  <c r="C248" i="15"/>
  <c r="C252" i="15"/>
  <c r="C255" i="15"/>
  <c r="C257" i="15"/>
  <c r="C259" i="15"/>
  <c r="C261" i="15"/>
  <c r="C263" i="15"/>
  <c r="C265" i="15"/>
  <c r="C267" i="15"/>
  <c r="C269" i="15"/>
  <c r="C271" i="15"/>
  <c r="C273" i="15"/>
  <c r="C151" i="15"/>
  <c r="C149" i="15"/>
  <c r="C147" i="15"/>
  <c r="C145" i="15"/>
  <c r="C143" i="15"/>
  <c r="C141" i="15"/>
  <c r="C139" i="15"/>
  <c r="C137" i="15"/>
  <c r="C135" i="15"/>
  <c r="C133" i="15"/>
  <c r="C131" i="15"/>
  <c r="C129" i="15"/>
  <c r="C127" i="15"/>
  <c r="C125" i="15"/>
  <c r="C123" i="15"/>
  <c r="C152" i="15"/>
  <c r="C150" i="15"/>
  <c r="C148" i="15"/>
  <c r="C146" i="15"/>
  <c r="C144" i="15"/>
  <c r="C142" i="15"/>
  <c r="C140" i="15"/>
  <c r="C138" i="15"/>
  <c r="C136" i="15"/>
  <c r="C134" i="15"/>
  <c r="C132" i="15"/>
  <c r="C130" i="15"/>
  <c r="C128" i="15"/>
  <c r="C126" i="15"/>
  <c r="C124" i="15"/>
  <c r="C122" i="15"/>
  <c r="C64" i="15"/>
  <c r="C61" i="15"/>
  <c r="C65" i="15"/>
  <c r="C91" i="15"/>
  <c r="C89" i="15"/>
  <c r="C87" i="15"/>
  <c r="C85" i="15"/>
  <c r="C83" i="15"/>
  <c r="C81" i="15"/>
  <c r="C79" i="15"/>
  <c r="C77" i="15"/>
  <c r="C69" i="15"/>
  <c r="C73" i="15"/>
  <c r="C70" i="15"/>
  <c r="C74" i="15"/>
  <c r="C62" i="15"/>
  <c r="C66" i="15"/>
  <c r="C63" i="15"/>
  <c r="C90" i="15"/>
  <c r="C88" i="15"/>
  <c r="C86" i="15"/>
  <c r="C84" i="15"/>
  <c r="C82" i="15"/>
  <c r="C80" i="15"/>
  <c r="C78" i="15"/>
  <c r="C67" i="15"/>
  <c r="C71" i="15"/>
  <c r="C75" i="15"/>
  <c r="C68" i="15"/>
  <c r="C72" i="15"/>
  <c r="C76" i="15"/>
  <c r="C13" i="15"/>
  <c r="C11" i="15"/>
  <c r="C7" i="15"/>
  <c r="C15" i="15"/>
  <c r="C9" i="15"/>
  <c r="C5" i="15"/>
  <c r="C3" i="15"/>
  <c r="C4" i="15"/>
  <c r="C16" i="15"/>
  <c r="C20" i="15"/>
  <c r="C24" i="15"/>
  <c r="C28" i="15"/>
  <c r="C32" i="15"/>
  <c r="C6" i="15"/>
  <c r="C12" i="15"/>
  <c r="C17" i="15"/>
  <c r="C21" i="15"/>
  <c r="C25" i="15"/>
  <c r="C29" i="15"/>
  <c r="V15" i="15"/>
  <c r="C2" i="15"/>
  <c r="C8" i="15"/>
  <c r="C18" i="15"/>
  <c r="C22" i="15"/>
  <c r="C26" i="15"/>
  <c r="C30" i="15"/>
  <c r="C10" i="15"/>
  <c r="C14" i="15"/>
  <c r="C19" i="15"/>
  <c r="C23" i="15"/>
  <c r="C27" i="15"/>
  <c r="C31" i="15"/>
  <c r="M44" i="6"/>
  <c r="I44" i="6"/>
  <c r="E44" i="6"/>
  <c r="J44" i="6"/>
  <c r="F44" i="6"/>
  <c r="K44" i="6"/>
  <c r="G44" i="6"/>
  <c r="L44" i="6"/>
  <c r="H44" i="6"/>
  <c r="D44" i="6"/>
  <c r="C44" i="6"/>
  <c r="K5" i="5"/>
  <c r="G16" i="4" l="1"/>
  <c r="X3" i="15" s="1"/>
  <c r="Z3" i="15" s="1"/>
  <c r="L45" i="6"/>
  <c r="Q16" i="4" s="1"/>
  <c r="X13" i="15" s="1"/>
  <c r="Z13" i="15" s="1"/>
  <c r="C45" i="6"/>
  <c r="H16" i="4" s="1"/>
  <c r="X4" i="15" s="1"/>
  <c r="Z4" i="15" s="1"/>
  <c r="I45" i="6"/>
  <c r="N16" i="4" s="1"/>
  <c r="X10" i="15" s="1"/>
  <c r="Z10" i="15" s="1"/>
  <c r="K45" i="6"/>
  <c r="P16" i="4" s="1"/>
  <c r="X12" i="15" s="1"/>
  <c r="Z12" i="15" s="1"/>
  <c r="E45" i="6"/>
  <c r="J16" i="4" s="1"/>
  <c r="X6" i="15" s="1"/>
  <c r="Z6" i="15" s="1"/>
  <c r="J45" i="6"/>
  <c r="O16" i="4" s="1"/>
  <c r="X11" i="15" s="1"/>
  <c r="Z11" i="15" s="1"/>
  <c r="G45" i="6"/>
  <c r="L16" i="4" s="1"/>
  <c r="X8" i="15" s="1"/>
  <c r="Z8" i="15" s="1"/>
  <c r="F45" i="6"/>
  <c r="K16" i="4" s="1"/>
  <c r="X7" i="15" s="1"/>
  <c r="Z7" i="15" s="1"/>
  <c r="H45" i="6"/>
  <c r="M16" i="4" s="1"/>
  <c r="X9" i="15" s="1"/>
  <c r="Z9" i="15" s="1"/>
  <c r="M45" i="6"/>
  <c r="R16" i="4" s="1"/>
  <c r="X14" i="15" s="1"/>
  <c r="D45" i="6"/>
  <c r="I16" i="4" s="1"/>
  <c r="X5" i="15" s="1"/>
  <c r="Z5" i="15" s="1"/>
  <c r="D324" i="15" l="1"/>
  <c r="D309" i="15"/>
  <c r="D323" i="15"/>
  <c r="D213" i="15"/>
  <c r="D205" i="15"/>
  <c r="D197" i="15"/>
  <c r="D185" i="15"/>
  <c r="D212" i="15"/>
  <c r="D204" i="15"/>
  <c r="D196" i="15"/>
  <c r="D183" i="15"/>
  <c r="D211" i="15"/>
  <c r="D203" i="15"/>
  <c r="D195" i="15"/>
  <c r="D192" i="15"/>
  <c r="D210" i="15"/>
  <c r="D202" i="15"/>
  <c r="D194" i="15"/>
  <c r="D190" i="15"/>
  <c r="D312" i="15"/>
  <c r="D328" i="15"/>
  <c r="D318" i="15"/>
  <c r="D333" i="15"/>
  <c r="D209" i="15"/>
  <c r="D201" i="15"/>
  <c r="D193" i="15"/>
  <c r="D188" i="15"/>
  <c r="D208" i="15"/>
  <c r="D200" i="15"/>
  <c r="D191" i="15"/>
  <c r="D186" i="15"/>
  <c r="D207" i="15"/>
  <c r="D199" i="15"/>
  <c r="D189" i="15"/>
  <c r="D184" i="15"/>
  <c r="D206" i="15"/>
  <c r="D198" i="15"/>
  <c r="D187" i="15"/>
  <c r="X2" i="15"/>
  <c r="Z14" i="15"/>
  <c r="D352" i="15"/>
  <c r="D345" i="15"/>
  <c r="D361" i="15"/>
  <c r="D308" i="15"/>
  <c r="D316" i="15"/>
  <c r="D321" i="15"/>
  <c r="D334" i="15"/>
  <c r="D313" i="15"/>
  <c r="D326" i="15"/>
  <c r="D329" i="15"/>
  <c r="D332" i="15"/>
  <c r="D344" i="15"/>
  <c r="D360" i="15"/>
  <c r="D341" i="15"/>
  <c r="D349" i="15"/>
  <c r="D357" i="15"/>
  <c r="D365" i="15"/>
  <c r="D350" i="15"/>
  <c r="D366" i="15"/>
  <c r="D280" i="15"/>
  <c r="D288" i="15"/>
  <c r="D296" i="15"/>
  <c r="D304" i="15"/>
  <c r="D281" i="15"/>
  <c r="D289" i="15"/>
  <c r="D297" i="15"/>
  <c r="D305" i="15"/>
  <c r="D223" i="15"/>
  <c r="D239" i="15"/>
  <c r="D226" i="15"/>
  <c r="D242" i="15"/>
  <c r="D225" i="15"/>
  <c r="D241" i="15"/>
  <c r="D232" i="15"/>
  <c r="D177" i="15"/>
  <c r="D163" i="15"/>
  <c r="D155" i="15"/>
  <c r="D172" i="15"/>
  <c r="D171" i="15"/>
  <c r="D160" i="15"/>
  <c r="D182" i="15"/>
  <c r="D166" i="15"/>
  <c r="D115" i="15"/>
  <c r="D107" i="15"/>
  <c r="D99" i="15"/>
  <c r="D118" i="15"/>
  <c r="D110" i="15"/>
  <c r="D102" i="15"/>
  <c r="D94" i="15"/>
  <c r="D48" i="15"/>
  <c r="D33" i="15"/>
  <c r="D49" i="15"/>
  <c r="D34" i="15"/>
  <c r="D50" i="15"/>
  <c r="D39" i="15"/>
  <c r="D55" i="15"/>
  <c r="D246" i="15"/>
  <c r="D258" i="15"/>
  <c r="D266" i="15"/>
  <c r="D274" i="15"/>
  <c r="D248" i="15"/>
  <c r="D259" i="15"/>
  <c r="D267" i="15"/>
  <c r="D149" i="15"/>
  <c r="D141" i="15"/>
  <c r="D133" i="15"/>
  <c r="D125" i="15"/>
  <c r="D146" i="15"/>
  <c r="D138" i="15"/>
  <c r="D130" i="15"/>
  <c r="D122" i="15"/>
  <c r="D65" i="15"/>
  <c r="D85" i="15"/>
  <c r="D77" i="15"/>
  <c r="D74" i="15"/>
  <c r="D90" i="15"/>
  <c r="D82" i="15"/>
  <c r="D67" i="15"/>
  <c r="D72" i="15"/>
  <c r="D15" i="15"/>
  <c r="D4" i="15"/>
  <c r="D28" i="15"/>
  <c r="D25" i="15"/>
  <c r="D30" i="15"/>
  <c r="D306" i="15"/>
  <c r="D314" i="15"/>
  <c r="D317" i="15"/>
  <c r="D330" i="15"/>
  <c r="D311" i="15"/>
  <c r="D322" i="15"/>
  <c r="D327" i="15"/>
  <c r="D335" i="15"/>
  <c r="D348" i="15"/>
  <c r="D364" i="15"/>
  <c r="D343" i="15"/>
  <c r="D351" i="15"/>
  <c r="D359" i="15"/>
  <c r="D338" i="15"/>
  <c r="D354" i="15"/>
  <c r="D278" i="15"/>
  <c r="D286" i="15"/>
  <c r="D294" i="15"/>
  <c r="D302" i="15"/>
  <c r="D279" i="15"/>
  <c r="D287" i="15"/>
  <c r="D295" i="15"/>
  <c r="D303" i="15"/>
  <c r="D219" i="15"/>
  <c r="D235" i="15"/>
  <c r="D222" i="15"/>
  <c r="D238" i="15"/>
  <c r="D221" i="15"/>
  <c r="D237" i="15"/>
  <c r="D228" i="15"/>
  <c r="D244" i="15"/>
  <c r="D173" i="15"/>
  <c r="D161" i="15"/>
  <c r="D153" i="15"/>
  <c r="D168" i="15"/>
  <c r="D167" i="15"/>
  <c r="D158" i="15"/>
  <c r="D178" i="15"/>
  <c r="D121" i="15"/>
  <c r="D113" i="15"/>
  <c r="D105" i="15"/>
  <c r="D97" i="15"/>
  <c r="D120" i="15"/>
  <c r="D112" i="15"/>
  <c r="D104" i="15"/>
  <c r="D96" i="15"/>
  <c r="D36" i="15"/>
  <c r="D52" i="15"/>
  <c r="D37" i="15"/>
  <c r="D53" i="15"/>
  <c r="D46" i="15"/>
  <c r="D35" i="15"/>
  <c r="D51" i="15"/>
  <c r="D251" i="15"/>
  <c r="D256" i="15"/>
  <c r="D264" i="15"/>
  <c r="D272" i="15"/>
  <c r="D253" i="15"/>
  <c r="D257" i="15"/>
  <c r="D265" i="15"/>
  <c r="D273" i="15"/>
  <c r="D147" i="15"/>
  <c r="D139" i="15"/>
  <c r="D131" i="15"/>
  <c r="D123" i="15"/>
  <c r="D148" i="15"/>
  <c r="D140" i="15"/>
  <c r="D132" i="15"/>
  <c r="D124" i="15"/>
  <c r="D91" i="15"/>
  <c r="D83" i="15"/>
  <c r="D69" i="15"/>
  <c r="D62" i="15"/>
  <c r="D88" i="15"/>
  <c r="D80" i="15"/>
  <c r="D68" i="15"/>
  <c r="D13" i="15"/>
  <c r="D9" i="15"/>
  <c r="D16" i="15"/>
  <c r="D32" i="15"/>
  <c r="D21" i="15"/>
  <c r="D2" i="15"/>
  <c r="D26" i="15"/>
  <c r="D19" i="15"/>
  <c r="D17" i="15"/>
  <c r="D22" i="15"/>
  <c r="D31" i="15"/>
  <c r="D336" i="15"/>
  <c r="D337" i="15"/>
  <c r="D353" i="15"/>
  <c r="D342" i="15"/>
  <c r="D358" i="15"/>
  <c r="D276" i="15"/>
  <c r="D284" i="15"/>
  <c r="D292" i="15"/>
  <c r="D300" i="15"/>
  <c r="D277" i="15"/>
  <c r="D285" i="15"/>
  <c r="D293" i="15"/>
  <c r="D301" i="15"/>
  <c r="D217" i="15"/>
  <c r="D231" i="15"/>
  <c r="D218" i="15"/>
  <c r="D234" i="15"/>
  <c r="D214" i="15"/>
  <c r="D233" i="15"/>
  <c r="D224" i="15"/>
  <c r="D240" i="15"/>
  <c r="D169" i="15"/>
  <c r="D159" i="15"/>
  <c r="D180" i="15"/>
  <c r="D179" i="15"/>
  <c r="D164" i="15"/>
  <c r="D156" i="15"/>
  <c r="D174" i="15"/>
  <c r="D119" i="15"/>
  <c r="D111" i="15"/>
  <c r="D103" i="15"/>
  <c r="D95" i="15"/>
  <c r="D114" i="15"/>
  <c r="D106" i="15"/>
  <c r="D98" i="15"/>
  <c r="D40" i="15"/>
  <c r="D56" i="15"/>
  <c r="D41" i="15"/>
  <c r="D57" i="15"/>
  <c r="D42" i="15"/>
  <c r="D58" i="15"/>
  <c r="D47" i="15"/>
  <c r="D247" i="15"/>
  <c r="D254" i="15"/>
  <c r="D262" i="15"/>
  <c r="D270" i="15"/>
  <c r="D249" i="15"/>
  <c r="D255" i="15"/>
  <c r="D263" i="15"/>
  <c r="D271" i="15"/>
  <c r="D145" i="15"/>
  <c r="D137" i="15"/>
  <c r="D129" i="15"/>
  <c r="D150" i="15"/>
  <c r="D142" i="15"/>
  <c r="D134" i="15"/>
  <c r="D126" i="15"/>
  <c r="D64" i="15"/>
  <c r="D89" i="15"/>
  <c r="D81" i="15"/>
  <c r="D73" i="15"/>
  <c r="D66" i="15"/>
  <c r="D86" i="15"/>
  <c r="D78" i="15"/>
  <c r="D75" i="15"/>
  <c r="D11" i="15"/>
  <c r="D5" i="15"/>
  <c r="D20" i="15"/>
  <c r="D6" i="15"/>
  <c r="D8" i="15"/>
  <c r="D23" i="15"/>
  <c r="D310" i="15"/>
  <c r="D320" i="15"/>
  <c r="D325" i="15"/>
  <c r="D307" i="15"/>
  <c r="D315" i="15"/>
  <c r="D319" i="15"/>
  <c r="D331" i="15"/>
  <c r="D340" i="15"/>
  <c r="D356" i="15"/>
  <c r="D339" i="15"/>
  <c r="D347" i="15"/>
  <c r="D355" i="15"/>
  <c r="D363" i="15"/>
  <c r="D346" i="15"/>
  <c r="D362" i="15"/>
  <c r="D282" i="15"/>
  <c r="D290" i="15"/>
  <c r="D298" i="15"/>
  <c r="D275" i="15"/>
  <c r="D283" i="15"/>
  <c r="D291" i="15"/>
  <c r="D299" i="15"/>
  <c r="D215" i="15"/>
  <c r="D227" i="15"/>
  <c r="D243" i="15"/>
  <c r="D230" i="15"/>
  <c r="D216" i="15"/>
  <c r="D229" i="15"/>
  <c r="D220" i="15"/>
  <c r="D236" i="15"/>
  <c r="D181" i="15"/>
  <c r="D165" i="15"/>
  <c r="D157" i="15"/>
  <c r="D176" i="15"/>
  <c r="D175" i="15"/>
  <c r="D162" i="15"/>
  <c r="D154" i="15"/>
  <c r="D170" i="15"/>
  <c r="D117" i="15"/>
  <c r="D109" i="15"/>
  <c r="D101" i="15"/>
  <c r="D93" i="15"/>
  <c r="D116" i="15"/>
  <c r="D108" i="15"/>
  <c r="D100" i="15"/>
  <c r="D92" i="15"/>
  <c r="D44" i="15"/>
  <c r="D60" i="15"/>
  <c r="D45" i="15"/>
  <c r="D38" i="15"/>
  <c r="D54" i="15"/>
  <c r="D43" i="15"/>
  <c r="D59" i="15"/>
  <c r="D250" i="15"/>
  <c r="D260" i="15"/>
  <c r="D268" i="15"/>
  <c r="D245" i="15"/>
  <c r="D252" i="15"/>
  <c r="D261" i="15"/>
  <c r="D269" i="15"/>
  <c r="D151" i="15"/>
  <c r="D143" i="15"/>
  <c r="D135" i="15"/>
  <c r="D127" i="15"/>
  <c r="D152" i="15"/>
  <c r="D144" i="15"/>
  <c r="D136" i="15"/>
  <c r="D128" i="15"/>
  <c r="D61" i="15"/>
  <c r="D87" i="15"/>
  <c r="D79" i="15"/>
  <c r="D70" i="15"/>
  <c r="D63" i="15"/>
  <c r="D84" i="15"/>
  <c r="D71" i="15"/>
  <c r="D76" i="15"/>
  <c r="D7" i="15"/>
  <c r="D3" i="15"/>
  <c r="D24" i="15"/>
  <c r="D12" i="15"/>
  <c r="D29" i="15"/>
  <c r="D18" i="15"/>
  <c r="D10" i="15"/>
  <c r="D27" i="15"/>
  <c r="X15" i="15"/>
  <c r="D14" i="15"/>
  <c r="M2" i="13"/>
  <c r="C2" i="13"/>
  <c r="E2" i="13"/>
  <c r="G2" i="13"/>
  <c r="I2" i="13"/>
  <c r="K2" i="13"/>
  <c r="L2" i="13"/>
  <c r="D2" i="13"/>
  <c r="F2" i="13"/>
  <c r="H2" i="13"/>
  <c r="J2" i="13"/>
  <c r="B2" i="13"/>
  <c r="N45" i="6"/>
  <c r="E13" i="15" l="1"/>
  <c r="E9" i="15"/>
  <c r="E5" i="15"/>
  <c r="E32" i="15"/>
  <c r="E30" i="15"/>
  <c r="E28" i="15"/>
  <c r="E26" i="15"/>
  <c r="E24" i="15"/>
  <c r="E22" i="15"/>
  <c r="E20" i="15"/>
  <c r="E18" i="15"/>
  <c r="E16" i="15"/>
  <c r="E12" i="15"/>
  <c r="E8" i="15"/>
  <c r="E4" i="15"/>
  <c r="E15" i="15"/>
  <c r="E11" i="15"/>
  <c r="E7" i="15"/>
  <c r="E3" i="15"/>
  <c r="E31" i="15"/>
  <c r="E29" i="15"/>
  <c r="E27" i="15"/>
  <c r="E25" i="15"/>
  <c r="E23" i="15"/>
  <c r="E21" i="15"/>
  <c r="E19" i="15"/>
  <c r="E17" i="15"/>
  <c r="E14" i="15"/>
  <c r="E10" i="15"/>
  <c r="E6" i="15"/>
  <c r="E2" i="15"/>
  <c r="E363" i="15"/>
  <c r="E359" i="15"/>
  <c r="E355" i="15"/>
  <c r="E351" i="15"/>
  <c r="E347" i="15"/>
  <c r="E343" i="15"/>
  <c r="E339" i="15"/>
  <c r="E335" i="15"/>
  <c r="E331" i="15"/>
  <c r="E327" i="15"/>
  <c r="E323" i="15"/>
  <c r="E319" i="15"/>
  <c r="E315" i="15"/>
  <c r="E311" i="15"/>
  <c r="E307" i="15"/>
  <c r="E303" i="15"/>
  <c r="E299" i="15"/>
  <c r="E295" i="15"/>
  <c r="E291" i="15"/>
  <c r="E287" i="15"/>
  <c r="E283" i="15"/>
  <c r="E279" i="15"/>
  <c r="E275" i="15"/>
  <c r="E271" i="15"/>
  <c r="E267" i="15"/>
  <c r="E263" i="15"/>
  <c r="E259" i="15"/>
  <c r="E255" i="15"/>
  <c r="E251" i="15"/>
  <c r="E247" i="15"/>
  <c r="E243" i="15"/>
  <c r="E239" i="15"/>
  <c r="E235" i="15"/>
  <c r="E231" i="15"/>
  <c r="E227" i="15"/>
  <c r="E223" i="15"/>
  <c r="E219" i="15"/>
  <c r="E215" i="15"/>
  <c r="E211" i="15"/>
  <c r="E207" i="15"/>
  <c r="E203" i="15"/>
  <c r="E199" i="15"/>
  <c r="E195" i="15"/>
  <c r="E190" i="15"/>
  <c r="E182" i="15"/>
  <c r="E174" i="15"/>
  <c r="E166" i="15"/>
  <c r="E161" i="15"/>
  <c r="E157" i="15"/>
  <c r="E153" i="15"/>
  <c r="E149" i="15"/>
  <c r="E145" i="15"/>
  <c r="E141" i="15"/>
  <c r="E137" i="15"/>
  <c r="E133" i="15"/>
  <c r="E129" i="15"/>
  <c r="E125" i="15"/>
  <c r="E121" i="15"/>
  <c r="E117" i="15"/>
  <c r="E113" i="15"/>
  <c r="E109" i="15"/>
  <c r="E105" i="15"/>
  <c r="E101" i="15"/>
  <c r="E97" i="15"/>
  <c r="E93" i="15"/>
  <c r="E89" i="15"/>
  <c r="E85" i="15"/>
  <c r="E81" i="15"/>
  <c r="E77" i="15"/>
  <c r="E185" i="15"/>
  <c r="E177" i="15"/>
  <c r="E169" i="15"/>
  <c r="E73" i="15"/>
  <c r="E74" i="15"/>
  <c r="E66" i="15"/>
  <c r="E62" i="15"/>
  <c r="E58" i="15"/>
  <c r="E54" i="15"/>
  <c r="E50" i="15"/>
  <c r="E46" i="15"/>
  <c r="E42" i="15"/>
  <c r="E38" i="15"/>
  <c r="E34" i="15"/>
  <c r="E364" i="15"/>
  <c r="E360" i="15"/>
  <c r="E356" i="15"/>
  <c r="E352" i="15"/>
  <c r="E348" i="15"/>
  <c r="E344" i="15"/>
  <c r="E340" i="15"/>
  <c r="E336" i="15"/>
  <c r="E332" i="15"/>
  <c r="E328" i="15"/>
  <c r="E324" i="15"/>
  <c r="E320" i="15"/>
  <c r="E316" i="15"/>
  <c r="E312" i="15"/>
  <c r="E308" i="15"/>
  <c r="E304" i="15"/>
  <c r="E300" i="15"/>
  <c r="E296" i="15"/>
  <c r="E292" i="15"/>
  <c r="E288" i="15"/>
  <c r="E284" i="15"/>
  <c r="E280" i="15"/>
  <c r="E276" i="15"/>
  <c r="E272" i="15"/>
  <c r="E268" i="15"/>
  <c r="E264" i="15"/>
  <c r="E260" i="15"/>
  <c r="E256" i="15"/>
  <c r="E252" i="15"/>
  <c r="E248" i="15"/>
  <c r="E244" i="15"/>
  <c r="E240" i="15"/>
  <c r="E236" i="15"/>
  <c r="E232" i="15"/>
  <c r="E228" i="15"/>
  <c r="E224" i="15"/>
  <c r="E220" i="15"/>
  <c r="E216" i="15"/>
  <c r="E212" i="15"/>
  <c r="E208" i="15"/>
  <c r="E204" i="15"/>
  <c r="E200" i="15"/>
  <c r="E196" i="15"/>
  <c r="E192" i="15"/>
  <c r="E184" i="15"/>
  <c r="E176" i="15"/>
  <c r="E168" i="15"/>
  <c r="E162" i="15"/>
  <c r="E158" i="15"/>
  <c r="E154" i="15"/>
  <c r="E150" i="15"/>
  <c r="E146" i="15"/>
  <c r="E142" i="15"/>
  <c r="E138" i="15"/>
  <c r="E134" i="15"/>
  <c r="E130" i="15"/>
  <c r="E126" i="15"/>
  <c r="E122" i="15"/>
  <c r="E118" i="15"/>
  <c r="E114" i="15"/>
  <c r="E110" i="15"/>
  <c r="E106" i="15"/>
  <c r="E102" i="15"/>
  <c r="E98" i="15"/>
  <c r="E94" i="15"/>
  <c r="E90" i="15"/>
  <c r="E86" i="15"/>
  <c r="E82" i="15"/>
  <c r="E78" i="15"/>
  <c r="E187" i="15"/>
  <c r="E179" i="15"/>
  <c r="E171" i="15"/>
  <c r="E75" i="15"/>
  <c r="E67" i="15"/>
  <c r="E72" i="15"/>
  <c r="E65" i="15"/>
  <c r="E61" i="15"/>
  <c r="E57" i="15"/>
  <c r="E53" i="15"/>
  <c r="E49" i="15"/>
  <c r="E45" i="15"/>
  <c r="E41" i="15"/>
  <c r="E37" i="15"/>
  <c r="E33" i="15"/>
  <c r="E365" i="15"/>
  <c r="E361" i="15"/>
  <c r="E357" i="15"/>
  <c r="E353" i="15"/>
  <c r="E349" i="15"/>
  <c r="E345" i="15"/>
  <c r="E341" i="15"/>
  <c r="E337" i="15"/>
  <c r="E333" i="15"/>
  <c r="E329" i="15"/>
  <c r="E325" i="15"/>
  <c r="E321" i="15"/>
  <c r="E317" i="15"/>
  <c r="E313" i="15"/>
  <c r="E309" i="15"/>
  <c r="E305" i="15"/>
  <c r="E301" i="15"/>
  <c r="E297" i="15"/>
  <c r="E293" i="15"/>
  <c r="E289" i="15"/>
  <c r="E285" i="15"/>
  <c r="E281" i="15"/>
  <c r="E277" i="15"/>
  <c r="E273" i="15"/>
  <c r="E269" i="15"/>
  <c r="E265" i="15"/>
  <c r="E261" i="15"/>
  <c r="E257" i="15"/>
  <c r="E253" i="15"/>
  <c r="E249" i="15"/>
  <c r="E245" i="15"/>
  <c r="E241" i="15"/>
  <c r="E237" i="15"/>
  <c r="E233" i="15"/>
  <c r="E229" i="15"/>
  <c r="E225" i="15"/>
  <c r="E221" i="15"/>
  <c r="E217" i="15"/>
  <c r="E213" i="15"/>
  <c r="E209" i="15"/>
  <c r="E205" i="15"/>
  <c r="E201" i="15"/>
  <c r="E197" i="15"/>
  <c r="E193" i="15"/>
  <c r="E186" i="15"/>
  <c r="E178" i="15"/>
  <c r="E170" i="15"/>
  <c r="E163" i="15"/>
  <c r="E159" i="15"/>
  <c r="E155" i="15"/>
  <c r="E151" i="15"/>
  <c r="E147" i="15"/>
  <c r="E143" i="15"/>
  <c r="E139" i="15"/>
  <c r="E135" i="15"/>
  <c r="E131" i="15"/>
  <c r="E127" i="15"/>
  <c r="E123" i="15"/>
  <c r="E119" i="15"/>
  <c r="E115" i="15"/>
  <c r="E111" i="15"/>
  <c r="E107" i="15"/>
  <c r="E103" i="15"/>
  <c r="E99" i="15"/>
  <c r="E95" i="15"/>
  <c r="E91" i="15"/>
  <c r="E87" i="15"/>
  <c r="E83" i="15"/>
  <c r="E79" i="15"/>
  <c r="E189" i="15"/>
  <c r="E181" i="15"/>
  <c r="E173" i="15"/>
  <c r="E165" i="15"/>
  <c r="E69" i="15"/>
  <c r="E70" i="15"/>
  <c r="E64" i="15"/>
  <c r="E60" i="15"/>
  <c r="E56" i="15"/>
  <c r="E52" i="15"/>
  <c r="E48" i="15"/>
  <c r="E44" i="15"/>
  <c r="E40" i="15"/>
  <c r="E36" i="15"/>
  <c r="E366" i="15"/>
  <c r="E362" i="15"/>
  <c r="E358" i="15"/>
  <c r="E354" i="15"/>
  <c r="E350" i="15"/>
  <c r="E346" i="15"/>
  <c r="E342" i="15"/>
  <c r="E338" i="15"/>
  <c r="E334" i="15"/>
  <c r="E330" i="15"/>
  <c r="E326" i="15"/>
  <c r="E322" i="15"/>
  <c r="E318" i="15"/>
  <c r="E314" i="15"/>
  <c r="E310" i="15"/>
  <c r="E306" i="15"/>
  <c r="E302" i="15"/>
  <c r="E298" i="15"/>
  <c r="E294" i="15"/>
  <c r="E290" i="15"/>
  <c r="E286" i="15"/>
  <c r="E282" i="15"/>
  <c r="E278" i="15"/>
  <c r="E274" i="15"/>
  <c r="E270" i="15"/>
  <c r="E266" i="15"/>
  <c r="E262" i="15"/>
  <c r="E258" i="15"/>
  <c r="E254" i="15"/>
  <c r="E250" i="15"/>
  <c r="E246" i="15"/>
  <c r="E242" i="15"/>
  <c r="E238" i="15"/>
  <c r="E234" i="15"/>
  <c r="E230" i="15"/>
  <c r="E226" i="15"/>
  <c r="E222" i="15"/>
  <c r="E218" i="15"/>
  <c r="E214" i="15"/>
  <c r="E210" i="15"/>
  <c r="E206" i="15"/>
  <c r="E202" i="15"/>
  <c r="E198" i="15"/>
  <c r="E194" i="15"/>
  <c r="E188" i="15"/>
  <c r="E180" i="15"/>
  <c r="E172" i="15"/>
  <c r="E164" i="15"/>
  <c r="E160" i="15"/>
  <c r="E156" i="15"/>
  <c r="E152" i="15"/>
  <c r="E148" i="15"/>
  <c r="E144" i="15"/>
  <c r="E140" i="15"/>
  <c r="E136" i="15"/>
  <c r="E132" i="15"/>
  <c r="E128" i="15"/>
  <c r="E124" i="15"/>
  <c r="E120" i="15"/>
  <c r="E116" i="15"/>
  <c r="E112" i="15"/>
  <c r="E108" i="15"/>
  <c r="E104" i="15"/>
  <c r="E100" i="15"/>
  <c r="E96" i="15"/>
  <c r="E92" i="15"/>
  <c r="E88" i="15"/>
  <c r="E84" i="15"/>
  <c r="E80" i="15"/>
  <c r="E191" i="15"/>
  <c r="E183" i="15"/>
  <c r="E175" i="15"/>
  <c r="E167" i="15"/>
  <c r="E71" i="15"/>
  <c r="E76" i="15"/>
  <c r="E68" i="15"/>
  <c r="E63" i="15"/>
  <c r="E59" i="15"/>
  <c r="E55" i="15"/>
  <c r="E51" i="15"/>
  <c r="E47" i="15"/>
  <c r="E43" i="15"/>
  <c r="E39" i="15"/>
  <c r="E35" i="15"/>
  <c r="F5" i="5"/>
  <c r="G5" i="5"/>
  <c r="B5" i="5"/>
  <c r="D5" i="5"/>
  <c r="H5" i="5"/>
  <c r="C5" i="5"/>
  <c r="E5" i="5"/>
  <c r="I5" i="5"/>
  <c r="L5" i="5"/>
  <c r="Q2" i="15" l="1"/>
  <c r="R2" i="15"/>
  <c r="S2" i="15"/>
  <c r="N2" i="15"/>
  <c r="O2" i="15"/>
  <c r="P2" i="15"/>
  <c r="M2" i="15"/>
  <c r="N5" i="5"/>
  <c r="H8" i="5" s="1"/>
  <c r="AD9" i="4"/>
  <c r="AC9" i="4"/>
  <c r="AB9" i="4"/>
  <c r="AD8" i="4"/>
  <c r="AC8" i="4"/>
  <c r="AD6" i="4"/>
  <c r="AC6" i="4"/>
  <c r="AB6" i="4"/>
  <c r="AD5" i="4"/>
  <c r="AC5" i="4"/>
  <c r="AB5" i="4"/>
  <c r="AD4" i="4"/>
  <c r="AC4" i="4"/>
  <c r="AB4" i="4"/>
  <c r="BM1" i="4"/>
  <c r="BL1" i="4"/>
  <c r="BK1" i="4"/>
  <c r="BJ1" i="4"/>
  <c r="BI1" i="4"/>
  <c r="BH1" i="4"/>
  <c r="BG1" i="4"/>
  <c r="BF1" i="4"/>
  <c r="BE1" i="4"/>
  <c r="BD1" i="4"/>
  <c r="BC1" i="4"/>
  <c r="BB1" i="4"/>
  <c r="P3" i="15" l="1"/>
  <c r="P4" i="15" s="1"/>
  <c r="P5" i="15" s="1"/>
  <c r="P6" i="15" s="1"/>
  <c r="P7" i="15" s="1"/>
  <c r="P8" i="15" s="1"/>
  <c r="P9" i="15" s="1"/>
  <c r="P10" i="15" s="1"/>
  <c r="P11" i="15" s="1"/>
  <c r="P12" i="15" s="1"/>
  <c r="P13" i="15" s="1"/>
  <c r="P14" i="15" s="1"/>
  <c r="P15" i="15" s="1"/>
  <c r="P16" i="15" s="1"/>
  <c r="P17" i="15" s="1"/>
  <c r="P18" i="15" s="1"/>
  <c r="P19" i="15" s="1"/>
  <c r="P20" i="15" s="1"/>
  <c r="P21" i="15" s="1"/>
  <c r="P22" i="15" s="1"/>
  <c r="P23" i="15" s="1"/>
  <c r="P24" i="15" s="1"/>
  <c r="P25" i="15" s="1"/>
  <c r="P26" i="15" s="1"/>
  <c r="P27" i="15" s="1"/>
  <c r="P28" i="15" s="1"/>
  <c r="P29" i="15" s="1"/>
  <c r="P30" i="15" s="1"/>
  <c r="P31" i="15" s="1"/>
  <c r="P32" i="15" s="1"/>
  <c r="P33" i="15" s="1"/>
  <c r="P34" i="15" s="1"/>
  <c r="P35" i="15" s="1"/>
  <c r="P36" i="15" s="1"/>
  <c r="P37" i="15" s="1"/>
  <c r="P38" i="15" s="1"/>
  <c r="P39" i="15" s="1"/>
  <c r="P40" i="15" s="1"/>
  <c r="P41" i="15" s="1"/>
  <c r="P42" i="15" s="1"/>
  <c r="P43" i="15" s="1"/>
  <c r="P44" i="15" s="1"/>
  <c r="P45" i="15" s="1"/>
  <c r="P46" i="15" s="1"/>
  <c r="P47" i="15" s="1"/>
  <c r="P48" i="15" s="1"/>
  <c r="P49" i="15" s="1"/>
  <c r="P50" i="15" s="1"/>
  <c r="P51" i="15" s="1"/>
  <c r="P52" i="15" s="1"/>
  <c r="P53" i="15" s="1"/>
  <c r="P54" i="15" s="1"/>
  <c r="P55" i="15" s="1"/>
  <c r="P56" i="15" s="1"/>
  <c r="P57" i="15" s="1"/>
  <c r="P58" i="15" s="1"/>
  <c r="P59" i="15" s="1"/>
  <c r="P60" i="15" s="1"/>
  <c r="P61" i="15" s="1"/>
  <c r="P62" i="15" s="1"/>
  <c r="P63" i="15" s="1"/>
  <c r="P64" i="15" s="1"/>
  <c r="P65" i="15" s="1"/>
  <c r="P66" i="15" s="1"/>
  <c r="P67" i="15" s="1"/>
  <c r="P68" i="15" s="1"/>
  <c r="P69" i="15" s="1"/>
  <c r="P70" i="15" s="1"/>
  <c r="P71" i="15" s="1"/>
  <c r="P72" i="15" s="1"/>
  <c r="P73" i="15" s="1"/>
  <c r="P74" i="15" s="1"/>
  <c r="P75" i="15" s="1"/>
  <c r="P76" i="15" s="1"/>
  <c r="P77" i="15" s="1"/>
  <c r="P78" i="15" s="1"/>
  <c r="P79" i="15" s="1"/>
  <c r="P80" i="15" s="1"/>
  <c r="P81" i="15" s="1"/>
  <c r="P82" i="15" s="1"/>
  <c r="P83" i="15" s="1"/>
  <c r="P84" i="15" s="1"/>
  <c r="P85" i="15" s="1"/>
  <c r="P86" i="15" s="1"/>
  <c r="P87" i="15" s="1"/>
  <c r="P88" i="15" s="1"/>
  <c r="P89" i="15" s="1"/>
  <c r="P90" i="15" s="1"/>
  <c r="P91" i="15" s="1"/>
  <c r="P92" i="15" s="1"/>
  <c r="P93" i="15" s="1"/>
  <c r="P94" i="15" s="1"/>
  <c r="P95" i="15" s="1"/>
  <c r="P96" i="15" s="1"/>
  <c r="P97" i="15" s="1"/>
  <c r="P98" i="15" s="1"/>
  <c r="P99" i="15" s="1"/>
  <c r="P100" i="15" s="1"/>
  <c r="P101" i="15" s="1"/>
  <c r="P102" i="15" s="1"/>
  <c r="P103" i="15" s="1"/>
  <c r="P104" i="15" s="1"/>
  <c r="P105" i="15" s="1"/>
  <c r="P106" i="15" s="1"/>
  <c r="P107" i="15" s="1"/>
  <c r="P108" i="15" s="1"/>
  <c r="P109" i="15" s="1"/>
  <c r="P110" i="15" s="1"/>
  <c r="P111" i="15" s="1"/>
  <c r="P112" i="15" s="1"/>
  <c r="P113" i="15" s="1"/>
  <c r="P114" i="15" s="1"/>
  <c r="P115" i="15" s="1"/>
  <c r="P116" i="15" s="1"/>
  <c r="P117" i="15" s="1"/>
  <c r="P118" i="15" s="1"/>
  <c r="P119" i="15" s="1"/>
  <c r="P120" i="15" s="1"/>
  <c r="P121" i="15" s="1"/>
  <c r="P122" i="15" s="1"/>
  <c r="P123" i="15" s="1"/>
  <c r="P124" i="15" s="1"/>
  <c r="P125" i="15" s="1"/>
  <c r="P126" i="15" s="1"/>
  <c r="P127" i="15" s="1"/>
  <c r="P128" i="15" s="1"/>
  <c r="P129" i="15" s="1"/>
  <c r="P130" i="15" s="1"/>
  <c r="P131" i="15" s="1"/>
  <c r="P132" i="15" s="1"/>
  <c r="P133" i="15" s="1"/>
  <c r="P134" i="15" s="1"/>
  <c r="P135" i="15" s="1"/>
  <c r="P136" i="15" s="1"/>
  <c r="P137" i="15" s="1"/>
  <c r="P138" i="15" s="1"/>
  <c r="P139" i="15" s="1"/>
  <c r="P140" i="15" s="1"/>
  <c r="P141" i="15" s="1"/>
  <c r="P142" i="15" s="1"/>
  <c r="P143" i="15" s="1"/>
  <c r="P144" i="15" s="1"/>
  <c r="P145" i="15" s="1"/>
  <c r="P146" i="15" s="1"/>
  <c r="P147" i="15" s="1"/>
  <c r="P148" i="15" s="1"/>
  <c r="P149" i="15" s="1"/>
  <c r="P150" i="15" s="1"/>
  <c r="P151" i="15" s="1"/>
  <c r="P152" i="15" s="1"/>
  <c r="P153" i="15" s="1"/>
  <c r="P154" i="15" s="1"/>
  <c r="P155" i="15" s="1"/>
  <c r="P156" i="15" s="1"/>
  <c r="P157" i="15" s="1"/>
  <c r="P158" i="15" s="1"/>
  <c r="P159" i="15" s="1"/>
  <c r="P160" i="15" s="1"/>
  <c r="P161" i="15" s="1"/>
  <c r="P162" i="15" s="1"/>
  <c r="P163" i="15" s="1"/>
  <c r="P164" i="15" s="1"/>
  <c r="P165" i="15" s="1"/>
  <c r="P166" i="15" s="1"/>
  <c r="P167" i="15" s="1"/>
  <c r="P168" i="15" s="1"/>
  <c r="P169" i="15" s="1"/>
  <c r="P170" i="15" s="1"/>
  <c r="P171" i="15" s="1"/>
  <c r="P172" i="15" s="1"/>
  <c r="P173" i="15" s="1"/>
  <c r="P174" i="15" s="1"/>
  <c r="P175" i="15" s="1"/>
  <c r="P176" i="15" s="1"/>
  <c r="P177" i="15" s="1"/>
  <c r="P178" i="15" s="1"/>
  <c r="P179" i="15" s="1"/>
  <c r="P180" i="15" s="1"/>
  <c r="P181" i="15" s="1"/>
  <c r="P182" i="15" s="1"/>
  <c r="P183" i="15" s="1"/>
  <c r="P184" i="15" s="1"/>
  <c r="P185" i="15" s="1"/>
  <c r="P186" i="15" s="1"/>
  <c r="P187" i="15" s="1"/>
  <c r="P188" i="15" s="1"/>
  <c r="P189" i="15" s="1"/>
  <c r="P190" i="15" s="1"/>
  <c r="P191" i="15" s="1"/>
  <c r="P192" i="15" s="1"/>
  <c r="P193" i="15" s="1"/>
  <c r="P194" i="15" s="1"/>
  <c r="P195" i="15" s="1"/>
  <c r="P196" i="15" s="1"/>
  <c r="P197" i="15" s="1"/>
  <c r="P198" i="15" s="1"/>
  <c r="P199" i="15" s="1"/>
  <c r="P200" i="15" s="1"/>
  <c r="P201" i="15" s="1"/>
  <c r="P202" i="15" s="1"/>
  <c r="P203" i="15" s="1"/>
  <c r="P204" i="15" s="1"/>
  <c r="P205" i="15" s="1"/>
  <c r="P206" i="15" s="1"/>
  <c r="P207" i="15" s="1"/>
  <c r="P208" i="15" s="1"/>
  <c r="P209" i="15" s="1"/>
  <c r="P210" i="15" s="1"/>
  <c r="P211" i="15" s="1"/>
  <c r="P212" i="15" s="1"/>
  <c r="P213" i="15" s="1"/>
  <c r="P214" i="15" s="1"/>
  <c r="P215" i="15" s="1"/>
  <c r="P216" i="15" s="1"/>
  <c r="P217" i="15" s="1"/>
  <c r="P218" i="15" s="1"/>
  <c r="P219" i="15" s="1"/>
  <c r="P220" i="15" s="1"/>
  <c r="P221" i="15" s="1"/>
  <c r="P222" i="15" s="1"/>
  <c r="P223" i="15" s="1"/>
  <c r="P224" i="15" s="1"/>
  <c r="P225" i="15" s="1"/>
  <c r="P226" i="15" s="1"/>
  <c r="P227" i="15" s="1"/>
  <c r="P228" i="15" s="1"/>
  <c r="P229" i="15" s="1"/>
  <c r="P230" i="15" s="1"/>
  <c r="P231" i="15" s="1"/>
  <c r="P232" i="15" s="1"/>
  <c r="P233" i="15" s="1"/>
  <c r="P234" i="15" s="1"/>
  <c r="P235" i="15" s="1"/>
  <c r="P236" i="15" s="1"/>
  <c r="P237" i="15" s="1"/>
  <c r="P238" i="15" s="1"/>
  <c r="P239" i="15" s="1"/>
  <c r="P240" i="15" s="1"/>
  <c r="P241" i="15" s="1"/>
  <c r="P242" i="15" s="1"/>
  <c r="P243" i="15" s="1"/>
  <c r="P244" i="15" s="1"/>
  <c r="P245" i="15" s="1"/>
  <c r="P246" i="15" s="1"/>
  <c r="P247" i="15" s="1"/>
  <c r="P248" i="15" s="1"/>
  <c r="P249" i="15" s="1"/>
  <c r="P250" i="15" s="1"/>
  <c r="P251" i="15" s="1"/>
  <c r="P252" i="15" s="1"/>
  <c r="P253" i="15" s="1"/>
  <c r="P254" i="15" s="1"/>
  <c r="P255" i="15" s="1"/>
  <c r="P256" i="15" s="1"/>
  <c r="P257" i="15" s="1"/>
  <c r="P258" i="15" s="1"/>
  <c r="P259" i="15" s="1"/>
  <c r="P260" i="15" s="1"/>
  <c r="P261" i="15" s="1"/>
  <c r="P262" i="15" s="1"/>
  <c r="P263" i="15" s="1"/>
  <c r="P264" i="15" s="1"/>
  <c r="P265" i="15" s="1"/>
  <c r="P266" i="15" s="1"/>
  <c r="P267" i="15" s="1"/>
  <c r="P268" i="15" s="1"/>
  <c r="P269" i="15" s="1"/>
  <c r="P270" i="15" s="1"/>
  <c r="P271" i="15" s="1"/>
  <c r="P272" i="15" s="1"/>
  <c r="P273" i="15" s="1"/>
  <c r="P274" i="15" s="1"/>
  <c r="P275" i="15" s="1"/>
  <c r="P276" i="15" s="1"/>
  <c r="P277" i="15" s="1"/>
  <c r="P278" i="15" s="1"/>
  <c r="P279" i="15" s="1"/>
  <c r="P280" i="15" s="1"/>
  <c r="P281" i="15" s="1"/>
  <c r="P282" i="15" s="1"/>
  <c r="P283" i="15" s="1"/>
  <c r="P284" i="15" s="1"/>
  <c r="P285" i="15" s="1"/>
  <c r="P286" i="15" s="1"/>
  <c r="P287" i="15" s="1"/>
  <c r="P288" i="15" s="1"/>
  <c r="P289" i="15" s="1"/>
  <c r="P290" i="15" s="1"/>
  <c r="P291" i="15" s="1"/>
  <c r="P292" i="15" s="1"/>
  <c r="P293" i="15" s="1"/>
  <c r="P294" i="15" s="1"/>
  <c r="P295" i="15" s="1"/>
  <c r="P296" i="15" s="1"/>
  <c r="P297" i="15" s="1"/>
  <c r="P298" i="15" s="1"/>
  <c r="P299" i="15" s="1"/>
  <c r="P300" i="15" s="1"/>
  <c r="P301" i="15" s="1"/>
  <c r="P302" i="15" s="1"/>
  <c r="P303" i="15" s="1"/>
  <c r="P304" i="15" s="1"/>
  <c r="P305" i="15" s="1"/>
  <c r="P306" i="15" s="1"/>
  <c r="P307" i="15" s="1"/>
  <c r="P308" i="15" s="1"/>
  <c r="P309" i="15" s="1"/>
  <c r="P310" i="15" s="1"/>
  <c r="P311" i="15" s="1"/>
  <c r="P312" i="15" s="1"/>
  <c r="P313" i="15" s="1"/>
  <c r="P314" i="15" s="1"/>
  <c r="P315" i="15" s="1"/>
  <c r="P316" i="15" s="1"/>
  <c r="P317" i="15" s="1"/>
  <c r="P318" i="15" s="1"/>
  <c r="P319" i="15" s="1"/>
  <c r="P320" i="15" s="1"/>
  <c r="P321" i="15" s="1"/>
  <c r="P322" i="15" s="1"/>
  <c r="P323" i="15" s="1"/>
  <c r="P324" i="15" s="1"/>
  <c r="P325" i="15" s="1"/>
  <c r="P326" i="15" s="1"/>
  <c r="P327" i="15" s="1"/>
  <c r="P328" i="15" s="1"/>
  <c r="P329" i="15" s="1"/>
  <c r="P330" i="15" s="1"/>
  <c r="P331" i="15" s="1"/>
  <c r="P332" i="15" s="1"/>
  <c r="P333" i="15" s="1"/>
  <c r="P334" i="15" s="1"/>
  <c r="P335" i="15" s="1"/>
  <c r="P336" i="15" s="1"/>
  <c r="P337" i="15" s="1"/>
  <c r="P338" i="15" s="1"/>
  <c r="P339" i="15" s="1"/>
  <c r="P340" i="15" s="1"/>
  <c r="P341" i="15" s="1"/>
  <c r="P342" i="15" s="1"/>
  <c r="P343" i="15" s="1"/>
  <c r="P344" i="15" s="1"/>
  <c r="P345" i="15" s="1"/>
  <c r="P346" i="15" s="1"/>
  <c r="P347" i="15" s="1"/>
  <c r="P348" i="15" s="1"/>
  <c r="P349" i="15" s="1"/>
  <c r="P350" i="15" s="1"/>
  <c r="P351" i="15" s="1"/>
  <c r="P352" i="15" s="1"/>
  <c r="P353" i="15" s="1"/>
  <c r="P354" i="15" s="1"/>
  <c r="P355" i="15" s="1"/>
  <c r="P356" i="15" s="1"/>
  <c r="P357" i="15" s="1"/>
  <c r="P358" i="15" s="1"/>
  <c r="P359" i="15" s="1"/>
  <c r="P360" i="15" s="1"/>
  <c r="P361" i="15" s="1"/>
  <c r="P362" i="15" s="1"/>
  <c r="P363" i="15" s="1"/>
  <c r="P364" i="15" s="1"/>
  <c r="P365" i="15" s="1"/>
  <c r="P366" i="15" s="1"/>
  <c r="M3" i="15"/>
  <c r="M4" i="15" s="1"/>
  <c r="M5" i="15" s="1"/>
  <c r="M6" i="15" s="1"/>
  <c r="M7" i="15" s="1"/>
  <c r="M8" i="15" s="1"/>
  <c r="M9" i="15" s="1"/>
  <c r="M10" i="15" s="1"/>
  <c r="M11" i="15" s="1"/>
  <c r="M12" i="15" s="1"/>
  <c r="M13" i="15" s="1"/>
  <c r="M14" i="15" s="1"/>
  <c r="M15" i="15" s="1"/>
  <c r="M16" i="15" s="1"/>
  <c r="M17" i="15" s="1"/>
  <c r="M18" i="15" s="1"/>
  <c r="M19" i="15" s="1"/>
  <c r="M20" i="15" s="1"/>
  <c r="M21" i="15" s="1"/>
  <c r="M22" i="15" s="1"/>
  <c r="M23" i="15" s="1"/>
  <c r="M24" i="15" s="1"/>
  <c r="M25" i="15" s="1"/>
  <c r="M26" i="15" s="1"/>
  <c r="M27" i="15" s="1"/>
  <c r="M28" i="15" s="1"/>
  <c r="M29" i="15" s="1"/>
  <c r="M30" i="15" s="1"/>
  <c r="M31" i="15" s="1"/>
  <c r="M32" i="15" s="1"/>
  <c r="M33" i="15" s="1"/>
  <c r="M34" i="15" s="1"/>
  <c r="M35" i="15" s="1"/>
  <c r="M36" i="15" s="1"/>
  <c r="M37" i="15" s="1"/>
  <c r="M38" i="15" s="1"/>
  <c r="M39" i="15" s="1"/>
  <c r="M40" i="15" s="1"/>
  <c r="M41" i="15" s="1"/>
  <c r="M42" i="15" s="1"/>
  <c r="M43" i="15" s="1"/>
  <c r="M44" i="15" s="1"/>
  <c r="M45" i="15" s="1"/>
  <c r="M46" i="15" s="1"/>
  <c r="M47" i="15" s="1"/>
  <c r="M48" i="15" s="1"/>
  <c r="M49" i="15" s="1"/>
  <c r="M50" i="15" s="1"/>
  <c r="M51" i="15" s="1"/>
  <c r="M52" i="15" s="1"/>
  <c r="M53" i="15" s="1"/>
  <c r="M54" i="15" s="1"/>
  <c r="M55" i="15" s="1"/>
  <c r="M56" i="15" s="1"/>
  <c r="M57" i="15" s="1"/>
  <c r="M58" i="15" s="1"/>
  <c r="M59" i="15" s="1"/>
  <c r="M60" i="15" s="1"/>
  <c r="M61" i="15" s="1"/>
  <c r="M62" i="15" s="1"/>
  <c r="M63" i="15" s="1"/>
  <c r="M64" i="15" s="1"/>
  <c r="M65" i="15" s="1"/>
  <c r="M66" i="15" s="1"/>
  <c r="M67" i="15" s="1"/>
  <c r="M68" i="15" s="1"/>
  <c r="M69" i="15" s="1"/>
  <c r="M70" i="15" s="1"/>
  <c r="M71" i="15" s="1"/>
  <c r="M72" i="15" s="1"/>
  <c r="M73" i="15" s="1"/>
  <c r="M74" i="15" s="1"/>
  <c r="M75" i="15" s="1"/>
  <c r="M76" i="15" s="1"/>
  <c r="M77" i="15" s="1"/>
  <c r="M78" i="15" s="1"/>
  <c r="M79" i="15" s="1"/>
  <c r="M80" i="15" s="1"/>
  <c r="M81" i="15" s="1"/>
  <c r="M82" i="15" s="1"/>
  <c r="M83" i="15" s="1"/>
  <c r="M84" i="15" s="1"/>
  <c r="M85" i="15" s="1"/>
  <c r="M86" i="15" s="1"/>
  <c r="M87" i="15" s="1"/>
  <c r="M88" i="15" s="1"/>
  <c r="M89" i="15" s="1"/>
  <c r="M90" i="15" s="1"/>
  <c r="M91" i="15" s="1"/>
  <c r="M92" i="15" s="1"/>
  <c r="M93" i="15" s="1"/>
  <c r="M94" i="15" s="1"/>
  <c r="M95" i="15" s="1"/>
  <c r="M96" i="15" s="1"/>
  <c r="M97" i="15" s="1"/>
  <c r="M98" i="15" s="1"/>
  <c r="M99" i="15" s="1"/>
  <c r="M100" i="15" s="1"/>
  <c r="M101" i="15" s="1"/>
  <c r="M102" i="15" s="1"/>
  <c r="M103" i="15" s="1"/>
  <c r="M104" i="15" s="1"/>
  <c r="M105" i="15" s="1"/>
  <c r="M106" i="15" s="1"/>
  <c r="M107" i="15" s="1"/>
  <c r="M108" i="15" s="1"/>
  <c r="M109" i="15" s="1"/>
  <c r="M110" i="15" s="1"/>
  <c r="M111" i="15" s="1"/>
  <c r="M112" i="15" s="1"/>
  <c r="M113" i="15" s="1"/>
  <c r="M114" i="15" s="1"/>
  <c r="M115" i="15" s="1"/>
  <c r="M116" i="15" s="1"/>
  <c r="M117" i="15" s="1"/>
  <c r="M118" i="15" s="1"/>
  <c r="M119" i="15" s="1"/>
  <c r="M120" i="15" s="1"/>
  <c r="M121" i="15" s="1"/>
  <c r="M122" i="15" s="1"/>
  <c r="M123" i="15" s="1"/>
  <c r="M124" i="15" s="1"/>
  <c r="M125" i="15" s="1"/>
  <c r="M126" i="15" s="1"/>
  <c r="M127" i="15" s="1"/>
  <c r="M128" i="15" s="1"/>
  <c r="M129" i="15" s="1"/>
  <c r="M130" i="15" s="1"/>
  <c r="M131" i="15" s="1"/>
  <c r="M132" i="15" s="1"/>
  <c r="M133" i="15" s="1"/>
  <c r="M134" i="15" s="1"/>
  <c r="M135" i="15" s="1"/>
  <c r="M136" i="15" s="1"/>
  <c r="M137" i="15" s="1"/>
  <c r="M138" i="15" s="1"/>
  <c r="M139" i="15" s="1"/>
  <c r="M140" i="15" s="1"/>
  <c r="M141" i="15" s="1"/>
  <c r="M142" i="15" s="1"/>
  <c r="M143" i="15" s="1"/>
  <c r="M144" i="15" s="1"/>
  <c r="M145" i="15" s="1"/>
  <c r="M146" i="15" s="1"/>
  <c r="M147" i="15" s="1"/>
  <c r="M148" i="15" s="1"/>
  <c r="M149" i="15" s="1"/>
  <c r="M150" i="15" s="1"/>
  <c r="M151" i="15" s="1"/>
  <c r="M152" i="15" s="1"/>
  <c r="M153" i="15" s="1"/>
  <c r="M154" i="15" s="1"/>
  <c r="M155" i="15" s="1"/>
  <c r="M156" i="15" s="1"/>
  <c r="M157" i="15" s="1"/>
  <c r="M158" i="15" s="1"/>
  <c r="M159" i="15" s="1"/>
  <c r="M160" i="15" s="1"/>
  <c r="M161" i="15" s="1"/>
  <c r="M162" i="15" s="1"/>
  <c r="M163" i="15" s="1"/>
  <c r="M164" i="15" s="1"/>
  <c r="M165" i="15" s="1"/>
  <c r="M166" i="15" s="1"/>
  <c r="M167" i="15" s="1"/>
  <c r="M168" i="15" s="1"/>
  <c r="M169" i="15" s="1"/>
  <c r="M170" i="15" s="1"/>
  <c r="M171" i="15" s="1"/>
  <c r="M172" i="15" s="1"/>
  <c r="M173" i="15" s="1"/>
  <c r="M174" i="15" s="1"/>
  <c r="M175" i="15" s="1"/>
  <c r="M176" i="15" s="1"/>
  <c r="M177" i="15" s="1"/>
  <c r="M178" i="15" s="1"/>
  <c r="M179" i="15" s="1"/>
  <c r="M180" i="15" s="1"/>
  <c r="M181" i="15" s="1"/>
  <c r="M182" i="15" s="1"/>
  <c r="M183" i="15" s="1"/>
  <c r="M184" i="15" s="1"/>
  <c r="M185" i="15" s="1"/>
  <c r="M186" i="15" s="1"/>
  <c r="M187" i="15" s="1"/>
  <c r="M188" i="15" s="1"/>
  <c r="M189" i="15" s="1"/>
  <c r="M190" i="15" s="1"/>
  <c r="M191" i="15" s="1"/>
  <c r="M192" i="15" s="1"/>
  <c r="M193" i="15" s="1"/>
  <c r="M194" i="15" s="1"/>
  <c r="M195" i="15" s="1"/>
  <c r="M196" i="15" s="1"/>
  <c r="M197" i="15" s="1"/>
  <c r="M198" i="15" s="1"/>
  <c r="M199" i="15" s="1"/>
  <c r="M200" i="15" s="1"/>
  <c r="M201" i="15" s="1"/>
  <c r="M202" i="15" s="1"/>
  <c r="M203" i="15" s="1"/>
  <c r="M204" i="15" s="1"/>
  <c r="M205" i="15" s="1"/>
  <c r="M206" i="15" s="1"/>
  <c r="M207" i="15" s="1"/>
  <c r="M208" i="15" s="1"/>
  <c r="M209" i="15" s="1"/>
  <c r="M210" i="15" s="1"/>
  <c r="M211" i="15" s="1"/>
  <c r="M212" i="15" s="1"/>
  <c r="M213" i="15" s="1"/>
  <c r="M214" i="15" s="1"/>
  <c r="M215" i="15" s="1"/>
  <c r="M216" i="15" s="1"/>
  <c r="M217" i="15" s="1"/>
  <c r="M218" i="15" s="1"/>
  <c r="M219" i="15" s="1"/>
  <c r="M220" i="15" s="1"/>
  <c r="M221" i="15" s="1"/>
  <c r="M222" i="15" s="1"/>
  <c r="M223" i="15" s="1"/>
  <c r="M224" i="15" s="1"/>
  <c r="M225" i="15" s="1"/>
  <c r="M226" i="15" s="1"/>
  <c r="M227" i="15" s="1"/>
  <c r="M228" i="15" s="1"/>
  <c r="M229" i="15" s="1"/>
  <c r="M230" i="15" s="1"/>
  <c r="M231" i="15" s="1"/>
  <c r="M232" i="15" s="1"/>
  <c r="M233" i="15" s="1"/>
  <c r="M234" i="15" s="1"/>
  <c r="M235" i="15" s="1"/>
  <c r="M236" i="15" s="1"/>
  <c r="M237" i="15" s="1"/>
  <c r="M238" i="15" s="1"/>
  <c r="M239" i="15" s="1"/>
  <c r="M240" i="15" s="1"/>
  <c r="M241" i="15" s="1"/>
  <c r="M242" i="15" s="1"/>
  <c r="M243" i="15" s="1"/>
  <c r="M244" i="15" s="1"/>
  <c r="M245" i="15" s="1"/>
  <c r="M246" i="15" s="1"/>
  <c r="M247" i="15" s="1"/>
  <c r="M248" i="15" s="1"/>
  <c r="M249" i="15" s="1"/>
  <c r="M250" i="15" s="1"/>
  <c r="M251" i="15" s="1"/>
  <c r="M252" i="15" s="1"/>
  <c r="M253" i="15" s="1"/>
  <c r="M254" i="15" s="1"/>
  <c r="M255" i="15" s="1"/>
  <c r="M256" i="15" s="1"/>
  <c r="M257" i="15" s="1"/>
  <c r="M258" i="15" s="1"/>
  <c r="M259" i="15" s="1"/>
  <c r="M260" i="15" s="1"/>
  <c r="M261" i="15" s="1"/>
  <c r="M262" i="15" s="1"/>
  <c r="M263" i="15" s="1"/>
  <c r="M264" i="15" s="1"/>
  <c r="M265" i="15" s="1"/>
  <c r="M266" i="15" s="1"/>
  <c r="M267" i="15" s="1"/>
  <c r="M268" i="15" s="1"/>
  <c r="M269" i="15" s="1"/>
  <c r="M270" i="15" s="1"/>
  <c r="M271" i="15" s="1"/>
  <c r="M272" i="15" s="1"/>
  <c r="M273" i="15" s="1"/>
  <c r="M274" i="15" s="1"/>
  <c r="M275" i="15" s="1"/>
  <c r="M276" i="15" s="1"/>
  <c r="M277" i="15" s="1"/>
  <c r="M278" i="15" s="1"/>
  <c r="M279" i="15" s="1"/>
  <c r="M280" i="15" s="1"/>
  <c r="M281" i="15" s="1"/>
  <c r="M282" i="15" s="1"/>
  <c r="M283" i="15" s="1"/>
  <c r="M284" i="15" s="1"/>
  <c r="M285" i="15" s="1"/>
  <c r="M286" i="15" s="1"/>
  <c r="M287" i="15" s="1"/>
  <c r="M288" i="15" s="1"/>
  <c r="M289" i="15" s="1"/>
  <c r="M290" i="15" s="1"/>
  <c r="M291" i="15" s="1"/>
  <c r="M292" i="15" s="1"/>
  <c r="M293" i="15" s="1"/>
  <c r="M294" i="15" s="1"/>
  <c r="M295" i="15" s="1"/>
  <c r="M296" i="15" s="1"/>
  <c r="M297" i="15" s="1"/>
  <c r="M298" i="15" s="1"/>
  <c r="M299" i="15" s="1"/>
  <c r="M300" i="15" s="1"/>
  <c r="M301" i="15" s="1"/>
  <c r="M302" i="15" s="1"/>
  <c r="M303" i="15" s="1"/>
  <c r="M304" i="15" s="1"/>
  <c r="M305" i="15" s="1"/>
  <c r="M306" i="15" s="1"/>
  <c r="M307" i="15" s="1"/>
  <c r="M308" i="15" s="1"/>
  <c r="M309" i="15" s="1"/>
  <c r="M310" i="15" s="1"/>
  <c r="M311" i="15" s="1"/>
  <c r="M312" i="15" s="1"/>
  <c r="M313" i="15" s="1"/>
  <c r="M314" i="15" s="1"/>
  <c r="M315" i="15" s="1"/>
  <c r="M316" i="15" s="1"/>
  <c r="M317" i="15" s="1"/>
  <c r="M318" i="15" s="1"/>
  <c r="M319" i="15" s="1"/>
  <c r="M320" i="15" s="1"/>
  <c r="M321" i="15" s="1"/>
  <c r="M322" i="15" s="1"/>
  <c r="M323" i="15" s="1"/>
  <c r="M324" i="15" s="1"/>
  <c r="M325" i="15" s="1"/>
  <c r="M326" i="15" s="1"/>
  <c r="M327" i="15" s="1"/>
  <c r="M328" i="15" s="1"/>
  <c r="M329" i="15" s="1"/>
  <c r="M330" i="15" s="1"/>
  <c r="M331" i="15" s="1"/>
  <c r="M332" i="15" s="1"/>
  <c r="M333" i="15" s="1"/>
  <c r="M334" i="15" s="1"/>
  <c r="M335" i="15" s="1"/>
  <c r="M336" i="15" s="1"/>
  <c r="M337" i="15" s="1"/>
  <c r="M338" i="15" s="1"/>
  <c r="M339" i="15" s="1"/>
  <c r="M340" i="15" s="1"/>
  <c r="M341" i="15" s="1"/>
  <c r="M342" i="15" s="1"/>
  <c r="M343" i="15" s="1"/>
  <c r="M344" i="15" s="1"/>
  <c r="M345" i="15" s="1"/>
  <c r="M346" i="15" s="1"/>
  <c r="M347" i="15" s="1"/>
  <c r="M348" i="15" s="1"/>
  <c r="M349" i="15" s="1"/>
  <c r="M350" i="15" s="1"/>
  <c r="M351" i="15" s="1"/>
  <c r="M352" i="15" s="1"/>
  <c r="M353" i="15" s="1"/>
  <c r="M354" i="15" s="1"/>
  <c r="M355" i="15" s="1"/>
  <c r="M356" i="15" s="1"/>
  <c r="M357" i="15" s="1"/>
  <c r="M358" i="15" s="1"/>
  <c r="M359" i="15" s="1"/>
  <c r="M360" i="15" s="1"/>
  <c r="M361" i="15" s="1"/>
  <c r="M362" i="15" s="1"/>
  <c r="M363" i="15" s="1"/>
  <c r="M364" i="15" s="1"/>
  <c r="M365" i="15" s="1"/>
  <c r="M366" i="15" s="1"/>
  <c r="S3" i="15"/>
  <c r="S4" i="15" s="1"/>
  <c r="S5" i="15" s="1"/>
  <c r="S6" i="15" s="1"/>
  <c r="S7" i="15" s="1"/>
  <c r="S8" i="15" s="1"/>
  <c r="S9" i="15" s="1"/>
  <c r="S10" i="15" s="1"/>
  <c r="S11" i="15" s="1"/>
  <c r="S12" i="15" s="1"/>
  <c r="S13" i="15" s="1"/>
  <c r="S14" i="15" s="1"/>
  <c r="S15" i="15" s="1"/>
  <c r="S16" i="15" s="1"/>
  <c r="S17" i="15" s="1"/>
  <c r="S18" i="15" s="1"/>
  <c r="S19" i="15" s="1"/>
  <c r="S20" i="15" s="1"/>
  <c r="S21" i="15" s="1"/>
  <c r="S22" i="15" s="1"/>
  <c r="S23" i="15" s="1"/>
  <c r="S24" i="15" s="1"/>
  <c r="S25" i="15" s="1"/>
  <c r="S26" i="15" s="1"/>
  <c r="S27" i="15" s="1"/>
  <c r="S28" i="15" s="1"/>
  <c r="S29" i="15" s="1"/>
  <c r="S30" i="15" s="1"/>
  <c r="S31" i="15" s="1"/>
  <c r="S32" i="15" s="1"/>
  <c r="S33" i="15" s="1"/>
  <c r="S34" i="15" s="1"/>
  <c r="S35" i="15" s="1"/>
  <c r="S36" i="15" s="1"/>
  <c r="S37" i="15" s="1"/>
  <c r="S38" i="15" s="1"/>
  <c r="S39" i="15" s="1"/>
  <c r="S40" i="15" s="1"/>
  <c r="S41" i="15" s="1"/>
  <c r="S42" i="15" s="1"/>
  <c r="S43" i="15" s="1"/>
  <c r="S44" i="15" s="1"/>
  <c r="S45" i="15" s="1"/>
  <c r="S46" i="15" s="1"/>
  <c r="S47" i="15" s="1"/>
  <c r="S48" i="15" s="1"/>
  <c r="S49" i="15" s="1"/>
  <c r="S50" i="15" s="1"/>
  <c r="S51" i="15" s="1"/>
  <c r="S52" i="15" s="1"/>
  <c r="S53" i="15" s="1"/>
  <c r="S54" i="15" s="1"/>
  <c r="S55" i="15" s="1"/>
  <c r="S56" i="15" s="1"/>
  <c r="S57" i="15" s="1"/>
  <c r="S58" i="15" s="1"/>
  <c r="S59" i="15" s="1"/>
  <c r="S60" i="15" s="1"/>
  <c r="S61" i="15" s="1"/>
  <c r="S62" i="15" s="1"/>
  <c r="S63" i="15" s="1"/>
  <c r="S64" i="15" s="1"/>
  <c r="S65" i="15" s="1"/>
  <c r="S66" i="15" s="1"/>
  <c r="S67" i="15" s="1"/>
  <c r="S68" i="15" s="1"/>
  <c r="S69" i="15" s="1"/>
  <c r="S70" i="15" s="1"/>
  <c r="S71" i="15" s="1"/>
  <c r="S72" i="15" s="1"/>
  <c r="S73" i="15" s="1"/>
  <c r="S74" i="15" s="1"/>
  <c r="S75" i="15" s="1"/>
  <c r="S76" i="15" s="1"/>
  <c r="S77" i="15" s="1"/>
  <c r="S78" i="15" s="1"/>
  <c r="S79" i="15" s="1"/>
  <c r="S80" i="15" s="1"/>
  <c r="S81" i="15" s="1"/>
  <c r="S82" i="15" s="1"/>
  <c r="S83" i="15" s="1"/>
  <c r="S84" i="15" s="1"/>
  <c r="S85" i="15" s="1"/>
  <c r="S86" i="15" s="1"/>
  <c r="S87" i="15" s="1"/>
  <c r="S88" i="15" s="1"/>
  <c r="S89" i="15" s="1"/>
  <c r="S90" i="15" s="1"/>
  <c r="S91" i="15" s="1"/>
  <c r="S92" i="15" s="1"/>
  <c r="S93" i="15" s="1"/>
  <c r="S94" i="15" s="1"/>
  <c r="S95" i="15" s="1"/>
  <c r="S96" i="15" s="1"/>
  <c r="S97" i="15" s="1"/>
  <c r="S98" i="15" s="1"/>
  <c r="S99" i="15" s="1"/>
  <c r="S100" i="15" s="1"/>
  <c r="S101" i="15" s="1"/>
  <c r="S102" i="15" s="1"/>
  <c r="S103" i="15" s="1"/>
  <c r="S104" i="15" s="1"/>
  <c r="S105" i="15" s="1"/>
  <c r="S106" i="15" s="1"/>
  <c r="S107" i="15" s="1"/>
  <c r="S108" i="15" s="1"/>
  <c r="S109" i="15" s="1"/>
  <c r="S110" i="15" s="1"/>
  <c r="S111" i="15" s="1"/>
  <c r="S112" i="15" s="1"/>
  <c r="S113" i="15" s="1"/>
  <c r="S114" i="15" s="1"/>
  <c r="S115" i="15" s="1"/>
  <c r="S116" i="15" s="1"/>
  <c r="S117" i="15" s="1"/>
  <c r="S118" i="15" s="1"/>
  <c r="S119" i="15" s="1"/>
  <c r="S120" i="15" s="1"/>
  <c r="S121" i="15" s="1"/>
  <c r="S122" i="15" s="1"/>
  <c r="S123" i="15" s="1"/>
  <c r="S124" i="15" s="1"/>
  <c r="S125" i="15" s="1"/>
  <c r="S126" i="15" s="1"/>
  <c r="S127" i="15" s="1"/>
  <c r="S128" i="15" s="1"/>
  <c r="S129" i="15" s="1"/>
  <c r="S130" i="15" s="1"/>
  <c r="S131" i="15" s="1"/>
  <c r="S132" i="15" s="1"/>
  <c r="S133" i="15" s="1"/>
  <c r="S134" i="15" s="1"/>
  <c r="S135" i="15" s="1"/>
  <c r="S136" i="15" s="1"/>
  <c r="S137" i="15" s="1"/>
  <c r="S138" i="15" s="1"/>
  <c r="S139" i="15" s="1"/>
  <c r="S140" i="15" s="1"/>
  <c r="S141" i="15" s="1"/>
  <c r="S142" i="15" s="1"/>
  <c r="S143" i="15" s="1"/>
  <c r="S144" i="15" s="1"/>
  <c r="S145" i="15" s="1"/>
  <c r="S146" i="15" s="1"/>
  <c r="S147" i="15" s="1"/>
  <c r="S148" i="15" s="1"/>
  <c r="S149" i="15" s="1"/>
  <c r="S150" i="15" s="1"/>
  <c r="S151" i="15" s="1"/>
  <c r="S152" i="15" s="1"/>
  <c r="S153" i="15" s="1"/>
  <c r="S154" i="15" s="1"/>
  <c r="S155" i="15" s="1"/>
  <c r="S156" i="15" s="1"/>
  <c r="S157" i="15" s="1"/>
  <c r="S158" i="15" s="1"/>
  <c r="S159" i="15" s="1"/>
  <c r="S160" i="15" s="1"/>
  <c r="S161" i="15" s="1"/>
  <c r="S162" i="15" s="1"/>
  <c r="S163" i="15" s="1"/>
  <c r="S164" i="15" s="1"/>
  <c r="S165" i="15" s="1"/>
  <c r="S166" i="15" s="1"/>
  <c r="S167" i="15" s="1"/>
  <c r="S168" i="15" s="1"/>
  <c r="S169" i="15" s="1"/>
  <c r="S170" i="15" s="1"/>
  <c r="S171" i="15" s="1"/>
  <c r="S172" i="15" s="1"/>
  <c r="S173" i="15" s="1"/>
  <c r="S174" i="15" s="1"/>
  <c r="S175" i="15" s="1"/>
  <c r="S176" i="15" s="1"/>
  <c r="S177" i="15" s="1"/>
  <c r="S178" i="15" s="1"/>
  <c r="S179" i="15" s="1"/>
  <c r="S180" i="15" s="1"/>
  <c r="S181" i="15" s="1"/>
  <c r="S182" i="15" s="1"/>
  <c r="S183" i="15" s="1"/>
  <c r="S184" i="15" s="1"/>
  <c r="S185" i="15" s="1"/>
  <c r="S186" i="15" s="1"/>
  <c r="S187" i="15" s="1"/>
  <c r="S188" i="15" s="1"/>
  <c r="S189" i="15" s="1"/>
  <c r="S190" i="15" s="1"/>
  <c r="S191" i="15" s="1"/>
  <c r="S192" i="15" s="1"/>
  <c r="S193" i="15" s="1"/>
  <c r="S194" i="15" s="1"/>
  <c r="S195" i="15" s="1"/>
  <c r="S196" i="15" s="1"/>
  <c r="S197" i="15" s="1"/>
  <c r="S198" i="15" s="1"/>
  <c r="S199" i="15" s="1"/>
  <c r="S200" i="15" s="1"/>
  <c r="S201" i="15" s="1"/>
  <c r="S202" i="15" s="1"/>
  <c r="S203" i="15" s="1"/>
  <c r="S204" i="15" s="1"/>
  <c r="S205" i="15" s="1"/>
  <c r="S206" i="15" s="1"/>
  <c r="S207" i="15" s="1"/>
  <c r="S208" i="15" s="1"/>
  <c r="S209" i="15" s="1"/>
  <c r="S210" i="15" s="1"/>
  <c r="S211" i="15" s="1"/>
  <c r="S212" i="15" s="1"/>
  <c r="S213" i="15" s="1"/>
  <c r="S214" i="15" s="1"/>
  <c r="S215" i="15" s="1"/>
  <c r="S216" i="15" s="1"/>
  <c r="S217" i="15" s="1"/>
  <c r="S218" i="15" s="1"/>
  <c r="S219" i="15" s="1"/>
  <c r="S220" i="15" s="1"/>
  <c r="S221" i="15" s="1"/>
  <c r="S222" i="15" s="1"/>
  <c r="S223" i="15" s="1"/>
  <c r="S224" i="15" s="1"/>
  <c r="S225" i="15" s="1"/>
  <c r="S226" i="15" s="1"/>
  <c r="S227" i="15" s="1"/>
  <c r="S228" i="15" s="1"/>
  <c r="S229" i="15" s="1"/>
  <c r="S230" i="15" s="1"/>
  <c r="S231" i="15" s="1"/>
  <c r="S232" i="15" s="1"/>
  <c r="S233" i="15" s="1"/>
  <c r="S234" i="15" s="1"/>
  <c r="S235" i="15" s="1"/>
  <c r="S236" i="15" s="1"/>
  <c r="S237" i="15" s="1"/>
  <c r="S238" i="15" s="1"/>
  <c r="S239" i="15" s="1"/>
  <c r="S240" i="15" s="1"/>
  <c r="S241" i="15" s="1"/>
  <c r="S242" i="15" s="1"/>
  <c r="S243" i="15" s="1"/>
  <c r="S244" i="15" s="1"/>
  <c r="S245" i="15" s="1"/>
  <c r="S246" i="15" s="1"/>
  <c r="S247" i="15" s="1"/>
  <c r="S248" i="15" s="1"/>
  <c r="S249" i="15" s="1"/>
  <c r="S250" i="15" s="1"/>
  <c r="S251" i="15" s="1"/>
  <c r="S252" i="15" s="1"/>
  <c r="S253" i="15" s="1"/>
  <c r="S254" i="15" s="1"/>
  <c r="S255" i="15" s="1"/>
  <c r="S256" i="15" s="1"/>
  <c r="S257" i="15" s="1"/>
  <c r="S258" i="15" s="1"/>
  <c r="S259" i="15" s="1"/>
  <c r="S260" i="15" s="1"/>
  <c r="S261" i="15" s="1"/>
  <c r="S262" i="15" s="1"/>
  <c r="S263" i="15" s="1"/>
  <c r="S264" i="15" s="1"/>
  <c r="S265" i="15" s="1"/>
  <c r="S266" i="15" s="1"/>
  <c r="S267" i="15" s="1"/>
  <c r="S268" i="15" s="1"/>
  <c r="S269" i="15" s="1"/>
  <c r="S270" i="15" s="1"/>
  <c r="S271" i="15" s="1"/>
  <c r="S272" i="15" s="1"/>
  <c r="S273" i="15" s="1"/>
  <c r="S274" i="15" s="1"/>
  <c r="S275" i="15" s="1"/>
  <c r="S276" i="15" s="1"/>
  <c r="S277" i="15" s="1"/>
  <c r="S278" i="15" s="1"/>
  <c r="S279" i="15" s="1"/>
  <c r="S280" i="15" s="1"/>
  <c r="S281" i="15" s="1"/>
  <c r="S282" i="15" s="1"/>
  <c r="S283" i="15" s="1"/>
  <c r="S284" i="15" s="1"/>
  <c r="S285" i="15" s="1"/>
  <c r="S286" i="15" s="1"/>
  <c r="S287" i="15" s="1"/>
  <c r="S288" i="15" s="1"/>
  <c r="S289" i="15" s="1"/>
  <c r="S290" i="15" s="1"/>
  <c r="S291" i="15" s="1"/>
  <c r="S292" i="15" s="1"/>
  <c r="S293" i="15" s="1"/>
  <c r="S294" i="15" s="1"/>
  <c r="S295" i="15" s="1"/>
  <c r="S296" i="15" s="1"/>
  <c r="S297" i="15" s="1"/>
  <c r="S298" i="15" s="1"/>
  <c r="S299" i="15" s="1"/>
  <c r="S300" i="15" s="1"/>
  <c r="S301" i="15" s="1"/>
  <c r="S302" i="15" s="1"/>
  <c r="S303" i="15" s="1"/>
  <c r="S304" i="15" s="1"/>
  <c r="S305" i="15" s="1"/>
  <c r="S306" i="15" s="1"/>
  <c r="S307" i="15" s="1"/>
  <c r="S308" i="15" s="1"/>
  <c r="S309" i="15" s="1"/>
  <c r="S310" i="15" s="1"/>
  <c r="S311" i="15" s="1"/>
  <c r="S312" i="15" s="1"/>
  <c r="S313" i="15" s="1"/>
  <c r="S314" i="15" s="1"/>
  <c r="S315" i="15" s="1"/>
  <c r="S316" i="15" s="1"/>
  <c r="S317" i="15" s="1"/>
  <c r="S318" i="15" s="1"/>
  <c r="S319" i="15" s="1"/>
  <c r="S320" i="15" s="1"/>
  <c r="S321" i="15" s="1"/>
  <c r="S322" i="15" s="1"/>
  <c r="S323" i="15" s="1"/>
  <c r="S324" i="15" s="1"/>
  <c r="S325" i="15" s="1"/>
  <c r="S326" i="15" s="1"/>
  <c r="S327" i="15" s="1"/>
  <c r="S328" i="15" s="1"/>
  <c r="S329" i="15" s="1"/>
  <c r="S330" i="15" s="1"/>
  <c r="S331" i="15" s="1"/>
  <c r="S332" i="15" s="1"/>
  <c r="S333" i="15" s="1"/>
  <c r="S334" i="15" s="1"/>
  <c r="S335" i="15" s="1"/>
  <c r="S336" i="15" s="1"/>
  <c r="S337" i="15" s="1"/>
  <c r="S338" i="15" s="1"/>
  <c r="S339" i="15" s="1"/>
  <c r="S340" i="15" s="1"/>
  <c r="S341" i="15" s="1"/>
  <c r="S342" i="15" s="1"/>
  <c r="S343" i="15" s="1"/>
  <c r="S344" i="15" s="1"/>
  <c r="S345" i="15" s="1"/>
  <c r="S346" i="15" s="1"/>
  <c r="S347" i="15" s="1"/>
  <c r="S348" i="15" s="1"/>
  <c r="S349" i="15" s="1"/>
  <c r="S350" i="15" s="1"/>
  <c r="S351" i="15" s="1"/>
  <c r="S352" i="15" s="1"/>
  <c r="S353" i="15" s="1"/>
  <c r="S354" i="15" s="1"/>
  <c r="S355" i="15" s="1"/>
  <c r="S356" i="15" s="1"/>
  <c r="S357" i="15" s="1"/>
  <c r="S358" i="15" s="1"/>
  <c r="S359" i="15" s="1"/>
  <c r="S360" i="15" s="1"/>
  <c r="S361" i="15" s="1"/>
  <c r="S362" i="15" s="1"/>
  <c r="S363" i="15" s="1"/>
  <c r="S364" i="15" s="1"/>
  <c r="S365" i="15" s="1"/>
  <c r="S366" i="15" s="1"/>
  <c r="N3" i="15"/>
  <c r="N4" i="15" s="1"/>
  <c r="N5" i="15" s="1"/>
  <c r="N6" i="15" s="1"/>
  <c r="N7" i="15" s="1"/>
  <c r="N8" i="15" s="1"/>
  <c r="N9" i="15" s="1"/>
  <c r="N10" i="15" s="1"/>
  <c r="N11" i="15" s="1"/>
  <c r="N12" i="15" s="1"/>
  <c r="N13" i="15" s="1"/>
  <c r="N14" i="15" s="1"/>
  <c r="N15" i="15" s="1"/>
  <c r="N16" i="15" s="1"/>
  <c r="N17" i="15" s="1"/>
  <c r="N18" i="15" s="1"/>
  <c r="N19" i="15" s="1"/>
  <c r="N20" i="15" s="1"/>
  <c r="N21" i="15" s="1"/>
  <c r="N22" i="15" s="1"/>
  <c r="N23" i="15" s="1"/>
  <c r="N24" i="15" s="1"/>
  <c r="N25" i="15" s="1"/>
  <c r="N26" i="15" s="1"/>
  <c r="N27" i="15" s="1"/>
  <c r="N28" i="15" s="1"/>
  <c r="N29" i="15" s="1"/>
  <c r="N30" i="15" s="1"/>
  <c r="N31" i="15" s="1"/>
  <c r="N32" i="15" s="1"/>
  <c r="N33" i="15" s="1"/>
  <c r="N34" i="15" s="1"/>
  <c r="N35" i="15" s="1"/>
  <c r="N36" i="15" s="1"/>
  <c r="N37" i="15" s="1"/>
  <c r="N38" i="15" s="1"/>
  <c r="N39" i="15" s="1"/>
  <c r="N40" i="15" s="1"/>
  <c r="N41" i="15" s="1"/>
  <c r="N42" i="15" s="1"/>
  <c r="N43" i="15" s="1"/>
  <c r="N44" i="15" s="1"/>
  <c r="N45" i="15" s="1"/>
  <c r="N46" i="15" s="1"/>
  <c r="N47" i="15" s="1"/>
  <c r="N48" i="15" s="1"/>
  <c r="N49" i="15" s="1"/>
  <c r="N50" i="15" s="1"/>
  <c r="N51" i="15" s="1"/>
  <c r="N52" i="15" s="1"/>
  <c r="N53" i="15" s="1"/>
  <c r="N54" i="15" s="1"/>
  <c r="N55" i="15" s="1"/>
  <c r="N56" i="15" s="1"/>
  <c r="N57" i="15" s="1"/>
  <c r="N58" i="15" s="1"/>
  <c r="N59" i="15" s="1"/>
  <c r="N60" i="15" s="1"/>
  <c r="N61" i="15" s="1"/>
  <c r="N62" i="15" s="1"/>
  <c r="N63" i="15" s="1"/>
  <c r="N64" i="15" s="1"/>
  <c r="N65" i="15" s="1"/>
  <c r="N66" i="15" s="1"/>
  <c r="N67" i="15" s="1"/>
  <c r="N68" i="15" s="1"/>
  <c r="N69" i="15" s="1"/>
  <c r="N70" i="15" s="1"/>
  <c r="N71" i="15" s="1"/>
  <c r="N72" i="15" s="1"/>
  <c r="N73" i="15" s="1"/>
  <c r="N74" i="15" s="1"/>
  <c r="N75" i="15" s="1"/>
  <c r="N76" i="15" s="1"/>
  <c r="N77" i="15" s="1"/>
  <c r="N78" i="15" s="1"/>
  <c r="N79" i="15" s="1"/>
  <c r="N80" i="15" s="1"/>
  <c r="N81" i="15" s="1"/>
  <c r="N82" i="15" s="1"/>
  <c r="N83" i="15" s="1"/>
  <c r="N84" i="15" s="1"/>
  <c r="N85" i="15" s="1"/>
  <c r="N86" i="15" s="1"/>
  <c r="N87" i="15" s="1"/>
  <c r="N88" i="15" s="1"/>
  <c r="N89" i="15" s="1"/>
  <c r="N90" i="15" s="1"/>
  <c r="N91" i="15" s="1"/>
  <c r="N92" i="15" s="1"/>
  <c r="N93" i="15" s="1"/>
  <c r="N94" i="15" s="1"/>
  <c r="N95" i="15" s="1"/>
  <c r="N96" i="15" s="1"/>
  <c r="N97" i="15" s="1"/>
  <c r="N98" i="15" s="1"/>
  <c r="N99" i="15" s="1"/>
  <c r="N100" i="15" s="1"/>
  <c r="N101" i="15" s="1"/>
  <c r="N102" i="15" s="1"/>
  <c r="N103" i="15" s="1"/>
  <c r="N104" i="15" s="1"/>
  <c r="N105" i="15" s="1"/>
  <c r="N106" i="15" s="1"/>
  <c r="N107" i="15" s="1"/>
  <c r="N108" i="15" s="1"/>
  <c r="N109" i="15" s="1"/>
  <c r="N110" i="15" s="1"/>
  <c r="N111" i="15" s="1"/>
  <c r="N112" i="15" s="1"/>
  <c r="N113" i="15" s="1"/>
  <c r="N114" i="15" s="1"/>
  <c r="N115" i="15" s="1"/>
  <c r="N116" i="15" s="1"/>
  <c r="N117" i="15" s="1"/>
  <c r="N118" i="15" s="1"/>
  <c r="N119" i="15" s="1"/>
  <c r="N120" i="15" s="1"/>
  <c r="N121" i="15" s="1"/>
  <c r="N122" i="15" s="1"/>
  <c r="N123" i="15" s="1"/>
  <c r="N124" i="15" s="1"/>
  <c r="N125" i="15" s="1"/>
  <c r="N126" i="15" s="1"/>
  <c r="N127" i="15" s="1"/>
  <c r="N128" i="15" s="1"/>
  <c r="N129" i="15" s="1"/>
  <c r="N130" i="15" s="1"/>
  <c r="N131" i="15" s="1"/>
  <c r="N132" i="15" s="1"/>
  <c r="N133" i="15" s="1"/>
  <c r="N134" i="15" s="1"/>
  <c r="N135" i="15" s="1"/>
  <c r="N136" i="15" s="1"/>
  <c r="N137" i="15" s="1"/>
  <c r="N138" i="15" s="1"/>
  <c r="N139" i="15" s="1"/>
  <c r="N140" i="15" s="1"/>
  <c r="N141" i="15" s="1"/>
  <c r="N142" i="15" s="1"/>
  <c r="N143" i="15" s="1"/>
  <c r="N144" i="15" s="1"/>
  <c r="N145" i="15" s="1"/>
  <c r="N146" i="15" s="1"/>
  <c r="N147" i="15" s="1"/>
  <c r="N148" i="15" s="1"/>
  <c r="N149" i="15" s="1"/>
  <c r="N150" i="15" s="1"/>
  <c r="N151" i="15" s="1"/>
  <c r="N152" i="15" s="1"/>
  <c r="N153" i="15" s="1"/>
  <c r="N154" i="15" s="1"/>
  <c r="N155" i="15" s="1"/>
  <c r="N156" i="15" s="1"/>
  <c r="N157" i="15" s="1"/>
  <c r="N158" i="15" s="1"/>
  <c r="N159" i="15" s="1"/>
  <c r="N160" i="15" s="1"/>
  <c r="N161" i="15" s="1"/>
  <c r="N162" i="15" s="1"/>
  <c r="N163" i="15" s="1"/>
  <c r="N164" i="15" s="1"/>
  <c r="N165" i="15" s="1"/>
  <c r="N166" i="15" s="1"/>
  <c r="N167" i="15" s="1"/>
  <c r="N168" i="15" s="1"/>
  <c r="N169" i="15" s="1"/>
  <c r="N170" i="15" s="1"/>
  <c r="N171" i="15" s="1"/>
  <c r="N172" i="15" s="1"/>
  <c r="N173" i="15" s="1"/>
  <c r="N174" i="15" s="1"/>
  <c r="N175" i="15" s="1"/>
  <c r="N176" i="15" s="1"/>
  <c r="N177" i="15" s="1"/>
  <c r="N178" i="15" s="1"/>
  <c r="N179" i="15" s="1"/>
  <c r="N180" i="15" s="1"/>
  <c r="N181" i="15" s="1"/>
  <c r="N182" i="15" s="1"/>
  <c r="N183" i="15" s="1"/>
  <c r="N184" i="15" s="1"/>
  <c r="N185" i="15" s="1"/>
  <c r="N186" i="15" s="1"/>
  <c r="N187" i="15" s="1"/>
  <c r="N188" i="15" s="1"/>
  <c r="N189" i="15" s="1"/>
  <c r="N190" i="15" s="1"/>
  <c r="N191" i="15" s="1"/>
  <c r="N192" i="15" s="1"/>
  <c r="N193" i="15" s="1"/>
  <c r="N194" i="15" s="1"/>
  <c r="N195" i="15" s="1"/>
  <c r="N196" i="15" s="1"/>
  <c r="N197" i="15" s="1"/>
  <c r="N198" i="15" s="1"/>
  <c r="N199" i="15" s="1"/>
  <c r="N200" i="15" s="1"/>
  <c r="N201" i="15" s="1"/>
  <c r="N202" i="15" s="1"/>
  <c r="N203" i="15" s="1"/>
  <c r="N204" i="15" s="1"/>
  <c r="N205" i="15" s="1"/>
  <c r="N206" i="15" s="1"/>
  <c r="N207" i="15" s="1"/>
  <c r="N208" i="15" s="1"/>
  <c r="N209" i="15" s="1"/>
  <c r="N210" i="15" s="1"/>
  <c r="N211" i="15" s="1"/>
  <c r="N212" i="15" s="1"/>
  <c r="N213" i="15" s="1"/>
  <c r="N214" i="15" s="1"/>
  <c r="N215" i="15" s="1"/>
  <c r="N216" i="15" s="1"/>
  <c r="N217" i="15" s="1"/>
  <c r="N218" i="15" s="1"/>
  <c r="N219" i="15" s="1"/>
  <c r="N220" i="15" s="1"/>
  <c r="N221" i="15" s="1"/>
  <c r="N222" i="15" s="1"/>
  <c r="N223" i="15" s="1"/>
  <c r="N224" i="15" s="1"/>
  <c r="N225" i="15" s="1"/>
  <c r="N226" i="15" s="1"/>
  <c r="N227" i="15" s="1"/>
  <c r="N228" i="15" s="1"/>
  <c r="N229" i="15" s="1"/>
  <c r="N230" i="15" s="1"/>
  <c r="N231" i="15" s="1"/>
  <c r="N232" i="15" s="1"/>
  <c r="N233" i="15" s="1"/>
  <c r="N234" i="15" s="1"/>
  <c r="N235" i="15" s="1"/>
  <c r="N236" i="15" s="1"/>
  <c r="N237" i="15" s="1"/>
  <c r="N238" i="15" s="1"/>
  <c r="N239" i="15" s="1"/>
  <c r="N240" i="15" s="1"/>
  <c r="N241" i="15" s="1"/>
  <c r="N242" i="15" s="1"/>
  <c r="N243" i="15" s="1"/>
  <c r="N244" i="15" s="1"/>
  <c r="N245" i="15" s="1"/>
  <c r="N246" i="15" s="1"/>
  <c r="N247" i="15" s="1"/>
  <c r="N248" i="15" s="1"/>
  <c r="N249" i="15" s="1"/>
  <c r="N250" i="15" s="1"/>
  <c r="N251" i="15" s="1"/>
  <c r="N252" i="15" s="1"/>
  <c r="N253" i="15" s="1"/>
  <c r="N254" i="15" s="1"/>
  <c r="N255" i="15" s="1"/>
  <c r="N256" i="15" s="1"/>
  <c r="N257" i="15" s="1"/>
  <c r="N258" i="15" s="1"/>
  <c r="N259" i="15" s="1"/>
  <c r="N260" i="15" s="1"/>
  <c r="N261" i="15" s="1"/>
  <c r="N262" i="15" s="1"/>
  <c r="N263" i="15" s="1"/>
  <c r="N264" i="15" s="1"/>
  <c r="N265" i="15" s="1"/>
  <c r="N266" i="15" s="1"/>
  <c r="N267" i="15" s="1"/>
  <c r="N268" i="15" s="1"/>
  <c r="N269" i="15" s="1"/>
  <c r="N270" i="15" s="1"/>
  <c r="N271" i="15" s="1"/>
  <c r="N272" i="15" s="1"/>
  <c r="N273" i="15" s="1"/>
  <c r="N274" i="15" s="1"/>
  <c r="N275" i="15" s="1"/>
  <c r="N276" i="15" s="1"/>
  <c r="N277" i="15" s="1"/>
  <c r="N278" i="15" s="1"/>
  <c r="N279" i="15" s="1"/>
  <c r="N280" i="15" s="1"/>
  <c r="N281" i="15" s="1"/>
  <c r="N282" i="15" s="1"/>
  <c r="N283" i="15" s="1"/>
  <c r="N284" i="15" s="1"/>
  <c r="N285" i="15" s="1"/>
  <c r="N286" i="15" s="1"/>
  <c r="N287" i="15" s="1"/>
  <c r="N288" i="15" s="1"/>
  <c r="N289" i="15" s="1"/>
  <c r="N290" i="15" s="1"/>
  <c r="N291" i="15" s="1"/>
  <c r="N292" i="15" s="1"/>
  <c r="N293" i="15" s="1"/>
  <c r="N294" i="15" s="1"/>
  <c r="N295" i="15" s="1"/>
  <c r="N296" i="15" s="1"/>
  <c r="N297" i="15" s="1"/>
  <c r="N298" i="15" s="1"/>
  <c r="N299" i="15" s="1"/>
  <c r="N300" i="15" s="1"/>
  <c r="N301" i="15" s="1"/>
  <c r="N302" i="15" s="1"/>
  <c r="N303" i="15" s="1"/>
  <c r="N304" i="15" s="1"/>
  <c r="N305" i="15" s="1"/>
  <c r="N306" i="15" s="1"/>
  <c r="N307" i="15" s="1"/>
  <c r="N308" i="15" s="1"/>
  <c r="N309" i="15" s="1"/>
  <c r="N310" i="15" s="1"/>
  <c r="N311" i="15" s="1"/>
  <c r="N312" i="15" s="1"/>
  <c r="N313" i="15" s="1"/>
  <c r="N314" i="15" s="1"/>
  <c r="N315" i="15" s="1"/>
  <c r="N316" i="15" s="1"/>
  <c r="N317" i="15" s="1"/>
  <c r="N318" i="15" s="1"/>
  <c r="N319" i="15" s="1"/>
  <c r="N320" i="15" s="1"/>
  <c r="N321" i="15" s="1"/>
  <c r="N322" i="15" s="1"/>
  <c r="N323" i="15" s="1"/>
  <c r="N324" i="15" s="1"/>
  <c r="N325" i="15" s="1"/>
  <c r="N326" i="15" s="1"/>
  <c r="N327" i="15" s="1"/>
  <c r="N328" i="15" s="1"/>
  <c r="N329" i="15" s="1"/>
  <c r="N330" i="15" s="1"/>
  <c r="N331" i="15" s="1"/>
  <c r="N332" i="15" s="1"/>
  <c r="N333" i="15" s="1"/>
  <c r="N334" i="15" s="1"/>
  <c r="N335" i="15" s="1"/>
  <c r="N336" i="15" s="1"/>
  <c r="N337" i="15" s="1"/>
  <c r="N338" i="15" s="1"/>
  <c r="N339" i="15" s="1"/>
  <c r="N340" i="15" s="1"/>
  <c r="N341" i="15" s="1"/>
  <c r="N342" i="15" s="1"/>
  <c r="N343" i="15" s="1"/>
  <c r="N344" i="15" s="1"/>
  <c r="N345" i="15" s="1"/>
  <c r="N346" i="15" s="1"/>
  <c r="N347" i="15" s="1"/>
  <c r="N348" i="15" s="1"/>
  <c r="N349" i="15" s="1"/>
  <c r="N350" i="15" s="1"/>
  <c r="N351" i="15" s="1"/>
  <c r="N352" i="15" s="1"/>
  <c r="N353" i="15" s="1"/>
  <c r="N354" i="15" s="1"/>
  <c r="N355" i="15" s="1"/>
  <c r="N356" i="15" s="1"/>
  <c r="N357" i="15" s="1"/>
  <c r="N358" i="15" s="1"/>
  <c r="N359" i="15" s="1"/>
  <c r="N360" i="15" s="1"/>
  <c r="N361" i="15" s="1"/>
  <c r="N362" i="15" s="1"/>
  <c r="N363" i="15" s="1"/>
  <c r="N364" i="15" s="1"/>
  <c r="N365" i="15" s="1"/>
  <c r="N366" i="15" s="1"/>
  <c r="R3" i="15"/>
  <c r="R4" i="15" s="1"/>
  <c r="R5" i="15" s="1"/>
  <c r="R6" i="15" s="1"/>
  <c r="R7" i="15" s="1"/>
  <c r="R8" i="15" s="1"/>
  <c r="R9" i="15" s="1"/>
  <c r="R10" i="15" s="1"/>
  <c r="R11" i="15" s="1"/>
  <c r="R12" i="15" s="1"/>
  <c r="R13" i="15" s="1"/>
  <c r="R14" i="15" s="1"/>
  <c r="R15" i="15" s="1"/>
  <c r="R16" i="15" s="1"/>
  <c r="R17" i="15" s="1"/>
  <c r="R18" i="15" s="1"/>
  <c r="R19" i="15" s="1"/>
  <c r="R20" i="15" s="1"/>
  <c r="R21" i="15" s="1"/>
  <c r="R22" i="15" s="1"/>
  <c r="R23" i="15" s="1"/>
  <c r="R24" i="15" s="1"/>
  <c r="R25" i="15" s="1"/>
  <c r="R26" i="15" s="1"/>
  <c r="R27" i="15" s="1"/>
  <c r="R28" i="15" s="1"/>
  <c r="R29" i="15" s="1"/>
  <c r="R30" i="15" s="1"/>
  <c r="R31" i="15" s="1"/>
  <c r="R32" i="15" s="1"/>
  <c r="R33" i="15" s="1"/>
  <c r="R34" i="15" s="1"/>
  <c r="R35" i="15" s="1"/>
  <c r="R36" i="15" s="1"/>
  <c r="R37" i="15" s="1"/>
  <c r="R38" i="15" s="1"/>
  <c r="R39" i="15" s="1"/>
  <c r="R40" i="15" s="1"/>
  <c r="R41" i="15" s="1"/>
  <c r="R42" i="15" s="1"/>
  <c r="R43" i="15" s="1"/>
  <c r="R44" i="15" s="1"/>
  <c r="R45" i="15" s="1"/>
  <c r="R46" i="15" s="1"/>
  <c r="R47" i="15" s="1"/>
  <c r="R48" i="15" s="1"/>
  <c r="R49" i="15" s="1"/>
  <c r="R50" i="15" s="1"/>
  <c r="R51" i="15" s="1"/>
  <c r="R52" i="15" s="1"/>
  <c r="R53" i="15" s="1"/>
  <c r="R54" i="15" s="1"/>
  <c r="R55" i="15" s="1"/>
  <c r="R56" i="15" s="1"/>
  <c r="R57" i="15" s="1"/>
  <c r="R58" i="15" s="1"/>
  <c r="R59" i="15" s="1"/>
  <c r="R60" i="15" s="1"/>
  <c r="R61" i="15" s="1"/>
  <c r="R62" i="15" s="1"/>
  <c r="R63" i="15" s="1"/>
  <c r="R64" i="15" s="1"/>
  <c r="R65" i="15" s="1"/>
  <c r="R66" i="15" s="1"/>
  <c r="R67" i="15" s="1"/>
  <c r="R68" i="15" s="1"/>
  <c r="R69" i="15" s="1"/>
  <c r="R70" i="15" s="1"/>
  <c r="R71" i="15" s="1"/>
  <c r="R72" i="15" s="1"/>
  <c r="R73" i="15" s="1"/>
  <c r="R74" i="15" s="1"/>
  <c r="R75" i="15" s="1"/>
  <c r="R76" i="15" s="1"/>
  <c r="R77" i="15" s="1"/>
  <c r="R78" i="15" s="1"/>
  <c r="R79" i="15" s="1"/>
  <c r="R80" i="15" s="1"/>
  <c r="R81" i="15" s="1"/>
  <c r="R82" i="15" s="1"/>
  <c r="R83" i="15" s="1"/>
  <c r="R84" i="15" s="1"/>
  <c r="R85" i="15" s="1"/>
  <c r="R86" i="15" s="1"/>
  <c r="R87" i="15" s="1"/>
  <c r="R88" i="15" s="1"/>
  <c r="R89" i="15" s="1"/>
  <c r="R90" i="15" s="1"/>
  <c r="R91" i="15" s="1"/>
  <c r="R92" i="15" s="1"/>
  <c r="R93" i="15" s="1"/>
  <c r="R94" i="15" s="1"/>
  <c r="R95" i="15" s="1"/>
  <c r="R96" i="15" s="1"/>
  <c r="R97" i="15" s="1"/>
  <c r="R98" i="15" s="1"/>
  <c r="R99" i="15" s="1"/>
  <c r="R100" i="15" s="1"/>
  <c r="R101" i="15" s="1"/>
  <c r="R102" i="15" s="1"/>
  <c r="R103" i="15" s="1"/>
  <c r="R104" i="15" s="1"/>
  <c r="R105" i="15" s="1"/>
  <c r="R106" i="15" s="1"/>
  <c r="R107" i="15" s="1"/>
  <c r="R108" i="15" s="1"/>
  <c r="R109" i="15" s="1"/>
  <c r="R110" i="15" s="1"/>
  <c r="R111" i="15" s="1"/>
  <c r="R112" i="15" s="1"/>
  <c r="R113" i="15" s="1"/>
  <c r="R114" i="15" s="1"/>
  <c r="R115" i="15" s="1"/>
  <c r="R116" i="15" s="1"/>
  <c r="R117" i="15" s="1"/>
  <c r="R118" i="15" s="1"/>
  <c r="R119" i="15" s="1"/>
  <c r="R120" i="15" s="1"/>
  <c r="R121" i="15" s="1"/>
  <c r="R122" i="15" s="1"/>
  <c r="R123" i="15" s="1"/>
  <c r="R124" i="15" s="1"/>
  <c r="R125" i="15" s="1"/>
  <c r="R126" i="15" s="1"/>
  <c r="R127" i="15" s="1"/>
  <c r="R128" i="15" s="1"/>
  <c r="R129" i="15" s="1"/>
  <c r="R130" i="15" s="1"/>
  <c r="R131" i="15" s="1"/>
  <c r="R132" i="15" s="1"/>
  <c r="R133" i="15" s="1"/>
  <c r="R134" i="15" s="1"/>
  <c r="R135" i="15" s="1"/>
  <c r="R136" i="15" s="1"/>
  <c r="R137" i="15" s="1"/>
  <c r="R138" i="15" s="1"/>
  <c r="R139" i="15" s="1"/>
  <c r="R140" i="15" s="1"/>
  <c r="R141" i="15" s="1"/>
  <c r="R142" i="15" s="1"/>
  <c r="R143" i="15" s="1"/>
  <c r="R144" i="15" s="1"/>
  <c r="R145" i="15" s="1"/>
  <c r="R146" i="15" s="1"/>
  <c r="R147" i="15" s="1"/>
  <c r="R148" i="15" s="1"/>
  <c r="R149" i="15" s="1"/>
  <c r="R150" i="15" s="1"/>
  <c r="R151" i="15" s="1"/>
  <c r="R152" i="15" s="1"/>
  <c r="R153" i="15" s="1"/>
  <c r="R154" i="15" s="1"/>
  <c r="R155" i="15" s="1"/>
  <c r="R156" i="15" s="1"/>
  <c r="R157" i="15" s="1"/>
  <c r="R158" i="15" s="1"/>
  <c r="R159" i="15" s="1"/>
  <c r="R160" i="15" s="1"/>
  <c r="R161" i="15" s="1"/>
  <c r="R162" i="15" s="1"/>
  <c r="R163" i="15" s="1"/>
  <c r="R164" i="15" s="1"/>
  <c r="R165" i="15" s="1"/>
  <c r="R166" i="15" s="1"/>
  <c r="R167" i="15" s="1"/>
  <c r="R168" i="15" s="1"/>
  <c r="R169" i="15" s="1"/>
  <c r="R170" i="15" s="1"/>
  <c r="R171" i="15" s="1"/>
  <c r="R172" i="15" s="1"/>
  <c r="R173" i="15" s="1"/>
  <c r="R174" i="15" s="1"/>
  <c r="R175" i="15" s="1"/>
  <c r="R176" i="15" s="1"/>
  <c r="R177" i="15" s="1"/>
  <c r="R178" i="15" s="1"/>
  <c r="R179" i="15" s="1"/>
  <c r="R180" i="15" s="1"/>
  <c r="R181" i="15" s="1"/>
  <c r="R182" i="15" s="1"/>
  <c r="R183" i="15" s="1"/>
  <c r="R184" i="15" s="1"/>
  <c r="R185" i="15" s="1"/>
  <c r="R186" i="15" s="1"/>
  <c r="R187" i="15" s="1"/>
  <c r="R188" i="15" s="1"/>
  <c r="R189" i="15" s="1"/>
  <c r="R190" i="15" s="1"/>
  <c r="R191" i="15" s="1"/>
  <c r="R192" i="15" s="1"/>
  <c r="R193" i="15" s="1"/>
  <c r="R194" i="15" s="1"/>
  <c r="R195" i="15" s="1"/>
  <c r="R196" i="15" s="1"/>
  <c r="R197" i="15" s="1"/>
  <c r="R198" i="15" s="1"/>
  <c r="R199" i="15" s="1"/>
  <c r="R200" i="15" s="1"/>
  <c r="R201" i="15" s="1"/>
  <c r="R202" i="15" s="1"/>
  <c r="R203" i="15" s="1"/>
  <c r="R204" i="15" s="1"/>
  <c r="R205" i="15" s="1"/>
  <c r="R206" i="15" s="1"/>
  <c r="R207" i="15" s="1"/>
  <c r="R208" i="15" s="1"/>
  <c r="R209" i="15" s="1"/>
  <c r="R210" i="15" s="1"/>
  <c r="R211" i="15" s="1"/>
  <c r="R212" i="15" s="1"/>
  <c r="R213" i="15" s="1"/>
  <c r="R214" i="15" s="1"/>
  <c r="R215" i="15" s="1"/>
  <c r="R216" i="15" s="1"/>
  <c r="R217" i="15" s="1"/>
  <c r="R218" i="15" s="1"/>
  <c r="R219" i="15" s="1"/>
  <c r="R220" i="15" s="1"/>
  <c r="R221" i="15" s="1"/>
  <c r="R222" i="15" s="1"/>
  <c r="R223" i="15" s="1"/>
  <c r="R224" i="15" s="1"/>
  <c r="R225" i="15" s="1"/>
  <c r="R226" i="15" s="1"/>
  <c r="R227" i="15" s="1"/>
  <c r="R228" i="15" s="1"/>
  <c r="R229" i="15" s="1"/>
  <c r="R230" i="15" s="1"/>
  <c r="R231" i="15" s="1"/>
  <c r="R232" i="15" s="1"/>
  <c r="R233" i="15" s="1"/>
  <c r="R234" i="15" s="1"/>
  <c r="R235" i="15" s="1"/>
  <c r="R236" i="15" s="1"/>
  <c r="R237" i="15" s="1"/>
  <c r="R238" i="15" s="1"/>
  <c r="R239" i="15" s="1"/>
  <c r="R240" i="15" s="1"/>
  <c r="R241" i="15" s="1"/>
  <c r="R242" i="15" s="1"/>
  <c r="R243" i="15" s="1"/>
  <c r="R244" i="15" s="1"/>
  <c r="R245" i="15" s="1"/>
  <c r="R246" i="15" s="1"/>
  <c r="R247" i="15" s="1"/>
  <c r="R248" i="15" s="1"/>
  <c r="R249" i="15" s="1"/>
  <c r="R250" i="15" s="1"/>
  <c r="R251" i="15" s="1"/>
  <c r="R252" i="15" s="1"/>
  <c r="R253" i="15" s="1"/>
  <c r="R254" i="15" s="1"/>
  <c r="R255" i="15" s="1"/>
  <c r="R256" i="15" s="1"/>
  <c r="R257" i="15" s="1"/>
  <c r="R258" i="15" s="1"/>
  <c r="R259" i="15" s="1"/>
  <c r="R260" i="15" s="1"/>
  <c r="R261" i="15" s="1"/>
  <c r="R262" i="15" s="1"/>
  <c r="R263" i="15" s="1"/>
  <c r="R264" i="15" s="1"/>
  <c r="R265" i="15" s="1"/>
  <c r="R266" i="15" s="1"/>
  <c r="R267" i="15" s="1"/>
  <c r="R268" i="15" s="1"/>
  <c r="R269" i="15" s="1"/>
  <c r="R270" i="15" s="1"/>
  <c r="R271" i="15" s="1"/>
  <c r="R272" i="15" s="1"/>
  <c r="R273" i="15" s="1"/>
  <c r="R274" i="15" s="1"/>
  <c r="R275" i="15" s="1"/>
  <c r="R276" i="15" s="1"/>
  <c r="R277" i="15" s="1"/>
  <c r="R278" i="15" s="1"/>
  <c r="R279" i="15" s="1"/>
  <c r="R280" i="15" s="1"/>
  <c r="R281" i="15" s="1"/>
  <c r="R282" i="15" s="1"/>
  <c r="R283" i="15" s="1"/>
  <c r="R284" i="15" s="1"/>
  <c r="R285" i="15" s="1"/>
  <c r="R286" i="15" s="1"/>
  <c r="R287" i="15" s="1"/>
  <c r="R288" i="15" s="1"/>
  <c r="R289" i="15" s="1"/>
  <c r="R290" i="15" s="1"/>
  <c r="R291" i="15" s="1"/>
  <c r="R292" i="15" s="1"/>
  <c r="R293" i="15" s="1"/>
  <c r="R294" i="15" s="1"/>
  <c r="R295" i="15" s="1"/>
  <c r="R296" i="15" s="1"/>
  <c r="R297" i="15" s="1"/>
  <c r="R298" i="15" s="1"/>
  <c r="R299" i="15" s="1"/>
  <c r="R300" i="15" s="1"/>
  <c r="R301" i="15" s="1"/>
  <c r="R302" i="15" s="1"/>
  <c r="R303" i="15" s="1"/>
  <c r="R304" i="15" s="1"/>
  <c r="R305" i="15" s="1"/>
  <c r="R306" i="15" s="1"/>
  <c r="R307" i="15" s="1"/>
  <c r="R308" i="15" s="1"/>
  <c r="R309" i="15" s="1"/>
  <c r="R310" i="15" s="1"/>
  <c r="R311" i="15" s="1"/>
  <c r="R312" i="15" s="1"/>
  <c r="R313" i="15" s="1"/>
  <c r="R314" i="15" s="1"/>
  <c r="R315" i="15" s="1"/>
  <c r="R316" i="15" s="1"/>
  <c r="R317" i="15" s="1"/>
  <c r="R318" i="15" s="1"/>
  <c r="R319" i="15" s="1"/>
  <c r="R320" i="15" s="1"/>
  <c r="R321" i="15" s="1"/>
  <c r="R322" i="15" s="1"/>
  <c r="R323" i="15" s="1"/>
  <c r="R324" i="15" s="1"/>
  <c r="R325" i="15" s="1"/>
  <c r="R326" i="15" s="1"/>
  <c r="R327" i="15" s="1"/>
  <c r="R328" i="15" s="1"/>
  <c r="R329" i="15" s="1"/>
  <c r="R330" i="15" s="1"/>
  <c r="R331" i="15" s="1"/>
  <c r="R332" i="15" s="1"/>
  <c r="R333" i="15" s="1"/>
  <c r="R334" i="15" s="1"/>
  <c r="R335" i="15" s="1"/>
  <c r="R336" i="15" s="1"/>
  <c r="R337" i="15" s="1"/>
  <c r="R338" i="15" s="1"/>
  <c r="R339" i="15" s="1"/>
  <c r="R340" i="15" s="1"/>
  <c r="R341" i="15" s="1"/>
  <c r="R342" i="15" s="1"/>
  <c r="R343" i="15" s="1"/>
  <c r="R344" i="15" s="1"/>
  <c r="R345" i="15" s="1"/>
  <c r="R346" i="15" s="1"/>
  <c r="R347" i="15" s="1"/>
  <c r="R348" i="15" s="1"/>
  <c r="R349" i="15" s="1"/>
  <c r="R350" i="15" s="1"/>
  <c r="R351" i="15" s="1"/>
  <c r="R352" i="15" s="1"/>
  <c r="R353" i="15" s="1"/>
  <c r="R354" i="15" s="1"/>
  <c r="R355" i="15" s="1"/>
  <c r="R356" i="15" s="1"/>
  <c r="R357" i="15" s="1"/>
  <c r="R358" i="15" s="1"/>
  <c r="R359" i="15" s="1"/>
  <c r="R360" i="15" s="1"/>
  <c r="R361" i="15" s="1"/>
  <c r="R362" i="15" s="1"/>
  <c r="R363" i="15" s="1"/>
  <c r="R364" i="15" s="1"/>
  <c r="R365" i="15" s="1"/>
  <c r="R366" i="15" s="1"/>
  <c r="O3" i="15"/>
  <c r="O4" i="15" s="1"/>
  <c r="O5" i="15" s="1"/>
  <c r="O6" i="15" s="1"/>
  <c r="O7" i="15" s="1"/>
  <c r="O8" i="15" s="1"/>
  <c r="O9" i="15" s="1"/>
  <c r="O10" i="15" s="1"/>
  <c r="O11" i="15" s="1"/>
  <c r="O12" i="15" s="1"/>
  <c r="O13" i="15" s="1"/>
  <c r="O14" i="15" s="1"/>
  <c r="O15" i="15" s="1"/>
  <c r="O16" i="15" s="1"/>
  <c r="O17" i="15" s="1"/>
  <c r="O18" i="15" s="1"/>
  <c r="O19" i="15" s="1"/>
  <c r="O20" i="15" s="1"/>
  <c r="O21" i="15" s="1"/>
  <c r="O22" i="15" s="1"/>
  <c r="O23" i="15" s="1"/>
  <c r="O24" i="15" s="1"/>
  <c r="O25" i="15" s="1"/>
  <c r="O26" i="15" s="1"/>
  <c r="O27" i="15" s="1"/>
  <c r="O28" i="15" s="1"/>
  <c r="O29" i="15" s="1"/>
  <c r="O30" i="15" s="1"/>
  <c r="O31" i="15" s="1"/>
  <c r="O32" i="15" s="1"/>
  <c r="O33" i="15" s="1"/>
  <c r="O34" i="15" s="1"/>
  <c r="O35" i="15" s="1"/>
  <c r="O36" i="15" s="1"/>
  <c r="O37" i="15" s="1"/>
  <c r="O38" i="15" s="1"/>
  <c r="O39" i="15" s="1"/>
  <c r="O40" i="15" s="1"/>
  <c r="O41" i="15" s="1"/>
  <c r="O42" i="15" s="1"/>
  <c r="O43" i="15" s="1"/>
  <c r="O44" i="15" s="1"/>
  <c r="O45" i="15" s="1"/>
  <c r="O46" i="15" s="1"/>
  <c r="O47" i="15" s="1"/>
  <c r="O48" i="15" s="1"/>
  <c r="O49" i="15" s="1"/>
  <c r="O50" i="15" s="1"/>
  <c r="O51" i="15" s="1"/>
  <c r="O52" i="15" s="1"/>
  <c r="O53" i="15" s="1"/>
  <c r="O54" i="15" s="1"/>
  <c r="O55" i="15" s="1"/>
  <c r="O56" i="15" s="1"/>
  <c r="O57" i="15" s="1"/>
  <c r="O58" i="15" s="1"/>
  <c r="O59" i="15" s="1"/>
  <c r="O60" i="15" s="1"/>
  <c r="O61" i="15" s="1"/>
  <c r="O62" i="15" s="1"/>
  <c r="O63" i="15" s="1"/>
  <c r="O64" i="15" s="1"/>
  <c r="O65" i="15" s="1"/>
  <c r="O66" i="15" s="1"/>
  <c r="O67" i="15" s="1"/>
  <c r="O68" i="15" s="1"/>
  <c r="O69" i="15" s="1"/>
  <c r="O70" i="15" s="1"/>
  <c r="O71" i="15" s="1"/>
  <c r="O72" i="15" s="1"/>
  <c r="O73" i="15" s="1"/>
  <c r="O74" i="15" s="1"/>
  <c r="O75" i="15" s="1"/>
  <c r="O76" i="15" s="1"/>
  <c r="O77" i="15" s="1"/>
  <c r="O78" i="15" s="1"/>
  <c r="O79" i="15" s="1"/>
  <c r="O80" i="15" s="1"/>
  <c r="O81" i="15" s="1"/>
  <c r="O82" i="15" s="1"/>
  <c r="O83" i="15" s="1"/>
  <c r="O84" i="15" s="1"/>
  <c r="O85" i="15" s="1"/>
  <c r="O86" i="15" s="1"/>
  <c r="O87" i="15" s="1"/>
  <c r="O88" i="15" s="1"/>
  <c r="O89" i="15" s="1"/>
  <c r="O90" i="15" s="1"/>
  <c r="O91" i="15" s="1"/>
  <c r="O92" i="15" s="1"/>
  <c r="O93" i="15" s="1"/>
  <c r="O94" i="15" s="1"/>
  <c r="O95" i="15" s="1"/>
  <c r="O96" i="15" s="1"/>
  <c r="O97" i="15" s="1"/>
  <c r="O98" i="15" s="1"/>
  <c r="O99" i="15" s="1"/>
  <c r="O100" i="15" s="1"/>
  <c r="O101" i="15" s="1"/>
  <c r="O102" i="15" s="1"/>
  <c r="O103" i="15" s="1"/>
  <c r="O104" i="15" s="1"/>
  <c r="O105" i="15" s="1"/>
  <c r="O106" i="15" s="1"/>
  <c r="O107" i="15" s="1"/>
  <c r="O108" i="15" s="1"/>
  <c r="O109" i="15" s="1"/>
  <c r="O110" i="15" s="1"/>
  <c r="O111" i="15" s="1"/>
  <c r="O112" i="15" s="1"/>
  <c r="O113" i="15" s="1"/>
  <c r="O114" i="15" s="1"/>
  <c r="O115" i="15" s="1"/>
  <c r="O116" i="15" s="1"/>
  <c r="O117" i="15" s="1"/>
  <c r="O118" i="15" s="1"/>
  <c r="O119" i="15" s="1"/>
  <c r="O120" i="15" s="1"/>
  <c r="O121" i="15" s="1"/>
  <c r="O122" i="15" s="1"/>
  <c r="O123" i="15" s="1"/>
  <c r="O124" i="15" s="1"/>
  <c r="O125" i="15" s="1"/>
  <c r="O126" i="15" s="1"/>
  <c r="O127" i="15" s="1"/>
  <c r="O128" i="15" s="1"/>
  <c r="O129" i="15" s="1"/>
  <c r="O130" i="15" s="1"/>
  <c r="O131" i="15" s="1"/>
  <c r="O132" i="15" s="1"/>
  <c r="O133" i="15" s="1"/>
  <c r="O134" i="15" s="1"/>
  <c r="O135" i="15" s="1"/>
  <c r="O136" i="15" s="1"/>
  <c r="O137" i="15" s="1"/>
  <c r="O138" i="15" s="1"/>
  <c r="O139" i="15" s="1"/>
  <c r="O140" i="15" s="1"/>
  <c r="O141" i="15" s="1"/>
  <c r="O142" i="15" s="1"/>
  <c r="O143" i="15" s="1"/>
  <c r="O144" i="15" s="1"/>
  <c r="O145" i="15" s="1"/>
  <c r="O146" i="15" s="1"/>
  <c r="O147" i="15" s="1"/>
  <c r="O148" i="15" s="1"/>
  <c r="O149" i="15" s="1"/>
  <c r="O150" i="15" s="1"/>
  <c r="O151" i="15" s="1"/>
  <c r="O152" i="15" s="1"/>
  <c r="O153" i="15" s="1"/>
  <c r="O154" i="15" s="1"/>
  <c r="O155" i="15" s="1"/>
  <c r="O156" i="15" s="1"/>
  <c r="O157" i="15" s="1"/>
  <c r="O158" i="15" s="1"/>
  <c r="O159" i="15" s="1"/>
  <c r="O160" i="15" s="1"/>
  <c r="O161" i="15" s="1"/>
  <c r="O162" i="15" s="1"/>
  <c r="O163" i="15" s="1"/>
  <c r="O164" i="15" s="1"/>
  <c r="O165" i="15" s="1"/>
  <c r="O166" i="15" s="1"/>
  <c r="O167" i="15" s="1"/>
  <c r="O168" i="15" s="1"/>
  <c r="O169" i="15" s="1"/>
  <c r="O170" i="15" s="1"/>
  <c r="O171" i="15" s="1"/>
  <c r="O172" i="15" s="1"/>
  <c r="O173" i="15" s="1"/>
  <c r="O174" i="15" s="1"/>
  <c r="O175" i="15" s="1"/>
  <c r="O176" i="15" s="1"/>
  <c r="O177" i="15" s="1"/>
  <c r="O178" i="15" s="1"/>
  <c r="O179" i="15" s="1"/>
  <c r="O180" i="15" s="1"/>
  <c r="O181" i="15" s="1"/>
  <c r="O182" i="15" s="1"/>
  <c r="O183" i="15" s="1"/>
  <c r="O184" i="15" s="1"/>
  <c r="O185" i="15" s="1"/>
  <c r="O186" i="15" s="1"/>
  <c r="O187" i="15" s="1"/>
  <c r="O188" i="15" s="1"/>
  <c r="O189" i="15" s="1"/>
  <c r="O190" i="15" s="1"/>
  <c r="O191" i="15" s="1"/>
  <c r="O192" i="15" s="1"/>
  <c r="O193" i="15" s="1"/>
  <c r="O194" i="15" s="1"/>
  <c r="O195" i="15" s="1"/>
  <c r="O196" i="15" s="1"/>
  <c r="O197" i="15" s="1"/>
  <c r="O198" i="15" s="1"/>
  <c r="O199" i="15" s="1"/>
  <c r="O200" i="15" s="1"/>
  <c r="O201" i="15" s="1"/>
  <c r="O202" i="15" s="1"/>
  <c r="O203" i="15" s="1"/>
  <c r="O204" i="15" s="1"/>
  <c r="O205" i="15" s="1"/>
  <c r="O206" i="15" s="1"/>
  <c r="O207" i="15" s="1"/>
  <c r="O208" i="15" s="1"/>
  <c r="O209" i="15" s="1"/>
  <c r="O210" i="15" s="1"/>
  <c r="O211" i="15" s="1"/>
  <c r="O212" i="15" s="1"/>
  <c r="O213" i="15" s="1"/>
  <c r="O214" i="15" s="1"/>
  <c r="O215" i="15" s="1"/>
  <c r="O216" i="15" s="1"/>
  <c r="O217" i="15" s="1"/>
  <c r="O218" i="15" s="1"/>
  <c r="O219" i="15" s="1"/>
  <c r="O220" i="15" s="1"/>
  <c r="O221" i="15" s="1"/>
  <c r="O222" i="15" s="1"/>
  <c r="O223" i="15" s="1"/>
  <c r="O224" i="15" s="1"/>
  <c r="O225" i="15" s="1"/>
  <c r="O226" i="15" s="1"/>
  <c r="O227" i="15" s="1"/>
  <c r="O228" i="15" s="1"/>
  <c r="O229" i="15" s="1"/>
  <c r="O230" i="15" s="1"/>
  <c r="O231" i="15" s="1"/>
  <c r="O232" i="15" s="1"/>
  <c r="O233" i="15" s="1"/>
  <c r="O234" i="15" s="1"/>
  <c r="O235" i="15" s="1"/>
  <c r="O236" i="15" s="1"/>
  <c r="O237" i="15" s="1"/>
  <c r="O238" i="15" s="1"/>
  <c r="O239" i="15" s="1"/>
  <c r="O240" i="15" s="1"/>
  <c r="O241" i="15" s="1"/>
  <c r="O242" i="15" s="1"/>
  <c r="O243" i="15" s="1"/>
  <c r="O244" i="15" s="1"/>
  <c r="O245" i="15" s="1"/>
  <c r="O246" i="15" s="1"/>
  <c r="O247" i="15" s="1"/>
  <c r="O248" i="15" s="1"/>
  <c r="O249" i="15" s="1"/>
  <c r="O250" i="15" s="1"/>
  <c r="O251" i="15" s="1"/>
  <c r="O252" i="15" s="1"/>
  <c r="O253" i="15" s="1"/>
  <c r="O254" i="15" s="1"/>
  <c r="O255" i="15" s="1"/>
  <c r="O256" i="15" s="1"/>
  <c r="O257" i="15" s="1"/>
  <c r="O258" i="15" s="1"/>
  <c r="O259" i="15" s="1"/>
  <c r="O260" i="15" s="1"/>
  <c r="O261" i="15" s="1"/>
  <c r="O262" i="15" s="1"/>
  <c r="O263" i="15" s="1"/>
  <c r="O264" i="15" s="1"/>
  <c r="O265" i="15" s="1"/>
  <c r="O266" i="15" s="1"/>
  <c r="O267" i="15" s="1"/>
  <c r="O268" i="15" s="1"/>
  <c r="O269" i="15" s="1"/>
  <c r="O270" i="15" s="1"/>
  <c r="O271" i="15" s="1"/>
  <c r="O272" i="15" s="1"/>
  <c r="O273" i="15" s="1"/>
  <c r="O274" i="15" s="1"/>
  <c r="O275" i="15" s="1"/>
  <c r="O276" i="15" s="1"/>
  <c r="O277" i="15" s="1"/>
  <c r="O278" i="15" s="1"/>
  <c r="O279" i="15" s="1"/>
  <c r="O280" i="15" s="1"/>
  <c r="O281" i="15" s="1"/>
  <c r="O282" i="15" s="1"/>
  <c r="O283" i="15" s="1"/>
  <c r="O284" i="15" s="1"/>
  <c r="O285" i="15" s="1"/>
  <c r="O286" i="15" s="1"/>
  <c r="O287" i="15" s="1"/>
  <c r="O288" i="15" s="1"/>
  <c r="O289" i="15" s="1"/>
  <c r="O290" i="15" s="1"/>
  <c r="O291" i="15" s="1"/>
  <c r="O292" i="15" s="1"/>
  <c r="O293" i="15" s="1"/>
  <c r="O294" i="15" s="1"/>
  <c r="O295" i="15" s="1"/>
  <c r="O296" i="15" s="1"/>
  <c r="O297" i="15" s="1"/>
  <c r="O298" i="15" s="1"/>
  <c r="O299" i="15" s="1"/>
  <c r="O300" i="15" s="1"/>
  <c r="O301" i="15" s="1"/>
  <c r="O302" i="15" s="1"/>
  <c r="O303" i="15" s="1"/>
  <c r="O304" i="15" s="1"/>
  <c r="O305" i="15" s="1"/>
  <c r="O306" i="15" s="1"/>
  <c r="O307" i="15" s="1"/>
  <c r="O308" i="15" s="1"/>
  <c r="O309" i="15" s="1"/>
  <c r="O310" i="15" s="1"/>
  <c r="O311" i="15" s="1"/>
  <c r="O312" i="15" s="1"/>
  <c r="O313" i="15" s="1"/>
  <c r="O314" i="15" s="1"/>
  <c r="O315" i="15" s="1"/>
  <c r="O316" i="15" s="1"/>
  <c r="O317" i="15" s="1"/>
  <c r="O318" i="15" s="1"/>
  <c r="O319" i="15" s="1"/>
  <c r="O320" i="15" s="1"/>
  <c r="O321" i="15" s="1"/>
  <c r="O322" i="15" s="1"/>
  <c r="O323" i="15" s="1"/>
  <c r="O324" i="15" s="1"/>
  <c r="O325" i="15" s="1"/>
  <c r="O326" i="15" s="1"/>
  <c r="O327" i="15" s="1"/>
  <c r="O328" i="15" s="1"/>
  <c r="O329" i="15" s="1"/>
  <c r="O330" i="15" s="1"/>
  <c r="O331" i="15" s="1"/>
  <c r="O332" i="15" s="1"/>
  <c r="O333" i="15" s="1"/>
  <c r="O334" i="15" s="1"/>
  <c r="O335" i="15" s="1"/>
  <c r="O336" i="15" s="1"/>
  <c r="O337" i="15" s="1"/>
  <c r="O338" i="15" s="1"/>
  <c r="O339" i="15" s="1"/>
  <c r="O340" i="15" s="1"/>
  <c r="O341" i="15" s="1"/>
  <c r="O342" i="15" s="1"/>
  <c r="O343" i="15" s="1"/>
  <c r="O344" i="15" s="1"/>
  <c r="O345" i="15" s="1"/>
  <c r="O346" i="15" s="1"/>
  <c r="O347" i="15" s="1"/>
  <c r="O348" i="15" s="1"/>
  <c r="O349" i="15" s="1"/>
  <c r="O350" i="15" s="1"/>
  <c r="O351" i="15" s="1"/>
  <c r="O352" i="15" s="1"/>
  <c r="O353" i="15" s="1"/>
  <c r="O354" i="15" s="1"/>
  <c r="O355" i="15" s="1"/>
  <c r="O356" i="15" s="1"/>
  <c r="O357" i="15" s="1"/>
  <c r="O358" i="15" s="1"/>
  <c r="O359" i="15" s="1"/>
  <c r="O360" i="15" s="1"/>
  <c r="O361" i="15" s="1"/>
  <c r="O362" i="15" s="1"/>
  <c r="O363" i="15" s="1"/>
  <c r="O364" i="15" s="1"/>
  <c r="O365" i="15" s="1"/>
  <c r="O366" i="15" s="1"/>
  <c r="Q3" i="15"/>
  <c r="Q4" i="15" s="1"/>
  <c r="Q5" i="15" s="1"/>
  <c r="Q6" i="15" s="1"/>
  <c r="Q7" i="15" s="1"/>
  <c r="Q8" i="15" s="1"/>
  <c r="Q9" i="15" s="1"/>
  <c r="Q10" i="15" s="1"/>
  <c r="Q11" i="15" s="1"/>
  <c r="Q12" i="15" s="1"/>
  <c r="Q13" i="15" s="1"/>
  <c r="Q14" i="15" s="1"/>
  <c r="Q15" i="15" s="1"/>
  <c r="Q16" i="15" s="1"/>
  <c r="Q17" i="15" s="1"/>
  <c r="Q18" i="15" s="1"/>
  <c r="Q19" i="15" s="1"/>
  <c r="Q20" i="15" s="1"/>
  <c r="Q21" i="15" s="1"/>
  <c r="Q22" i="15" s="1"/>
  <c r="Q23" i="15" s="1"/>
  <c r="Q24" i="15" s="1"/>
  <c r="Q25" i="15" s="1"/>
  <c r="Q26" i="15" s="1"/>
  <c r="Q27" i="15" s="1"/>
  <c r="Q28" i="15" s="1"/>
  <c r="Q29" i="15" s="1"/>
  <c r="Q30" i="15" s="1"/>
  <c r="Q31" i="15" s="1"/>
  <c r="Q32" i="15" s="1"/>
  <c r="Q33" i="15" s="1"/>
  <c r="Q34" i="15" s="1"/>
  <c r="Q35" i="15" s="1"/>
  <c r="Q36" i="15" s="1"/>
  <c r="Q37" i="15" s="1"/>
  <c r="Q38" i="15" s="1"/>
  <c r="Q39" i="15" s="1"/>
  <c r="Q40" i="15" s="1"/>
  <c r="Q41" i="15" s="1"/>
  <c r="Q42" i="15" s="1"/>
  <c r="Q43" i="15" s="1"/>
  <c r="Q44" i="15" s="1"/>
  <c r="Q45" i="15" s="1"/>
  <c r="Q46" i="15" s="1"/>
  <c r="Q47" i="15" s="1"/>
  <c r="Q48" i="15" s="1"/>
  <c r="Q49" i="15" s="1"/>
  <c r="Q50" i="15" s="1"/>
  <c r="Q51" i="15" s="1"/>
  <c r="Q52" i="15" s="1"/>
  <c r="Q53" i="15" s="1"/>
  <c r="Q54" i="15" s="1"/>
  <c r="Q55" i="15" s="1"/>
  <c r="Q56" i="15" s="1"/>
  <c r="Q57" i="15" s="1"/>
  <c r="Q58" i="15" s="1"/>
  <c r="Q59" i="15" s="1"/>
  <c r="Q60" i="15" s="1"/>
  <c r="Q61" i="15" s="1"/>
  <c r="Q62" i="15" s="1"/>
  <c r="Q63" i="15" s="1"/>
  <c r="Q64" i="15" s="1"/>
  <c r="Q65" i="15" s="1"/>
  <c r="Q66" i="15" s="1"/>
  <c r="Q67" i="15" s="1"/>
  <c r="Q68" i="15" s="1"/>
  <c r="Q69" i="15" s="1"/>
  <c r="Q70" i="15" s="1"/>
  <c r="Q71" i="15" s="1"/>
  <c r="Q72" i="15" s="1"/>
  <c r="Q73" i="15" s="1"/>
  <c r="Q74" i="15" s="1"/>
  <c r="Q75" i="15" s="1"/>
  <c r="Q76" i="15" s="1"/>
  <c r="Q77" i="15" s="1"/>
  <c r="Q78" i="15" s="1"/>
  <c r="Q79" i="15" s="1"/>
  <c r="Q80" i="15" s="1"/>
  <c r="Q81" i="15" s="1"/>
  <c r="Q82" i="15" s="1"/>
  <c r="Q83" i="15" s="1"/>
  <c r="Q84" i="15" s="1"/>
  <c r="Q85" i="15" s="1"/>
  <c r="Q86" i="15" s="1"/>
  <c r="Q87" i="15" s="1"/>
  <c r="Q88" i="15" s="1"/>
  <c r="Q89" i="15" s="1"/>
  <c r="Q90" i="15" s="1"/>
  <c r="Q91" i="15" s="1"/>
  <c r="Q92" i="15" s="1"/>
  <c r="Q93" i="15" s="1"/>
  <c r="Q94" i="15" s="1"/>
  <c r="Q95" i="15" s="1"/>
  <c r="Q96" i="15" s="1"/>
  <c r="Q97" i="15" s="1"/>
  <c r="Q98" i="15" s="1"/>
  <c r="Q99" i="15" s="1"/>
  <c r="Q100" i="15" s="1"/>
  <c r="Q101" i="15" s="1"/>
  <c r="Q102" i="15" s="1"/>
  <c r="Q103" i="15" s="1"/>
  <c r="Q104" i="15" s="1"/>
  <c r="Q105" i="15" s="1"/>
  <c r="Q106" i="15" s="1"/>
  <c r="Q107" i="15" s="1"/>
  <c r="Q108" i="15" s="1"/>
  <c r="Q109" i="15" s="1"/>
  <c r="Q110" i="15" s="1"/>
  <c r="Q111" i="15" s="1"/>
  <c r="Q112" i="15" s="1"/>
  <c r="Q113" i="15" s="1"/>
  <c r="Q114" i="15" s="1"/>
  <c r="Q115" i="15" s="1"/>
  <c r="Q116" i="15" s="1"/>
  <c r="Q117" i="15" s="1"/>
  <c r="Q118" i="15" s="1"/>
  <c r="Q119" i="15" s="1"/>
  <c r="Q120" i="15" s="1"/>
  <c r="Q121" i="15" s="1"/>
  <c r="Q122" i="15" s="1"/>
  <c r="Q123" i="15" s="1"/>
  <c r="Q124" i="15" s="1"/>
  <c r="Q125" i="15" s="1"/>
  <c r="Q126" i="15" s="1"/>
  <c r="Q127" i="15" s="1"/>
  <c r="Q128" i="15" s="1"/>
  <c r="Q129" i="15" s="1"/>
  <c r="Q130" i="15" s="1"/>
  <c r="Q131" i="15" s="1"/>
  <c r="Q132" i="15" s="1"/>
  <c r="Q133" i="15" s="1"/>
  <c r="Q134" i="15" s="1"/>
  <c r="Q135" i="15" s="1"/>
  <c r="Q136" i="15" s="1"/>
  <c r="Q137" i="15" s="1"/>
  <c r="Q138" i="15" s="1"/>
  <c r="Q139" i="15" s="1"/>
  <c r="Q140" i="15" s="1"/>
  <c r="Q141" i="15" s="1"/>
  <c r="Q142" i="15" s="1"/>
  <c r="Q143" i="15" s="1"/>
  <c r="Q144" i="15" s="1"/>
  <c r="Q145" i="15" s="1"/>
  <c r="Q146" i="15" s="1"/>
  <c r="Q147" i="15" s="1"/>
  <c r="Q148" i="15" s="1"/>
  <c r="Q149" i="15" s="1"/>
  <c r="Q150" i="15" s="1"/>
  <c r="Q151" i="15" s="1"/>
  <c r="Q152" i="15" s="1"/>
  <c r="Q153" i="15" s="1"/>
  <c r="Q154" i="15" s="1"/>
  <c r="Q155" i="15" s="1"/>
  <c r="Q156" i="15" s="1"/>
  <c r="Q157" i="15" s="1"/>
  <c r="Q158" i="15" s="1"/>
  <c r="Q159" i="15" s="1"/>
  <c r="Q160" i="15" s="1"/>
  <c r="Q161" i="15" s="1"/>
  <c r="Q162" i="15" s="1"/>
  <c r="Q163" i="15" s="1"/>
  <c r="Q164" i="15" s="1"/>
  <c r="Q165" i="15" s="1"/>
  <c r="Q166" i="15" s="1"/>
  <c r="Q167" i="15" s="1"/>
  <c r="Q168" i="15" s="1"/>
  <c r="Q169" i="15" s="1"/>
  <c r="Q170" i="15" s="1"/>
  <c r="Q171" i="15" s="1"/>
  <c r="Q172" i="15" s="1"/>
  <c r="Q173" i="15" s="1"/>
  <c r="Q174" i="15" s="1"/>
  <c r="Q175" i="15" s="1"/>
  <c r="Q176" i="15" s="1"/>
  <c r="Q177" i="15" s="1"/>
  <c r="Q178" i="15" s="1"/>
  <c r="Q179" i="15" s="1"/>
  <c r="Q180" i="15" s="1"/>
  <c r="Q181" i="15" s="1"/>
  <c r="Q182" i="15" s="1"/>
  <c r="Q183" i="15" s="1"/>
  <c r="Q184" i="15" s="1"/>
  <c r="Q185" i="15" s="1"/>
  <c r="Q186" i="15" s="1"/>
  <c r="Q187" i="15" s="1"/>
  <c r="Q188" i="15" s="1"/>
  <c r="Q189" i="15" s="1"/>
  <c r="Q190" i="15" s="1"/>
  <c r="Q191" i="15" s="1"/>
  <c r="Q192" i="15" s="1"/>
  <c r="Q193" i="15" s="1"/>
  <c r="Q194" i="15" s="1"/>
  <c r="Q195" i="15" s="1"/>
  <c r="Q196" i="15" s="1"/>
  <c r="Q197" i="15" s="1"/>
  <c r="Q198" i="15" s="1"/>
  <c r="Q199" i="15" s="1"/>
  <c r="Q200" i="15" s="1"/>
  <c r="Q201" i="15" s="1"/>
  <c r="Q202" i="15" s="1"/>
  <c r="Q203" i="15" s="1"/>
  <c r="Q204" i="15" s="1"/>
  <c r="Q205" i="15" s="1"/>
  <c r="Q206" i="15" s="1"/>
  <c r="Q207" i="15" s="1"/>
  <c r="Q208" i="15" s="1"/>
  <c r="Q209" i="15" s="1"/>
  <c r="Q210" i="15" s="1"/>
  <c r="Q211" i="15" s="1"/>
  <c r="Q212" i="15" s="1"/>
  <c r="Q213" i="15" s="1"/>
  <c r="Q214" i="15" s="1"/>
  <c r="Q215" i="15" s="1"/>
  <c r="Q216" i="15" s="1"/>
  <c r="Q217" i="15" s="1"/>
  <c r="Q218" i="15" s="1"/>
  <c r="Q219" i="15" s="1"/>
  <c r="Q220" i="15" s="1"/>
  <c r="Q221" i="15" s="1"/>
  <c r="Q222" i="15" s="1"/>
  <c r="Q223" i="15" s="1"/>
  <c r="Q224" i="15" s="1"/>
  <c r="Q225" i="15" s="1"/>
  <c r="Q226" i="15" s="1"/>
  <c r="Q227" i="15" s="1"/>
  <c r="Q228" i="15" s="1"/>
  <c r="Q229" i="15" s="1"/>
  <c r="Q230" i="15" s="1"/>
  <c r="Q231" i="15" s="1"/>
  <c r="Q232" i="15" s="1"/>
  <c r="Q233" i="15" s="1"/>
  <c r="Q234" i="15" s="1"/>
  <c r="Q235" i="15" s="1"/>
  <c r="Q236" i="15" s="1"/>
  <c r="Q237" i="15" s="1"/>
  <c r="Q238" i="15" s="1"/>
  <c r="Q239" i="15" s="1"/>
  <c r="Q240" i="15" s="1"/>
  <c r="Q241" i="15" s="1"/>
  <c r="Q242" i="15" s="1"/>
  <c r="Q243" i="15" s="1"/>
  <c r="Q244" i="15" s="1"/>
  <c r="Q245" i="15" s="1"/>
  <c r="Q246" i="15" s="1"/>
  <c r="Q247" i="15" s="1"/>
  <c r="Q248" i="15" s="1"/>
  <c r="Q249" i="15" s="1"/>
  <c r="Q250" i="15" s="1"/>
  <c r="Q251" i="15" s="1"/>
  <c r="Q252" i="15" s="1"/>
  <c r="Q253" i="15" s="1"/>
  <c r="Q254" i="15" s="1"/>
  <c r="Q255" i="15" s="1"/>
  <c r="Q256" i="15" s="1"/>
  <c r="Q257" i="15" s="1"/>
  <c r="Q258" i="15" s="1"/>
  <c r="Q259" i="15" s="1"/>
  <c r="Q260" i="15" s="1"/>
  <c r="Q261" i="15" s="1"/>
  <c r="Q262" i="15" s="1"/>
  <c r="Q263" i="15" s="1"/>
  <c r="Q264" i="15" s="1"/>
  <c r="Q265" i="15" s="1"/>
  <c r="Q266" i="15" s="1"/>
  <c r="Q267" i="15" s="1"/>
  <c r="Q268" i="15" s="1"/>
  <c r="Q269" i="15" s="1"/>
  <c r="Q270" i="15" s="1"/>
  <c r="Q271" i="15" s="1"/>
  <c r="Q272" i="15" s="1"/>
  <c r="Q273" i="15" s="1"/>
  <c r="Q274" i="15" s="1"/>
  <c r="Q275" i="15" s="1"/>
  <c r="Q276" i="15" s="1"/>
  <c r="Q277" i="15" s="1"/>
  <c r="Q278" i="15" s="1"/>
  <c r="Q279" i="15" s="1"/>
  <c r="Q280" i="15" s="1"/>
  <c r="Q281" i="15" s="1"/>
  <c r="Q282" i="15" s="1"/>
  <c r="Q283" i="15" s="1"/>
  <c r="Q284" i="15" s="1"/>
  <c r="Q285" i="15" s="1"/>
  <c r="Q286" i="15" s="1"/>
  <c r="Q287" i="15" s="1"/>
  <c r="Q288" i="15" s="1"/>
  <c r="Q289" i="15" s="1"/>
  <c r="Q290" i="15" s="1"/>
  <c r="Q291" i="15" s="1"/>
  <c r="Q292" i="15" s="1"/>
  <c r="Q293" i="15" s="1"/>
  <c r="Q294" i="15" s="1"/>
  <c r="Q295" i="15" s="1"/>
  <c r="Q296" i="15" s="1"/>
  <c r="Q297" i="15" s="1"/>
  <c r="Q298" i="15" s="1"/>
  <c r="Q299" i="15" s="1"/>
  <c r="Q300" i="15" s="1"/>
  <c r="Q301" i="15" s="1"/>
  <c r="Q302" i="15" s="1"/>
  <c r="Q303" i="15" s="1"/>
  <c r="Q304" i="15" s="1"/>
  <c r="Q305" i="15" s="1"/>
  <c r="Q306" i="15" s="1"/>
  <c r="Q307" i="15" s="1"/>
  <c r="Q308" i="15" s="1"/>
  <c r="Q309" i="15" s="1"/>
  <c r="Q310" i="15" s="1"/>
  <c r="Q311" i="15" s="1"/>
  <c r="Q312" i="15" s="1"/>
  <c r="Q313" i="15" s="1"/>
  <c r="Q314" i="15" s="1"/>
  <c r="Q315" i="15" s="1"/>
  <c r="Q316" i="15" s="1"/>
  <c r="Q317" i="15" s="1"/>
  <c r="Q318" i="15" s="1"/>
  <c r="Q319" i="15" s="1"/>
  <c r="Q320" i="15" s="1"/>
  <c r="Q321" i="15" s="1"/>
  <c r="Q322" i="15" s="1"/>
  <c r="Q323" i="15" s="1"/>
  <c r="Q324" i="15" s="1"/>
  <c r="Q325" i="15" s="1"/>
  <c r="Q326" i="15" s="1"/>
  <c r="Q327" i="15" s="1"/>
  <c r="Q328" i="15" s="1"/>
  <c r="Q329" i="15" s="1"/>
  <c r="Q330" i="15" s="1"/>
  <c r="Q331" i="15" s="1"/>
  <c r="Q332" i="15" s="1"/>
  <c r="Q333" i="15" s="1"/>
  <c r="Q334" i="15" s="1"/>
  <c r="Q335" i="15" s="1"/>
  <c r="Q336" i="15" s="1"/>
  <c r="Q337" i="15" s="1"/>
  <c r="Q338" i="15" s="1"/>
  <c r="Q339" i="15" s="1"/>
  <c r="Q340" i="15" s="1"/>
  <c r="Q341" i="15" s="1"/>
  <c r="Q342" i="15" s="1"/>
  <c r="Q343" i="15" s="1"/>
  <c r="Q344" i="15" s="1"/>
  <c r="Q345" i="15" s="1"/>
  <c r="Q346" i="15" s="1"/>
  <c r="Q347" i="15" s="1"/>
  <c r="Q348" i="15" s="1"/>
  <c r="Q349" i="15" s="1"/>
  <c r="Q350" i="15" s="1"/>
  <c r="Q351" i="15" s="1"/>
  <c r="Q352" i="15" s="1"/>
  <c r="Q353" i="15" s="1"/>
  <c r="Q354" i="15" s="1"/>
  <c r="Q355" i="15" s="1"/>
  <c r="Q356" i="15" s="1"/>
  <c r="Q357" i="15" s="1"/>
  <c r="Q358" i="15" s="1"/>
  <c r="Q359" i="15" s="1"/>
  <c r="Q360" i="15" s="1"/>
  <c r="Q361" i="15" s="1"/>
  <c r="Q362" i="15" s="1"/>
  <c r="Q363" i="15" s="1"/>
  <c r="Q364" i="15" s="1"/>
  <c r="Q365" i="15" s="1"/>
  <c r="Q366" i="15" s="1"/>
  <c r="M8" i="5"/>
  <c r="J8" i="5"/>
  <c r="K8" i="5"/>
  <c r="L8" i="5"/>
  <c r="G8" i="5"/>
  <c r="E8" i="5"/>
  <c r="F8" i="5"/>
  <c r="B8" i="5"/>
  <c r="I8" i="5"/>
  <c r="D8" i="5"/>
  <c r="C8" i="5"/>
  <c r="X8" i="4"/>
  <c r="Y8" i="4"/>
  <c r="I20" i="4"/>
  <c r="V52" i="4" l="1"/>
  <c r="V53" i="4" s="1"/>
  <c r="R52" i="4"/>
  <c r="R53" i="4" s="1"/>
  <c r="P52" i="4"/>
  <c r="P53" i="4" s="1"/>
  <c r="Q52" i="4"/>
  <c r="Q53" i="4" s="1"/>
  <c r="T52" i="4"/>
  <c r="T53" i="4" s="1"/>
  <c r="S52" i="4"/>
  <c r="S53" i="4" s="1"/>
  <c r="U52" i="4"/>
  <c r="U53" i="4" s="1"/>
  <c r="M39" i="4"/>
  <c r="M40" i="4" s="1"/>
  <c r="M33" i="4"/>
  <c r="M34" i="4" s="1"/>
  <c r="K39" i="4"/>
  <c r="K40" i="4" s="1"/>
  <c r="J39" i="4"/>
  <c r="J40" i="4" s="1"/>
  <c r="I39" i="4"/>
  <c r="I40" i="4" s="1"/>
  <c r="H39" i="4"/>
  <c r="H40" i="4" s="1"/>
  <c r="G39" i="4"/>
  <c r="F33" i="4"/>
  <c r="F34" i="4" s="1"/>
  <c r="L39" i="4"/>
  <c r="L40" i="4" s="1"/>
  <c r="L33" i="4"/>
  <c r="L34" i="4" s="1"/>
  <c r="K33" i="4"/>
  <c r="K34" i="4" s="1"/>
  <c r="J33" i="4"/>
  <c r="J34" i="4" s="1"/>
  <c r="I33" i="4"/>
  <c r="I34" i="4" s="1"/>
  <c r="H33" i="4"/>
  <c r="H34" i="4" s="1"/>
  <c r="G33" i="4"/>
  <c r="F39" i="4"/>
  <c r="F40" i="4" s="1"/>
  <c r="AB8" i="4" l="1"/>
  <c r="W8" i="4" s="1"/>
  <c r="N40" i="4"/>
  <c r="N34" i="4"/>
</calcChain>
</file>

<file path=xl/connections.xml><?xml version="1.0" encoding="utf-8"?>
<connections xmlns="http://schemas.openxmlformats.org/spreadsheetml/2006/main">
  <connection id="1" name="Connection" type="4" refreshedVersion="3" background="1" saveData="1">
    <webPr sourceData="1" parsePre="1" consecutive="1" xl2000="1" url="file:///C:/Documents%20and%20Settings/Michael.Larkin/Local%20Settings/Temp/SAS%20Temporary%20Files/_TD4428/sashtml2.htm" htmlTables="1">
      <tables count="1">
        <x v="2"/>
      </tables>
    </webPr>
  </connection>
  <connection id="2" name="Connection1" type="4" refreshedVersion="3" background="1" saveData="1">
    <webPr sourceData="1" parsePre="1" consecutive="1" xl2000="1" url="file:///C:/Documents%20and%20Settings/Michael.Larkin/Local%20Settings/Temp/SAS%20Temporary%20Files/_TD4428/sashtml2.htm" htmlTables="1">
      <tables count="1">
        <x v="2"/>
      </tables>
    </webPr>
  </connection>
</connections>
</file>

<file path=xl/sharedStrings.xml><?xml version="1.0" encoding="utf-8"?>
<sst xmlns="http://schemas.openxmlformats.org/spreadsheetml/2006/main" count="324" uniqueCount="178">
  <si>
    <t>Jan</t>
  </si>
  <si>
    <t>Feb</t>
  </si>
  <si>
    <t>Mar</t>
  </si>
  <si>
    <t>Apr</t>
  </si>
  <si>
    <t>May</t>
  </si>
  <si>
    <t>Jun</t>
  </si>
  <si>
    <t>Jul</t>
  </si>
  <si>
    <t>Aug</t>
  </si>
  <si>
    <t>Sep</t>
  </si>
  <si>
    <t>Oct</t>
  </si>
  <si>
    <t>Nov</t>
  </si>
  <si>
    <t>Dec</t>
  </si>
  <si>
    <t>&lt;- max days to close</t>
  </si>
  <si>
    <t>Select number of days each month will be closed:</t>
  </si>
  <si>
    <t>&lt;- days closed</t>
  </si>
  <si>
    <t>Percent of month closed:</t>
  </si>
  <si>
    <t>&lt;- pct of month closed</t>
  </si>
  <si>
    <t>DATASET</t>
  </si>
  <si>
    <t>SEASONAL CLOSURE: NUMBER OF DAYS CLOSED</t>
  </si>
  <si>
    <t>ROW</t>
  </si>
  <si>
    <t>CLOSED</t>
  </si>
  <si>
    <t>TOTAL</t>
  </si>
  <si>
    <t>%</t>
  </si>
  <si>
    <t>DISCARDS (LBS)</t>
  </si>
  <si>
    <t>LANDINGS (LBS)</t>
  </si>
  <si>
    <t>DD (LBS)</t>
  </si>
  <si>
    <t>RELEASE MORTALITY RATE</t>
  </si>
  <si>
    <t>TRIP ELIMINATION</t>
  </si>
  <si>
    <t>No trips eliminated by seasonal closure</t>
  </si>
  <si>
    <t>Targeted trips eliminated by seasonal closure</t>
  </si>
  <si>
    <t>FORK LENGTH</t>
  </si>
  <si>
    <t>SIZE LIMITS</t>
  </si>
  <si>
    <r>
      <rPr>
        <b/>
        <sz val="14"/>
        <color rgb="FFFFFF00"/>
        <rFont val="Calibri"/>
        <family val="2"/>
        <scheme val="minor"/>
      </rPr>
      <t>1.</t>
    </r>
    <r>
      <rPr>
        <b/>
        <sz val="14"/>
        <color theme="0"/>
        <rFont val="Calibri"/>
        <family val="2"/>
        <scheme val="minor"/>
      </rPr>
      <t xml:space="preserve"> Select seasonal closure:</t>
    </r>
  </si>
  <si>
    <t>LANDINGS</t>
  </si>
  <si>
    <t>%CLOSED</t>
  </si>
  <si>
    <t>SIZE LIMIT</t>
  </si>
  <si>
    <t>Alt. 1</t>
  </si>
  <si>
    <t>Alt. 2</t>
  </si>
  <si>
    <t>Month</t>
  </si>
  <si>
    <t>PROJECTION RESULTS:</t>
  </si>
  <si>
    <t>MODEL INPUTS:</t>
  </si>
  <si>
    <t>ALTERNATIVE</t>
  </si>
  <si>
    <t>ABC</t>
  </si>
  <si>
    <t>ACL (commercial)</t>
  </si>
  <si>
    <t>ACL (recreational)</t>
  </si>
  <si>
    <t>ACT (commercial)</t>
  </si>
  <si>
    <t>ACT (recreational)</t>
  </si>
  <si>
    <t>Total</t>
  </si>
  <si>
    <t>undersize</t>
  </si>
  <si>
    <t>undersized</t>
  </si>
  <si>
    <t>2009-2011</t>
  </si>
  <si>
    <t>SAS output</t>
  </si>
  <si>
    <t>14'' FL (inches) [Status Quo]</t>
  </si>
  <si>
    <t>15'' FL (inches)</t>
  </si>
  <si>
    <t>16'' FL (inches)</t>
  </si>
  <si>
    <t>17'' FL (inches)</t>
  </si>
  <si>
    <t>18'' FL (inches)</t>
  </si>
  <si>
    <t>19'' FL (inches)</t>
  </si>
  <si>
    <t>20'' FL (inches)</t>
  </si>
  <si>
    <t>No action</t>
  </si>
  <si>
    <t>close fishery</t>
  </si>
  <si>
    <t>Projected ACL Overage:</t>
  </si>
  <si>
    <t>Projected ACT Overage</t>
  </si>
  <si>
    <t>NA</t>
  </si>
  <si>
    <t>Annual Catch Target</t>
  </si>
  <si>
    <t>Annual  Catch Limit</t>
  </si>
  <si>
    <r>
      <t xml:space="preserve">GULF OF MEXICO: COMMERCIAL </t>
    </r>
    <r>
      <rPr>
        <b/>
        <sz val="20"/>
        <color rgb="FFFFFF00"/>
        <rFont val="Calibri"/>
        <family val="2"/>
        <scheme val="minor"/>
      </rPr>
      <t>GRAY TRIGGERFISH</t>
    </r>
  </si>
  <si>
    <t>Commercial Data</t>
  </si>
  <si>
    <t>Commercial Landings</t>
  </si>
  <si>
    <t>TRIP LIMIT</t>
  </si>
  <si>
    <t>No Limit</t>
  </si>
  <si>
    <t>Pounds</t>
  </si>
  <si>
    <t>Commercial trip limit results (2009-2011)</t>
  </si>
  <si>
    <t>Commercial</t>
  </si>
  <si>
    <t>Analysis Variable : SCHEDINT</t>
  </si>
  <si>
    <t>MO</t>
  </si>
  <si>
    <t>N Obs</t>
  </si>
  <si>
    <t>N</t>
  </si>
  <si>
    <t>I also produced an output in SAS to look at the sample sizes in each month to make sure they were &gt;30</t>
  </si>
  <si>
    <t>Commercial (POUNDS; 2009-2011)</t>
  </si>
  <si>
    <t>all modes</t>
  </si>
  <si>
    <t>current</t>
  </si>
  <si>
    <t>Analysis Variable : ID ID</t>
  </si>
  <si>
    <t>MONTH</t>
  </si>
  <si>
    <t xml:space="preserve">Below is some additional SAS output to evalute sample size in each month. </t>
  </si>
  <si>
    <r>
      <t>ACL %Overage</t>
    </r>
    <r>
      <rPr>
        <b/>
        <sz val="14"/>
        <color theme="0"/>
        <rFont val="Calibri"/>
        <family val="2"/>
        <scheme val="minor"/>
      </rPr>
      <t>/Underage:</t>
    </r>
  </si>
  <si>
    <r>
      <t>ACT %Overage</t>
    </r>
    <r>
      <rPr>
        <b/>
        <sz val="14"/>
        <color theme="0"/>
        <rFont val="Calibri"/>
        <family val="2"/>
        <scheme val="minor"/>
      </rPr>
      <t>/Underage:</t>
    </r>
  </si>
  <si>
    <t>Landings</t>
  </si>
  <si>
    <t>Projected Commercial Landings:</t>
  </si>
  <si>
    <t>JAN</t>
  </si>
  <si>
    <t>FEB</t>
  </si>
  <si>
    <t>MAR</t>
  </si>
  <si>
    <t>APR</t>
  </si>
  <si>
    <t>MAY</t>
  </si>
  <si>
    <t>JUN</t>
  </si>
  <si>
    <t>JUL</t>
  </si>
  <si>
    <t>AUG</t>
  </si>
  <si>
    <t>SEP</t>
  </si>
  <si>
    <t>OCT</t>
  </si>
  <si>
    <t>NOV</t>
  </si>
  <si>
    <t>DEC</t>
  </si>
  <si>
    <t>COM</t>
  </si>
  <si>
    <t>Total Projected Commercial Landings:</t>
  </si>
  <si>
    <t>CUMULATIVE LANDINGS</t>
  </si>
  <si>
    <t>Alt 1 ACT</t>
  </si>
  <si>
    <t>Projected Closure Date:</t>
  </si>
  <si>
    <t>Days in Season:</t>
  </si>
  <si>
    <t>DATE</t>
  </si>
  <si>
    <t>OPEN</t>
  </si>
  <si>
    <t>DAILY CATCH RATE</t>
  </si>
  <si>
    <t>Projected</t>
  </si>
  <si>
    <t>Alt 1 ACT Exceed</t>
  </si>
  <si>
    <t>DAYS CLOSED</t>
  </si>
  <si>
    <t>DAYS</t>
  </si>
  <si>
    <t>LANDED/DAY</t>
  </si>
  <si>
    <r>
      <rPr>
        <b/>
        <sz val="14"/>
        <color rgb="FFFFFF00"/>
        <rFont val="Calibri"/>
        <family val="2"/>
        <scheme val="minor"/>
      </rPr>
      <t xml:space="preserve">2. </t>
    </r>
    <r>
      <rPr>
        <b/>
        <sz val="14"/>
        <color theme="0"/>
        <rFont val="Calibri"/>
        <family val="2"/>
        <scheme val="minor"/>
      </rPr>
      <t>Select trip limit:</t>
    </r>
  </si>
  <si>
    <t>5 Gray Triggerfish</t>
  </si>
  <si>
    <t>12 Gray Triggerfish [Status Quo]</t>
  </si>
  <si>
    <t>10 Gray Triggerfish</t>
  </si>
  <si>
    <t>13 Gray Triggerfish</t>
  </si>
  <si>
    <t>14 Gray Triggerfish</t>
  </si>
  <si>
    <t>2017 landings projections</t>
  </si>
  <si>
    <t>BASED ON 2013-2015 LANDINGS except June and July landings come from 2008, 2009, and 2011 landings because these landing occurred before the closed season implimented in Amendment 37</t>
  </si>
  <si>
    <t>extra</t>
  </si>
  <si>
    <t>Alternative 1: No Action</t>
  </si>
  <si>
    <t>Alternative 2: Close the Fishery</t>
  </si>
  <si>
    <t>Alternative 3a: Rebuild stock in 8 years</t>
  </si>
  <si>
    <t>Alternative 3b: Rebuild stock in 9 years</t>
  </si>
  <si>
    <t>Alternative 3c: Rebuild stock in 10 years</t>
  </si>
  <si>
    <t>Alternative 4a: Average ABC yield for 2017-2019, rebuild stock in 8 years</t>
  </si>
  <si>
    <t>Alternative 4b: Average ABC yield for 2017-2019, rebuild stock in 9 years</t>
  </si>
  <si>
    <t>Alternative 4c: Average ABC yield for 2017-2019, rebuild stock in 10 years</t>
  </si>
  <si>
    <t>3, Option a</t>
  </si>
  <si>
    <t>Rebuild stock in 8 years</t>
  </si>
  <si>
    <t>3, Option b</t>
  </si>
  <si>
    <t>Rebuild stock in 9 years</t>
  </si>
  <si>
    <t>3, Option c</t>
  </si>
  <si>
    <t>Rebuild stock in 10 years</t>
  </si>
  <si>
    <t>4, Option a</t>
  </si>
  <si>
    <t>Average ABC yield for 2017-2019, rebuild in 8 years</t>
  </si>
  <si>
    <t>4, Option b</t>
  </si>
  <si>
    <t>Average ABC yield for 2017-2019, rebuild in 9 years</t>
  </si>
  <si>
    <t>4, Option c</t>
  </si>
  <si>
    <t>Average ABC yield for 2017-2019, rebuild in 10years</t>
  </si>
  <si>
    <t>Alt. 3a</t>
  </si>
  <si>
    <t>Alt. 3b</t>
  </si>
  <si>
    <t>Alt. 3c</t>
  </si>
  <si>
    <t>Alt. 4a</t>
  </si>
  <si>
    <t>Alt. 4b</t>
  </si>
  <si>
    <t>Alt. 4c</t>
  </si>
  <si>
    <t>Recreational ACL:</t>
  </si>
  <si>
    <t>Recreational ACT:</t>
  </si>
  <si>
    <t>Note: This model is intended to estimate needed reductions in harvest for the 2017 fishing season. This model does not account for effort shifting that may take place during a seasonal closure, nor does it consider any changes in the average size of gray triggerfish during rebuilding. As such, management reductions presented in these tables may overestimate future reductions in harvest. Actual landings for 2017 may be higher or lower than projected, resulting in harvest reductions being over- or underestimated.</t>
  </si>
  <si>
    <t>Commercial (Numbers; 2014-2015)</t>
  </si>
  <si>
    <t>20 Gray Triggerfish</t>
  </si>
  <si>
    <t xml:space="preserve">The current trip limit is 12 gray triggerfish.  Trip limits of 5 and 10 fish decrease the landings.  Trip limits of 13, 14, and 20 increase the landings. </t>
  </si>
  <si>
    <t>Trip Limit</t>
  </si>
  <si>
    <t>Alt 3a ACT</t>
  </si>
  <si>
    <t>Alt 3b ACT</t>
  </si>
  <si>
    <t>Alt 3c ACT</t>
  </si>
  <si>
    <t>Alt 4a ACT</t>
  </si>
  <si>
    <t>Alt 4b ACT</t>
  </si>
  <si>
    <t>Alt 4c ACT</t>
  </si>
  <si>
    <t>Alt 3a ACT Exceed</t>
  </si>
  <si>
    <t>Alt 3b ACT Exceed</t>
  </si>
  <si>
    <t>Alt 3c ACT Exceed</t>
  </si>
  <si>
    <t>Alt 4a ACT Exceed</t>
  </si>
  <si>
    <t>Alt 4b ACT Exceed</t>
  </si>
  <si>
    <t>Alt 4c ACT Exceed</t>
  </si>
  <si>
    <t>QUOTA CLOSURE PROJECTIONS (based on ACT)</t>
  </si>
  <si>
    <t>Alt. 1 ACT</t>
  </si>
  <si>
    <t>Alt. 3a ACT</t>
  </si>
  <si>
    <t>Alt. 3b ACT</t>
  </si>
  <si>
    <t>Alt. 3c ACT</t>
  </si>
  <si>
    <t>Alt. 4a ACT</t>
  </si>
  <si>
    <t>Alt. 4b ACT</t>
  </si>
  <si>
    <t>Alt. 4c ACT</t>
  </si>
  <si>
    <t>ESTIMATES REDUCTIONS IN HARVEST FOR 2017 FISHING SEASON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</si>
</sst>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00"/>
    <numFmt numFmtId="166" formatCode="m/d;@"/>
    <numFmt numFmtId="167" formatCode="m/d/yy;@"/>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b/>
      <sz val="20"/>
      <color rgb="FFFFFF00"/>
      <name val="Calibri"/>
      <family val="2"/>
      <scheme val="minor"/>
    </font>
    <font>
      <sz val="14"/>
      <name val="Calibri"/>
      <family val="2"/>
      <scheme val="minor"/>
    </font>
    <font>
      <b/>
      <sz val="12"/>
      <color rgb="FFFFCC66"/>
      <name val="Calibri"/>
      <family val="2"/>
      <scheme val="minor"/>
    </font>
    <font>
      <b/>
      <sz val="10"/>
      <color rgb="FFFFFF00"/>
      <name val="Calibri"/>
      <family val="2"/>
      <scheme val="minor"/>
    </font>
    <font>
      <b/>
      <sz val="20"/>
      <color rgb="FFFFCC66"/>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sz val="11"/>
      <color rgb="FF66FFFF"/>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i/>
      <sz val="11"/>
      <color rgb="FFFFFF00"/>
      <name val="Calibri"/>
      <family val="2"/>
      <scheme val="minor"/>
    </font>
    <font>
      <b/>
      <sz val="12"/>
      <color theme="1"/>
      <name val="Calibri"/>
      <family val="2"/>
      <scheme val="minor"/>
    </font>
    <font>
      <i/>
      <sz val="8"/>
      <color theme="1"/>
      <name val="Calibri"/>
      <family val="2"/>
      <scheme val="minor"/>
    </font>
    <font>
      <sz val="11"/>
      <color theme="7" tint="-0.249977111117893"/>
      <name val="Calibri"/>
      <family val="2"/>
      <scheme val="minor"/>
    </font>
    <font>
      <sz val="12"/>
      <color theme="1"/>
      <name val="Calibri"/>
      <family val="2"/>
      <scheme val="minor"/>
    </font>
    <font>
      <sz val="14"/>
      <color theme="1"/>
      <name val="Calibri"/>
      <family val="2"/>
      <scheme val="minor"/>
    </font>
    <font>
      <b/>
      <sz val="16"/>
      <color theme="0"/>
      <name val="Calibri"/>
      <family val="2"/>
      <scheme val="minor"/>
    </font>
    <font>
      <b/>
      <sz val="11"/>
      <name val="Calibri"/>
      <family val="2"/>
      <scheme val="minor"/>
    </font>
    <font>
      <i/>
      <sz val="14"/>
      <color theme="0"/>
      <name val="Calibri"/>
      <family val="2"/>
      <scheme val="minor"/>
    </font>
    <font>
      <b/>
      <u/>
      <sz val="14"/>
      <color rgb="FFFFFF00"/>
      <name val="Calibri"/>
      <family val="2"/>
      <scheme val="minor"/>
    </font>
    <font>
      <b/>
      <u/>
      <sz val="14"/>
      <color theme="0"/>
      <name val="Calibri"/>
      <family val="2"/>
      <scheme val="minor"/>
    </font>
    <font>
      <sz val="12"/>
      <color theme="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3" tint="0.39994506668294322"/>
        <bgColor indexed="64"/>
      </patternFill>
    </fill>
    <fill>
      <patternFill patternType="solid">
        <fgColor theme="8"/>
        <bgColor indexed="64"/>
      </patternFill>
    </fill>
    <fill>
      <patternFill patternType="solid">
        <fgColor theme="4" tint="-0.24994659260841701"/>
        <bgColor indexed="64"/>
      </patternFill>
    </fill>
    <fill>
      <patternFill patternType="solid">
        <fgColor theme="0" tint="-0.24994659260841701"/>
        <bgColor indexed="64"/>
      </patternFill>
    </fill>
  </fills>
  <borders count="8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n">
        <color auto="1"/>
      </left>
      <right style="thin">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right style="medium">
        <color indexed="64"/>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medium">
        <color indexed="64"/>
      </left>
      <right style="medium">
        <color indexed="64"/>
      </right>
      <top style="thin">
        <color auto="1"/>
      </top>
      <bottom style="medium">
        <color indexed="64"/>
      </bottom>
      <diagonal/>
    </border>
    <border>
      <left/>
      <right/>
      <top style="medium">
        <color indexed="64"/>
      </top>
      <bottom style="thick">
        <color auto="1"/>
      </bottom>
      <diagonal/>
    </border>
    <border>
      <left/>
      <right style="medium">
        <color indexed="64"/>
      </right>
      <top style="medium">
        <color indexed="64"/>
      </top>
      <bottom style="thick">
        <color auto="1"/>
      </bottom>
      <diagonal/>
    </border>
    <border>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thick">
        <color auto="1"/>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94">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8" fillId="2" borderId="0" xfId="0" applyFont="1" applyFill="1" applyProtection="1">
      <protection hidden="1"/>
    </xf>
    <xf numFmtId="0" fontId="12" fillId="3" borderId="0" xfId="0" applyFont="1" applyFill="1" applyProtection="1">
      <protection hidden="1"/>
    </xf>
    <xf numFmtId="0" fontId="13" fillId="2" borderId="0" xfId="0" applyFont="1" applyFill="1" applyProtection="1">
      <protection hidden="1"/>
    </xf>
    <xf numFmtId="0" fontId="4" fillId="4" borderId="0" xfId="0" applyFont="1" applyFill="1" applyBorder="1" applyProtection="1">
      <protection hidden="1"/>
    </xf>
    <xf numFmtId="0" fontId="15" fillId="5" borderId="5" xfId="0" applyFont="1" applyFill="1" applyBorder="1" applyAlignment="1" applyProtection="1">
      <alignment horizontal="center"/>
      <protection locked="0"/>
    </xf>
    <xf numFmtId="0" fontId="15" fillId="5" borderId="5" xfId="0" applyFont="1" applyFill="1" applyBorder="1" applyAlignment="1" applyProtection="1">
      <alignment horizontal="center"/>
    </xf>
    <xf numFmtId="0" fontId="16" fillId="4" borderId="0" xfId="0" applyFont="1" applyFill="1" applyBorder="1" applyProtection="1">
      <protection hidden="1"/>
    </xf>
    <xf numFmtId="0" fontId="17" fillId="4" borderId="0" xfId="0" applyFont="1" applyFill="1" applyBorder="1" applyProtection="1">
      <protection hidden="1"/>
    </xf>
    <xf numFmtId="0" fontId="8" fillId="4" borderId="0" xfId="0" applyFont="1" applyFill="1" applyBorder="1" applyProtection="1">
      <protection hidden="1"/>
    </xf>
    <xf numFmtId="0" fontId="18" fillId="4" borderId="0" xfId="0" applyFont="1" applyFill="1" applyBorder="1" applyProtection="1">
      <protection hidden="1"/>
    </xf>
    <xf numFmtId="0" fontId="18" fillId="4" borderId="0" xfId="0" applyFont="1" applyFill="1" applyBorder="1" applyAlignment="1" applyProtection="1">
      <alignment horizontal="right"/>
      <protection hidden="1"/>
    </xf>
    <xf numFmtId="0" fontId="14" fillId="4" borderId="5" xfId="0" applyFont="1" applyFill="1" applyBorder="1" applyAlignment="1" applyProtection="1">
      <alignment horizontal="center"/>
      <protection hidden="1"/>
    </xf>
    <xf numFmtId="0" fontId="16" fillId="2" borderId="0" xfId="0" applyFont="1" applyFill="1" applyProtection="1">
      <protection hidden="1"/>
    </xf>
    <xf numFmtId="0" fontId="4" fillId="6" borderId="0" xfId="0" applyFont="1" applyFill="1" applyBorder="1" applyProtection="1">
      <protection hidden="1"/>
    </xf>
    <xf numFmtId="3" fontId="0" fillId="0" borderId="0" xfId="0" applyNumberFormat="1"/>
    <xf numFmtId="0" fontId="3" fillId="0" borderId="0" xfId="0" applyFont="1"/>
    <xf numFmtId="0" fontId="0" fillId="0" borderId="9" xfId="0" applyBorder="1"/>
    <xf numFmtId="0" fontId="0" fillId="0" borderId="14" xfId="0" applyBorder="1"/>
    <xf numFmtId="0" fontId="0" fillId="0" borderId="15" xfId="0" applyBorder="1"/>
    <xf numFmtId="0" fontId="0" fillId="0" borderId="11" xfId="0" applyBorder="1"/>
    <xf numFmtId="0" fontId="0" fillId="7" borderId="16" xfId="0" applyFill="1" applyBorder="1"/>
    <xf numFmtId="0" fontId="0" fillId="9" borderId="16" xfId="0" applyFill="1" applyBorder="1"/>
    <xf numFmtId="0" fontId="0" fillId="8" borderId="16" xfId="0" applyFill="1" applyBorder="1"/>
    <xf numFmtId="0" fontId="0" fillId="8" borderId="17" xfId="0" applyFill="1" applyBorder="1"/>
    <xf numFmtId="3" fontId="0" fillId="9" borderId="9" xfId="0" applyNumberFormat="1" applyFill="1" applyBorder="1" applyAlignment="1">
      <alignment horizontal="center"/>
    </xf>
    <xf numFmtId="3" fontId="0" fillId="9" borderId="10" xfId="0" applyNumberFormat="1" applyFill="1" applyBorder="1" applyAlignment="1">
      <alignment horizontal="center"/>
    </xf>
    <xf numFmtId="3" fontId="0" fillId="7" borderId="9" xfId="0" applyNumberFormat="1" applyFill="1" applyBorder="1" applyAlignment="1">
      <alignment horizontal="center"/>
    </xf>
    <xf numFmtId="3" fontId="0" fillId="7" borderId="10" xfId="0" applyNumberFormat="1" applyFill="1" applyBorder="1" applyAlignment="1">
      <alignment horizontal="center"/>
    </xf>
    <xf numFmtId="3" fontId="0" fillId="8" borderId="9" xfId="0" applyNumberFormat="1" applyFill="1" applyBorder="1" applyAlignment="1">
      <alignment horizontal="center"/>
    </xf>
    <xf numFmtId="3" fontId="0" fillId="8" borderId="10" xfId="0" applyNumberFormat="1" applyFill="1" applyBorder="1" applyAlignment="1">
      <alignment horizontal="center"/>
    </xf>
    <xf numFmtId="3" fontId="0" fillId="8" borderId="14" xfId="0" applyNumberFormat="1" applyFill="1" applyBorder="1" applyAlignment="1">
      <alignment horizontal="center"/>
    </xf>
    <xf numFmtId="3" fontId="0" fillId="8" borderId="15" xfId="0" applyNumberFormat="1" applyFill="1" applyBorder="1" applyAlignment="1">
      <alignment horizontal="center"/>
    </xf>
    <xf numFmtId="0" fontId="3" fillId="0" borderId="11" xfId="0" applyFont="1" applyBorder="1"/>
    <xf numFmtId="3" fontId="0" fillId="11" borderId="10" xfId="0" applyNumberFormat="1" applyFill="1" applyBorder="1" applyAlignment="1">
      <alignment horizontal="center"/>
    </xf>
    <xf numFmtId="3" fontId="0" fillId="12" borderId="10" xfId="0" applyNumberFormat="1" applyFill="1" applyBorder="1" applyAlignment="1">
      <alignment horizontal="center"/>
    </xf>
    <xf numFmtId="3" fontId="0" fillId="13" borderId="10" xfId="0" applyNumberFormat="1" applyFill="1" applyBorder="1" applyAlignment="1">
      <alignment horizontal="center"/>
    </xf>
    <xf numFmtId="3" fontId="0" fillId="11" borderId="9" xfId="0" applyNumberFormat="1" applyFill="1" applyBorder="1" applyAlignment="1">
      <alignment horizontal="center"/>
    </xf>
    <xf numFmtId="3" fontId="0" fillId="14" borderId="9" xfId="0" applyNumberFormat="1" applyFill="1" applyBorder="1" applyAlignment="1">
      <alignment horizontal="center"/>
    </xf>
    <xf numFmtId="3" fontId="0" fillId="14" borderId="10" xfId="0" applyNumberFormat="1" applyFill="1" applyBorder="1" applyAlignment="1">
      <alignment horizontal="center"/>
    </xf>
    <xf numFmtId="3" fontId="0" fillId="12" borderId="9" xfId="0" applyNumberFormat="1" applyFill="1" applyBorder="1" applyAlignment="1">
      <alignment horizontal="center"/>
    </xf>
    <xf numFmtId="3" fontId="0" fillId="16" borderId="14" xfId="0" applyNumberFormat="1" applyFill="1" applyBorder="1" applyAlignment="1">
      <alignment horizontal="center"/>
    </xf>
    <xf numFmtId="3" fontId="0" fillId="16" borderId="15" xfId="0" applyNumberFormat="1" applyFill="1" applyBorder="1" applyAlignment="1">
      <alignment horizontal="center"/>
    </xf>
    <xf numFmtId="3" fontId="0" fillId="11" borderId="14" xfId="0" applyNumberFormat="1" applyFill="1" applyBorder="1" applyAlignment="1">
      <alignment horizontal="center"/>
    </xf>
    <xf numFmtId="3" fontId="0" fillId="11" borderId="15" xfId="0" applyNumberFormat="1" applyFill="1" applyBorder="1" applyAlignment="1">
      <alignment horizontal="center"/>
    </xf>
    <xf numFmtId="3" fontId="3" fillId="18" borderId="6" xfId="0" applyNumberFormat="1" applyFont="1" applyFill="1" applyBorder="1" applyAlignment="1">
      <alignment horizontal="center"/>
    </xf>
    <xf numFmtId="3" fontId="3" fillId="18" borderId="8" xfId="0" applyNumberFormat="1" applyFont="1" applyFill="1" applyBorder="1" applyAlignment="1">
      <alignment horizontal="center"/>
    </xf>
    <xf numFmtId="3" fontId="3" fillId="10" borderId="8" xfId="0" applyNumberFormat="1" applyFont="1" applyFill="1" applyBorder="1" applyAlignment="1">
      <alignment horizontal="center"/>
    </xf>
    <xf numFmtId="3" fontId="3" fillId="5" borderId="6" xfId="0" applyNumberFormat="1" applyFont="1" applyFill="1" applyBorder="1" applyAlignment="1">
      <alignment horizontal="center"/>
    </xf>
    <xf numFmtId="3" fontId="3" fillId="5" borderId="8" xfId="0" applyNumberFormat="1" applyFont="1" applyFill="1" applyBorder="1" applyAlignment="1">
      <alignment horizontal="center"/>
    </xf>
    <xf numFmtId="0" fontId="20" fillId="18" borderId="12" xfId="0" applyFont="1" applyFill="1" applyBorder="1" applyAlignment="1">
      <alignment horizontal="center"/>
    </xf>
    <xf numFmtId="0" fontId="20" fillId="18" borderId="13" xfId="0" applyFont="1" applyFill="1" applyBorder="1" applyAlignment="1">
      <alignment horizontal="center"/>
    </xf>
    <xf numFmtId="0" fontId="2" fillId="15" borderId="11" xfId="0" applyFont="1" applyFill="1" applyBorder="1"/>
    <xf numFmtId="0" fontId="2" fillId="15" borderId="6" xfId="0" applyFont="1" applyFill="1" applyBorder="1" applyAlignment="1">
      <alignment horizontal="center"/>
    </xf>
    <xf numFmtId="0" fontId="2" fillId="15" borderId="8" xfId="0" applyFont="1" applyFill="1" applyBorder="1" applyAlignment="1">
      <alignment horizontal="center"/>
    </xf>
    <xf numFmtId="0" fontId="0" fillId="0" borderId="0" xfId="0" applyAlignment="1">
      <alignment horizontal="center"/>
    </xf>
    <xf numFmtId="0" fontId="4" fillId="19" borderId="0" xfId="0" applyFont="1" applyFill="1" applyAlignment="1" applyProtection="1">
      <alignment horizontal="center"/>
      <protection hidden="1"/>
    </xf>
    <xf numFmtId="9" fontId="0" fillId="5" borderId="11" xfId="1" applyFont="1" applyFill="1" applyBorder="1"/>
    <xf numFmtId="0" fontId="0" fillId="0" borderId="12" xfId="0" applyBorder="1"/>
    <xf numFmtId="0" fontId="0" fillId="0" borderId="21" xfId="0" applyBorder="1"/>
    <xf numFmtId="0" fontId="0" fillId="0" borderId="13" xfId="0" applyBorder="1"/>
    <xf numFmtId="0" fontId="0" fillId="0" borderId="22" xfId="0" applyBorder="1"/>
    <xf numFmtId="0" fontId="14" fillId="4" borderId="26" xfId="0" applyFont="1" applyFill="1" applyBorder="1" applyAlignment="1" applyProtection="1">
      <alignment horizontal="center"/>
      <protection hidden="1"/>
    </xf>
    <xf numFmtId="0" fontId="14" fillId="4" borderId="27" xfId="0" applyFont="1" applyFill="1" applyBorder="1" applyAlignment="1" applyProtection="1">
      <alignment horizontal="center"/>
      <protection hidden="1"/>
    </xf>
    <xf numFmtId="9" fontId="14" fillId="4" borderId="28" xfId="1" applyFont="1" applyFill="1" applyBorder="1" applyAlignment="1" applyProtection="1">
      <alignment horizontal="center"/>
      <protection hidden="1"/>
    </xf>
    <xf numFmtId="9" fontId="14" fillId="4" borderId="29" xfId="1" applyFont="1" applyFill="1" applyBorder="1" applyAlignment="1" applyProtection="1">
      <alignment horizontal="center"/>
      <protection hidden="1"/>
    </xf>
    <xf numFmtId="9" fontId="14" fillId="4" borderId="30" xfId="1" applyFont="1" applyFill="1" applyBorder="1" applyAlignment="1" applyProtection="1">
      <alignment horizontal="center"/>
      <protection hidden="1"/>
    </xf>
    <xf numFmtId="0" fontId="0" fillId="5" borderId="6" xfId="0" applyFill="1" applyBorder="1"/>
    <xf numFmtId="0" fontId="0" fillId="5" borderId="7" xfId="0" applyFill="1" applyBorder="1"/>
    <xf numFmtId="0" fontId="15" fillId="5" borderId="18" xfId="0" applyFont="1" applyFill="1" applyBorder="1" applyAlignment="1" applyProtection="1">
      <alignment horizontal="center"/>
      <protection locked="0"/>
    </xf>
    <xf numFmtId="0" fontId="21" fillId="0" borderId="0" xfId="0" applyFont="1" applyFill="1" applyBorder="1" applyAlignment="1" applyProtection="1">
      <alignment horizontal="left"/>
      <protection hidden="1"/>
    </xf>
    <xf numFmtId="0" fontId="0" fillId="0" borderId="0" xfId="0" applyBorder="1"/>
    <xf numFmtId="0" fontId="21" fillId="0" borderId="22" xfId="0" applyFont="1" applyFill="1" applyBorder="1" applyAlignment="1" applyProtection="1">
      <alignment horizontal="left"/>
      <protection hidden="1"/>
    </xf>
    <xf numFmtId="0" fontId="3" fillId="0" borderId="12" xfId="0" applyFont="1" applyBorder="1"/>
    <xf numFmtId="0" fontId="3" fillId="0" borderId="31" xfId="0" applyFont="1" applyBorder="1" applyAlignment="1">
      <alignment horizontal="right"/>
    </xf>
    <xf numFmtId="0" fontId="3" fillId="0" borderId="35" xfId="0" applyFont="1" applyBorder="1" applyAlignment="1">
      <alignment horizontal="right"/>
    </xf>
    <xf numFmtId="0" fontId="0" fillId="5" borderId="14" xfId="0" applyFill="1" applyBorder="1"/>
    <xf numFmtId="0" fontId="0" fillId="5" borderId="22" xfId="0" applyFill="1" applyBorder="1"/>
    <xf numFmtId="0" fontId="3" fillId="0" borderId="0" xfId="0" applyFont="1" applyAlignment="1">
      <alignment horizontal="center"/>
    </xf>
    <xf numFmtId="0" fontId="3" fillId="0" borderId="21" xfId="0" applyFont="1" applyBorder="1"/>
    <xf numFmtId="0" fontId="22" fillId="0" borderId="0" xfId="0" applyFont="1"/>
    <xf numFmtId="0" fontId="20"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1" xfId="0" applyBorder="1" applyAlignment="1">
      <alignment horizontal="center"/>
    </xf>
    <xf numFmtId="0" fontId="3" fillId="5" borderId="11" xfId="0" applyFont="1" applyFill="1" applyBorder="1" applyAlignment="1">
      <alignment horizontal="center"/>
    </xf>
    <xf numFmtId="9" fontId="0" fillId="10" borderId="11" xfId="0" applyNumberFormat="1" applyFill="1" applyBorder="1" applyAlignment="1">
      <alignment horizontal="center"/>
    </xf>
    <xf numFmtId="0" fontId="3" fillId="0" borderId="11" xfId="0" applyFont="1" applyBorder="1" applyAlignment="1">
      <alignment horizontal="right"/>
    </xf>
    <xf numFmtId="0" fontId="2" fillId="19" borderId="11" xfId="0" applyFont="1" applyFill="1" applyBorder="1" applyAlignment="1" applyProtection="1">
      <alignment horizontal="center"/>
      <protection hidden="1"/>
    </xf>
    <xf numFmtId="0" fontId="0" fillId="0" borderId="0" xfId="0" applyFill="1" applyBorder="1"/>
    <xf numFmtId="9" fontId="0" fillId="9" borderId="9" xfId="1" applyFont="1" applyFill="1" applyBorder="1" applyAlignment="1">
      <alignment horizontal="center"/>
    </xf>
    <xf numFmtId="9" fontId="0" fillId="7" borderId="9" xfId="1" applyFont="1" applyFill="1" applyBorder="1" applyAlignment="1">
      <alignment horizontal="center"/>
    </xf>
    <xf numFmtId="9" fontId="0" fillId="7" borderId="10" xfId="0" applyNumberFormat="1" applyFill="1" applyBorder="1" applyAlignment="1">
      <alignment horizontal="center"/>
    </xf>
    <xf numFmtId="9" fontId="0" fillId="7" borderId="9" xfId="0" applyNumberFormat="1" applyFill="1" applyBorder="1" applyAlignment="1">
      <alignment horizontal="center"/>
    </xf>
    <xf numFmtId="0" fontId="2" fillId="15" borderId="40" xfId="0" applyFont="1" applyFill="1" applyBorder="1"/>
    <xf numFmtId="0" fontId="2" fillId="19" borderId="41" xfId="0" applyFont="1" applyFill="1" applyBorder="1" applyAlignment="1" applyProtection="1">
      <alignment horizontal="center"/>
      <protection hidden="1"/>
    </xf>
    <xf numFmtId="0" fontId="2" fillId="19" borderId="42" xfId="0" applyFont="1" applyFill="1" applyBorder="1" applyAlignment="1" applyProtection="1">
      <alignment horizontal="center"/>
      <protection hidden="1"/>
    </xf>
    <xf numFmtId="9" fontId="0" fillId="7" borderId="2" xfId="0" applyNumberFormat="1" applyFill="1" applyBorder="1" applyAlignment="1">
      <alignment horizontal="center"/>
    </xf>
    <xf numFmtId="9" fontId="0" fillId="8" borderId="45" xfId="0" applyNumberFormat="1" applyFill="1" applyBorder="1" applyAlignment="1">
      <alignment horizontal="center"/>
    </xf>
    <xf numFmtId="9" fontId="0" fillId="8" borderId="46" xfId="0" applyNumberFormat="1" applyFill="1" applyBorder="1" applyAlignment="1">
      <alignment horizontal="center"/>
    </xf>
    <xf numFmtId="9" fontId="0" fillId="8" borderId="4" xfId="0" applyNumberFormat="1" applyFill="1" applyBorder="1" applyAlignment="1">
      <alignment horizontal="center"/>
    </xf>
    <xf numFmtId="3" fontId="3" fillId="18" borderId="47" xfId="0" applyNumberFormat="1" applyFont="1" applyFill="1" applyBorder="1" applyAlignment="1">
      <alignment horizontal="center"/>
    </xf>
    <xf numFmtId="3" fontId="3" fillId="18" borderId="48" xfId="0" applyNumberFormat="1" applyFont="1" applyFill="1" applyBorder="1" applyAlignment="1">
      <alignment horizontal="center"/>
    </xf>
    <xf numFmtId="0" fontId="0" fillId="9" borderId="43" xfId="0" applyFill="1" applyBorder="1" applyAlignment="1">
      <alignment horizontal="right"/>
    </xf>
    <xf numFmtId="0" fontId="0" fillId="7" borderId="43" xfId="0" applyFill="1" applyBorder="1" applyAlignment="1">
      <alignment horizontal="right"/>
    </xf>
    <xf numFmtId="0" fontId="0" fillId="0" borderId="3" xfId="0" applyBorder="1" applyAlignment="1">
      <alignment horizontal="right"/>
    </xf>
    <xf numFmtId="0" fontId="0" fillId="8" borderId="44" xfId="0" applyFill="1" applyBorder="1" applyAlignment="1">
      <alignment horizontal="right"/>
    </xf>
    <xf numFmtId="9" fontId="0" fillId="0" borderId="39" xfId="1" applyFont="1" applyBorder="1" applyAlignment="1">
      <alignment horizontal="center"/>
    </xf>
    <xf numFmtId="0" fontId="14" fillId="4" borderId="0" xfId="0" applyFont="1" applyFill="1" applyBorder="1" applyProtection="1">
      <protection hidden="1"/>
    </xf>
    <xf numFmtId="0" fontId="14" fillId="4" borderId="0" xfId="0" applyFont="1" applyFill="1" applyBorder="1" applyAlignment="1" applyProtection="1">
      <alignment horizontal="center"/>
      <protection hidden="1"/>
    </xf>
    <xf numFmtId="0" fontId="19" fillId="4" borderId="0" xfId="0" applyFont="1" applyFill="1" applyBorder="1" applyProtection="1">
      <protection hidden="1"/>
    </xf>
    <xf numFmtId="0" fontId="26" fillId="4" borderId="0" xfId="0" applyFont="1" applyFill="1" applyBorder="1" applyProtection="1">
      <protection hidden="1"/>
    </xf>
    <xf numFmtId="0" fontId="19" fillId="2" borderId="0" xfId="0" applyFont="1" applyFill="1" applyProtection="1">
      <protection hidden="1"/>
    </xf>
    <xf numFmtId="0" fontId="14" fillId="2" borderId="0" xfId="0" applyFont="1" applyFill="1" applyProtection="1">
      <protection hidden="1"/>
    </xf>
    <xf numFmtId="0" fontId="25" fillId="2" borderId="0" xfId="0" applyFont="1" applyFill="1" applyProtection="1">
      <protection hidden="1"/>
    </xf>
    <xf numFmtId="0" fontId="3" fillId="0" borderId="18" xfId="0" applyFont="1" applyBorder="1" applyAlignment="1">
      <alignment horizontal="center"/>
    </xf>
    <xf numFmtId="0" fontId="14" fillId="4" borderId="0" xfId="0" applyFont="1" applyFill="1" applyBorder="1" applyAlignment="1" applyProtection="1">
      <alignment horizontal="right" vertical="center"/>
      <protection hidden="1"/>
    </xf>
    <xf numFmtId="0" fontId="18" fillId="4" borderId="0" xfId="0" applyFont="1" applyFill="1" applyBorder="1" applyAlignment="1" applyProtection="1">
      <alignment horizontal="right" vertical="center"/>
      <protection hidden="1"/>
    </xf>
    <xf numFmtId="0" fontId="14" fillId="4" borderId="0" xfId="0" applyFont="1" applyFill="1" applyBorder="1" applyAlignment="1" applyProtection="1">
      <alignment vertical="center"/>
      <protection hidden="1"/>
    </xf>
    <xf numFmtId="0" fontId="23" fillId="4" borderId="0" xfId="0"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0" fontId="28" fillId="4" borderId="0" xfId="0" applyFont="1" applyFill="1" applyBorder="1" applyAlignment="1" applyProtection="1">
      <alignment horizontal="left" vertical="center"/>
      <protection hidden="1"/>
    </xf>
    <xf numFmtId="0" fontId="28" fillId="4" borderId="0" xfId="0" applyFont="1" applyFill="1" applyBorder="1" applyAlignment="1" applyProtection="1">
      <alignment horizontal="right" vertical="center"/>
      <protection hidden="1"/>
    </xf>
    <xf numFmtId="0" fontId="28" fillId="4" borderId="0" xfId="0" applyFont="1" applyFill="1" applyBorder="1" applyAlignment="1" applyProtection="1">
      <alignment horizontal="left"/>
      <protection hidden="1"/>
    </xf>
    <xf numFmtId="0" fontId="8" fillId="2" borderId="0" xfId="0" applyFont="1" applyFill="1" applyBorder="1" applyProtection="1">
      <protection hidden="1"/>
    </xf>
    <xf numFmtId="0" fontId="4" fillId="6" borderId="0" xfId="0" applyFont="1" applyFill="1" applyBorder="1" applyAlignment="1" applyProtection="1">
      <alignment vertical="center"/>
      <protection hidden="1"/>
    </xf>
    <xf numFmtId="0" fontId="8" fillId="6" borderId="0" xfId="0" applyFont="1" applyFill="1" applyBorder="1" applyProtection="1">
      <protection hidden="1"/>
    </xf>
    <xf numFmtId="0" fontId="14" fillId="6" borderId="0" xfId="0" applyFont="1" applyFill="1" applyBorder="1" applyAlignment="1" applyProtection="1">
      <alignment horizontal="right"/>
      <protection hidden="1"/>
    </xf>
    <xf numFmtId="0" fontId="24" fillId="6" borderId="0" xfId="0" applyFont="1" applyFill="1" applyBorder="1" applyAlignment="1" applyProtection="1">
      <alignment horizontal="right" vertical="center"/>
      <protection hidden="1"/>
    </xf>
    <xf numFmtId="0" fontId="14" fillId="6" borderId="0" xfId="0" applyFont="1" applyFill="1" applyBorder="1" applyAlignment="1" applyProtection="1">
      <alignment horizontal="right" vertical="center"/>
      <protection hidden="1"/>
    </xf>
    <xf numFmtId="0" fontId="17" fillId="6" borderId="0" xfId="0" applyFont="1" applyFill="1" applyBorder="1" applyProtection="1">
      <protection hidden="1"/>
    </xf>
    <xf numFmtId="0" fontId="28" fillId="6" borderId="0" xfId="0" applyFont="1" applyFill="1" applyBorder="1" applyAlignment="1" applyProtection="1">
      <alignment horizontal="left" vertical="center"/>
      <protection hidden="1"/>
    </xf>
    <xf numFmtId="0" fontId="14" fillId="20" borderId="50" xfId="0" applyFont="1" applyFill="1" applyBorder="1" applyProtection="1">
      <protection hidden="1"/>
    </xf>
    <xf numFmtId="0" fontId="4" fillId="20" borderId="50" xfId="0" applyFont="1" applyFill="1" applyBorder="1" applyProtection="1">
      <protection hidden="1"/>
    </xf>
    <xf numFmtId="0" fontId="4" fillId="20" borderId="50" xfId="0" applyFont="1" applyFill="1" applyBorder="1" applyAlignment="1" applyProtection="1">
      <alignment vertical="center"/>
      <protection hidden="1"/>
    </xf>
    <xf numFmtId="0" fontId="8" fillId="20" borderId="50" xfId="0" applyFont="1" applyFill="1" applyBorder="1" applyProtection="1">
      <protection hidden="1"/>
    </xf>
    <xf numFmtId="0" fontId="17" fillId="20" borderId="50" xfId="0" applyFont="1" applyFill="1" applyBorder="1" applyProtection="1">
      <protection hidden="1"/>
    </xf>
    <xf numFmtId="0" fontId="4" fillId="6" borderId="54" xfId="0" applyFont="1" applyFill="1" applyBorder="1" applyProtection="1">
      <protection hidden="1"/>
    </xf>
    <xf numFmtId="0" fontId="4" fillId="20" borderId="56" xfId="0" applyFont="1" applyFill="1" applyBorder="1" applyProtection="1">
      <protection hidden="1"/>
    </xf>
    <xf numFmtId="0" fontId="8" fillId="20" borderId="57" xfId="0" applyFont="1" applyFill="1" applyBorder="1" applyProtection="1">
      <protection hidden="1"/>
    </xf>
    <xf numFmtId="0" fontId="14" fillId="4" borderId="54" xfId="0" applyFont="1" applyFill="1" applyBorder="1" applyProtection="1">
      <protection hidden="1"/>
    </xf>
    <xf numFmtId="0" fontId="27" fillId="4" borderId="55" xfId="0" applyFont="1" applyFill="1" applyBorder="1" applyProtection="1">
      <protection hidden="1"/>
    </xf>
    <xf numFmtId="0" fontId="4" fillId="4" borderId="54" xfId="0" applyFont="1" applyFill="1" applyBorder="1" applyProtection="1">
      <protection hidden="1"/>
    </xf>
    <xf numFmtId="0" fontId="8" fillId="4" borderId="55" xfId="0" applyFont="1" applyFill="1" applyBorder="1" applyProtection="1">
      <protection hidden="1"/>
    </xf>
    <xf numFmtId="0" fontId="16" fillId="4" borderId="54" xfId="0" applyFont="1" applyFill="1" applyBorder="1" applyProtection="1">
      <protection hidden="1"/>
    </xf>
    <xf numFmtId="0" fontId="16" fillId="4" borderId="55" xfId="0" applyFont="1" applyFill="1" applyBorder="1" applyProtection="1">
      <protection hidden="1"/>
    </xf>
    <xf numFmtId="0" fontId="19" fillId="4" borderId="55" xfId="0" applyFont="1" applyFill="1" applyBorder="1" applyProtection="1">
      <protection hidden="1"/>
    </xf>
    <xf numFmtId="0" fontId="8" fillId="6" borderId="55" xfId="0" applyFont="1" applyFill="1" applyBorder="1" applyProtection="1">
      <protection hidden="1"/>
    </xf>
    <xf numFmtId="0" fontId="14" fillId="6" borderId="54" xfId="0" applyFont="1" applyFill="1" applyBorder="1" applyAlignment="1" applyProtection="1">
      <alignment horizontal="right"/>
      <protection hidden="1"/>
    </xf>
    <xf numFmtId="0" fontId="14" fillId="6" borderId="55" xfId="0" applyFont="1" applyFill="1" applyBorder="1" applyAlignment="1" applyProtection="1">
      <alignment horizontal="right"/>
      <protection hidden="1"/>
    </xf>
    <xf numFmtId="0" fontId="0" fillId="0" borderId="0" xfId="0" applyProtection="1">
      <protection hidden="1"/>
    </xf>
    <xf numFmtId="0" fontId="15" fillId="5" borderId="23" xfId="0" applyFont="1" applyFill="1" applyBorder="1" applyAlignment="1" applyProtection="1">
      <alignment horizontal="center"/>
      <protection hidden="1"/>
    </xf>
    <xf numFmtId="0" fontId="15" fillId="5" borderId="24" xfId="0" applyFont="1" applyFill="1" applyBorder="1" applyAlignment="1" applyProtection="1">
      <alignment horizontal="center"/>
      <protection hidden="1"/>
    </xf>
    <xf numFmtId="0" fontId="15" fillId="5" borderId="25" xfId="0" applyFont="1" applyFill="1" applyBorder="1" applyAlignment="1" applyProtection="1">
      <alignment horizontal="center"/>
      <protection hidden="1"/>
    </xf>
    <xf numFmtId="0" fontId="3" fillId="0" borderId="0" xfId="0" applyFont="1" applyProtection="1">
      <protection hidden="1"/>
    </xf>
    <xf numFmtId="3" fontId="15" fillId="12" borderId="5" xfId="0" applyNumberFormat="1" applyFont="1" applyFill="1" applyBorder="1" applyAlignment="1" applyProtection="1">
      <alignment horizontal="center"/>
      <protection hidden="1"/>
    </xf>
    <xf numFmtId="3" fontId="14" fillId="6" borderId="0" xfId="0" applyNumberFormat="1" applyFont="1" applyFill="1" applyBorder="1" applyAlignment="1" applyProtection="1">
      <alignment horizontal="center"/>
      <protection hidden="1"/>
    </xf>
    <xf numFmtId="0" fontId="0" fillId="0" borderId="0" xfId="0" applyBorder="1" applyProtection="1">
      <protection hidden="1"/>
    </xf>
    <xf numFmtId="0" fontId="3" fillId="0" borderId="59" xfId="0" applyFont="1" applyFill="1" applyBorder="1" applyAlignment="1">
      <alignment horizontal="right"/>
    </xf>
    <xf numFmtId="0" fontId="0" fillId="0" borderId="9" xfId="0" applyFont="1" applyBorder="1"/>
    <xf numFmtId="0" fontId="0" fillId="0" borderId="14" xfId="0" applyFont="1" applyBorder="1"/>
    <xf numFmtId="164" fontId="0" fillId="0" borderId="0" xfId="2" applyNumberFormat="1" applyFont="1"/>
    <xf numFmtId="3" fontId="29" fillId="12" borderId="5" xfId="0" applyNumberFormat="1" applyFont="1" applyFill="1" applyBorder="1" applyAlignment="1" applyProtection="1">
      <alignment horizontal="center" vertical="center"/>
      <protection hidden="1"/>
    </xf>
    <xf numFmtId="3" fontId="29" fillId="17" borderId="5" xfId="0" applyNumberFormat="1" applyFont="1" applyFill="1" applyBorder="1" applyAlignment="1" applyProtection="1">
      <alignment horizontal="center" vertical="center"/>
      <protection hidden="1"/>
    </xf>
    <xf numFmtId="3" fontId="29" fillId="2" borderId="5" xfId="0" applyNumberFormat="1" applyFont="1" applyFill="1" applyBorder="1" applyAlignment="1" applyProtection="1">
      <alignment horizontal="center" vertical="center"/>
      <protection hidden="1"/>
    </xf>
    <xf numFmtId="9" fontId="15" fillId="2" borderId="5" xfId="1" applyFont="1" applyFill="1" applyBorder="1" applyAlignment="1" applyProtection="1">
      <alignment horizontal="center" vertical="center"/>
      <protection hidden="1"/>
    </xf>
    <xf numFmtId="165" fontId="3" fillId="0" borderId="19" xfId="0" applyNumberFormat="1" applyFont="1" applyBorder="1" applyAlignment="1">
      <alignment horizontal="center"/>
    </xf>
    <xf numFmtId="165" fontId="3" fillId="0" borderId="20" xfId="0" applyNumberFormat="1" applyFont="1" applyBorder="1" applyAlignment="1">
      <alignment horizontal="center"/>
    </xf>
    <xf numFmtId="165" fontId="0" fillId="0" borderId="0" xfId="0" applyNumberFormat="1"/>
    <xf numFmtId="9" fontId="30" fillId="0" borderId="0" xfId="1" applyFont="1" applyAlignment="1">
      <alignment horizontal="center"/>
    </xf>
    <xf numFmtId="3" fontId="31" fillId="7" borderId="9" xfId="0" applyNumberFormat="1" applyFont="1" applyFill="1" applyBorder="1" applyAlignment="1">
      <alignment horizontal="center"/>
    </xf>
    <xf numFmtId="3" fontId="31" fillId="7" borderId="10" xfId="0" applyNumberFormat="1" applyFont="1" applyFill="1" applyBorder="1" applyAlignment="1">
      <alignment horizontal="center"/>
    </xf>
    <xf numFmtId="3" fontId="31" fillId="8" borderId="14" xfId="0" applyNumberFormat="1" applyFont="1" applyFill="1" applyBorder="1" applyAlignment="1">
      <alignment horizontal="center"/>
    </xf>
    <xf numFmtId="3" fontId="31" fillId="8" borderId="15" xfId="0" applyNumberFormat="1" applyFont="1" applyFill="1" applyBorder="1" applyAlignment="1">
      <alignment horizontal="center"/>
    </xf>
    <xf numFmtId="0" fontId="0" fillId="0" borderId="0" xfId="0"/>
    <xf numFmtId="0" fontId="29" fillId="0" borderId="0" xfId="0" applyFont="1"/>
    <xf numFmtId="2" fontId="0" fillId="0" borderId="0" xfId="0" applyNumberFormat="1"/>
    <xf numFmtId="0" fontId="32" fillId="0" borderId="0" xfId="0" applyFont="1" applyBorder="1" applyAlignment="1">
      <alignment horizontal="center"/>
    </xf>
    <xf numFmtId="0" fontId="3" fillId="0" borderId="62" xfId="0" applyFont="1" applyFill="1" applyBorder="1" applyAlignment="1">
      <alignment horizontal="right"/>
    </xf>
    <xf numFmtId="0" fontId="3" fillId="0" borderId="63" xfId="0" applyFont="1" applyFill="1" applyBorder="1" applyAlignment="1">
      <alignment horizontal="right"/>
    </xf>
    <xf numFmtId="0" fontId="0" fillId="0" borderId="0" xfId="0"/>
    <xf numFmtId="3" fontId="0" fillId="0" borderId="0" xfId="0" applyNumberFormat="1"/>
    <xf numFmtId="0" fontId="0" fillId="0" borderId="0" xfId="0"/>
    <xf numFmtId="9" fontId="32" fillId="0" borderId="0" xfId="1" applyFont="1" applyBorder="1" applyAlignment="1">
      <alignment horizontal="center"/>
    </xf>
    <xf numFmtId="0" fontId="0" fillId="0" borderId="61" xfId="0" applyBorder="1"/>
    <xf numFmtId="0" fontId="0" fillId="0" borderId="60" xfId="0" applyBorder="1"/>
    <xf numFmtId="0" fontId="0" fillId="0" borderId="1" xfId="0" applyBorder="1"/>
    <xf numFmtId="0" fontId="3" fillId="0" borderId="60" xfId="0" applyFont="1" applyBorder="1"/>
    <xf numFmtId="3" fontId="3" fillId="21" borderId="47" xfId="0" applyNumberFormat="1" applyFont="1" applyFill="1" applyBorder="1" applyAlignment="1">
      <alignment horizontal="center"/>
    </xf>
    <xf numFmtId="3" fontId="3" fillId="21" borderId="48" xfId="0" applyNumberFormat="1" applyFont="1" applyFill="1" applyBorder="1" applyAlignment="1">
      <alignment horizontal="center"/>
    </xf>
    <xf numFmtId="3" fontId="3" fillId="21" borderId="49" xfId="0" applyNumberFormat="1" applyFont="1" applyFill="1" applyBorder="1" applyAlignment="1">
      <alignment horizontal="center"/>
    </xf>
    <xf numFmtId="0" fontId="0" fillId="0" borderId="1" xfId="0"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 xfId="0" applyNumberFormat="1" applyFill="1" applyBorder="1" applyAlignment="1">
      <alignment horizontal="center"/>
    </xf>
    <xf numFmtId="3" fontId="0" fillId="0" borderId="64" xfId="0" applyNumberFormat="1" applyFill="1" applyBorder="1" applyAlignment="1">
      <alignment horizontal="center"/>
    </xf>
    <xf numFmtId="3" fontId="0" fillId="0" borderId="2" xfId="0" applyNumberFormat="1" applyFill="1" applyBorder="1" applyAlignment="1">
      <alignment horizontal="center"/>
    </xf>
    <xf numFmtId="0" fontId="0" fillId="0" borderId="60" xfId="0" applyBorder="1" applyAlignment="1">
      <alignment horizontal="center"/>
    </xf>
    <xf numFmtId="3" fontId="0" fillId="0" borderId="60" xfId="0" applyNumberFormat="1" applyBorder="1" applyAlignment="1">
      <alignment horizontal="center"/>
    </xf>
    <xf numFmtId="165" fontId="0" fillId="0" borderId="60" xfId="0" applyNumberFormat="1" applyBorder="1" applyAlignment="1">
      <alignment horizontal="center"/>
    </xf>
    <xf numFmtId="165" fontId="0" fillId="0" borderId="0" xfId="0" applyNumberFormat="1" applyFill="1"/>
    <xf numFmtId="0" fontId="0" fillId="0" borderId="0" xfId="0" applyFill="1"/>
    <xf numFmtId="3" fontId="3" fillId="22" borderId="6" xfId="0" applyNumberFormat="1" applyFont="1" applyFill="1" applyBorder="1" applyAlignment="1">
      <alignment horizontal="center"/>
    </xf>
    <xf numFmtId="3" fontId="3" fillId="22" borderId="8" xfId="0" applyNumberFormat="1" applyFont="1" applyFill="1" applyBorder="1" applyAlignment="1">
      <alignment horizontal="center"/>
    </xf>
    <xf numFmtId="3" fontId="0" fillId="23" borderId="9" xfId="0" applyNumberFormat="1" applyFill="1" applyBorder="1" applyAlignment="1">
      <alignment horizontal="center"/>
    </xf>
    <xf numFmtId="3" fontId="0" fillId="23" borderId="10" xfId="0" applyNumberFormat="1" applyFill="1" applyBorder="1" applyAlignment="1">
      <alignment horizontal="center"/>
    </xf>
    <xf numFmtId="9" fontId="0" fillId="0" borderId="65" xfId="1" applyFont="1" applyBorder="1" applyAlignment="1">
      <alignment horizontal="center"/>
    </xf>
    <xf numFmtId="9" fontId="0" fillId="0" borderId="17" xfId="1" applyFont="1" applyBorder="1" applyAlignment="1">
      <alignment horizontal="center"/>
    </xf>
    <xf numFmtId="9" fontId="0" fillId="0" borderId="66" xfId="1" applyFont="1" applyBorder="1" applyAlignment="1">
      <alignment horizontal="center"/>
    </xf>
    <xf numFmtId="0" fontId="14" fillId="6" borderId="0" xfId="0" applyFont="1" applyFill="1" applyBorder="1" applyAlignment="1" applyProtection="1">
      <alignment horizontal="left"/>
      <protection hidden="1"/>
    </xf>
    <xf numFmtId="0" fontId="14" fillId="6" borderId="0" xfId="0" applyFont="1" applyFill="1" applyBorder="1" applyProtection="1">
      <protection hidden="1"/>
    </xf>
    <xf numFmtId="0" fontId="19" fillId="6" borderId="0" xfId="0" applyFont="1" applyFill="1" applyBorder="1" applyProtection="1">
      <protection hidden="1"/>
    </xf>
    <xf numFmtId="0" fontId="0" fillId="24" borderId="0" xfId="0" applyFill="1" applyBorder="1"/>
    <xf numFmtId="0" fontId="33" fillId="24" borderId="0" xfId="0" applyFont="1" applyFill="1" applyBorder="1" applyAlignment="1">
      <alignment horizontal="center"/>
    </xf>
    <xf numFmtId="0" fontId="33" fillId="24" borderId="0" xfId="0" applyFont="1" applyFill="1" applyBorder="1"/>
    <xf numFmtId="165" fontId="33" fillId="24" borderId="0" xfId="0" applyNumberFormat="1" applyFont="1" applyFill="1" applyBorder="1"/>
    <xf numFmtId="0" fontId="4" fillId="25" borderId="51" xfId="0" applyFont="1" applyFill="1" applyBorder="1" applyProtection="1">
      <protection hidden="1"/>
    </xf>
    <xf numFmtId="0" fontId="4" fillId="25" borderId="52" xfId="0" applyFont="1" applyFill="1" applyBorder="1" applyProtection="1">
      <protection hidden="1"/>
    </xf>
    <xf numFmtId="0" fontId="4" fillId="25" borderId="53" xfId="0" applyFont="1" applyFill="1" applyBorder="1" applyProtection="1">
      <protection hidden="1"/>
    </xf>
    <xf numFmtId="0" fontId="4" fillId="25" borderId="54" xfId="0" applyFont="1" applyFill="1" applyBorder="1" applyProtection="1">
      <protection hidden="1"/>
    </xf>
    <xf numFmtId="0" fontId="6" fillId="25" borderId="0" xfId="0" applyFont="1" applyFill="1" applyBorder="1" applyAlignment="1" applyProtection="1">
      <alignment horizontal="left" vertical="center"/>
      <protection hidden="1"/>
    </xf>
    <xf numFmtId="0" fontId="4" fillId="25" borderId="0" xfId="0" applyFont="1" applyFill="1" applyBorder="1" applyProtection="1">
      <protection hidden="1"/>
    </xf>
    <xf numFmtId="0" fontId="4" fillId="25" borderId="55" xfId="0" applyFont="1" applyFill="1" applyBorder="1" applyProtection="1">
      <protection hidden="1"/>
    </xf>
    <xf numFmtId="0" fontId="9" fillId="25" borderId="0" xfId="0" applyFont="1" applyFill="1" applyBorder="1" applyAlignment="1" applyProtection="1">
      <alignment horizontal="left" vertical="center"/>
      <protection hidden="1"/>
    </xf>
    <xf numFmtId="0" fontId="10" fillId="25" borderId="0" xfId="0" applyFont="1" applyFill="1" applyBorder="1" applyAlignment="1" applyProtection="1">
      <alignment horizontal="left" vertical="center"/>
      <protection hidden="1"/>
    </xf>
    <xf numFmtId="0" fontId="11" fillId="25" borderId="0" xfId="0" applyFont="1" applyFill="1" applyBorder="1" applyAlignment="1" applyProtection="1">
      <alignment horizontal="left" vertical="center"/>
      <protection hidden="1"/>
    </xf>
    <xf numFmtId="0" fontId="0" fillId="9" borderId="43" xfId="0" applyFill="1" applyBorder="1" applyAlignment="1">
      <alignment horizontal="left"/>
    </xf>
    <xf numFmtId="0" fontId="3" fillId="26" borderId="36" xfId="0" applyFont="1" applyFill="1" applyBorder="1" applyAlignment="1">
      <alignment horizontal="center"/>
    </xf>
    <xf numFmtId="0" fontId="3" fillId="26" borderId="37" xfId="0" applyFont="1" applyFill="1" applyBorder="1" applyAlignment="1">
      <alignment horizontal="center"/>
    </xf>
    <xf numFmtId="0" fontId="3" fillId="26" borderId="38" xfId="0" applyFont="1" applyFill="1" applyBorder="1" applyAlignment="1">
      <alignment horizontal="center"/>
    </xf>
    <xf numFmtId="0" fontId="35" fillId="26" borderId="37" xfId="0" applyFont="1" applyFill="1" applyBorder="1" applyAlignment="1">
      <alignment horizontal="center"/>
    </xf>
    <xf numFmtId="0" fontId="0" fillId="0" borderId="0" xfId="0"/>
    <xf numFmtId="3" fontId="0" fillId="0" borderId="0" xfId="0" applyNumberFormat="1"/>
    <xf numFmtId="0" fontId="3" fillId="0" borderId="0" xfId="0" applyFont="1" applyFill="1" applyBorder="1"/>
    <xf numFmtId="0" fontId="29" fillId="0" borderId="0" xfId="0" applyFont="1" applyBorder="1" applyAlignment="1">
      <alignment horizontal="left"/>
    </xf>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3" fontId="0" fillId="0" borderId="0" xfId="0" applyNumberFormat="1"/>
    <xf numFmtId="0" fontId="0" fillId="24" borderId="54" xfId="0" applyFill="1" applyBorder="1"/>
    <xf numFmtId="0" fontId="0" fillId="24" borderId="55" xfId="0" applyFill="1" applyBorder="1"/>
    <xf numFmtId="0" fontId="0" fillId="24" borderId="75" xfId="0" applyFill="1" applyBorder="1"/>
    <xf numFmtId="0" fontId="0" fillId="24" borderId="76" xfId="0" applyFill="1" applyBorder="1"/>
    <xf numFmtId="0" fontId="0" fillId="24" borderId="77" xfId="0" applyFill="1" applyBorder="1"/>
    <xf numFmtId="0" fontId="3" fillId="0" borderId="78" xfId="0" applyFont="1" applyFill="1" applyBorder="1" applyAlignment="1">
      <alignment horizontal="right"/>
    </xf>
    <xf numFmtId="0" fontId="3" fillId="18" borderId="5" xfId="0" applyFont="1" applyFill="1" applyBorder="1" applyAlignment="1">
      <alignment horizontal="right"/>
    </xf>
    <xf numFmtId="0" fontId="3" fillId="26" borderId="81" xfId="0" applyFont="1" applyFill="1" applyBorder="1" applyAlignment="1">
      <alignment horizontal="center"/>
    </xf>
    <xf numFmtId="0" fontId="3" fillId="26" borderId="58" xfId="0" applyFont="1" applyFill="1" applyBorder="1" applyAlignment="1">
      <alignment horizontal="center"/>
    </xf>
    <xf numFmtId="0" fontId="35" fillId="26" borderId="58" xfId="0" applyFont="1" applyFill="1" applyBorder="1" applyAlignment="1">
      <alignment horizontal="center"/>
    </xf>
    <xf numFmtId="0" fontId="3" fillId="26" borderId="82" xfId="0" applyFont="1" applyFill="1" applyBorder="1" applyAlignment="1">
      <alignment horizontal="center"/>
    </xf>
    <xf numFmtId="9" fontId="32" fillId="0" borderId="8" xfId="1" applyFont="1" applyBorder="1" applyAlignment="1">
      <alignment horizontal="center"/>
    </xf>
    <xf numFmtId="0" fontId="3" fillId="0" borderId="84" xfId="0" applyFont="1" applyBorder="1" applyAlignment="1">
      <alignment horizontal="right"/>
    </xf>
    <xf numFmtId="0" fontId="3" fillId="0" borderId="5" xfId="0" applyFont="1" applyFill="1" applyBorder="1" applyAlignment="1">
      <alignment horizontal="right"/>
    </xf>
    <xf numFmtId="0" fontId="3" fillId="0" borderId="85" xfId="0" applyFont="1" applyFill="1" applyBorder="1" applyAlignment="1">
      <alignment horizontal="right"/>
    </xf>
    <xf numFmtId="0" fontId="8" fillId="24" borderId="0" xfId="0" applyFont="1" applyFill="1" applyBorder="1" applyProtection="1">
      <protection hidden="1"/>
    </xf>
    <xf numFmtId="0" fontId="38" fillId="24" borderId="0" xfId="0" applyFont="1" applyFill="1" applyBorder="1" applyAlignment="1" applyProtection="1">
      <alignment horizontal="center"/>
      <protection hidden="1"/>
    </xf>
    <xf numFmtId="0" fontId="4" fillId="24" borderId="0" xfId="0" applyFont="1" applyFill="1" applyBorder="1" applyProtection="1">
      <protection hidden="1"/>
    </xf>
    <xf numFmtId="0" fontId="14" fillId="24" borderId="0" xfId="0" applyFont="1" applyFill="1" applyBorder="1" applyAlignment="1" applyProtection="1">
      <alignment horizontal="right"/>
      <protection hidden="1"/>
    </xf>
    <xf numFmtId="166" fontId="24" fillId="24" borderId="0" xfId="0" applyNumberFormat="1" applyFont="1" applyFill="1" applyBorder="1" applyAlignment="1" applyProtection="1">
      <alignment horizontal="center"/>
      <protection hidden="1"/>
    </xf>
    <xf numFmtId="0" fontId="23" fillId="24" borderId="0" xfId="0" applyNumberFormat="1" applyFont="1" applyFill="1" applyBorder="1" applyAlignment="1" applyProtection="1">
      <alignment horizontal="center"/>
      <protection hidden="1"/>
    </xf>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7" fontId="0" fillId="0" borderId="0" xfId="0" applyNumberFormat="1"/>
    <xf numFmtId="0" fontId="0" fillId="0" borderId="86" xfId="0" applyBorder="1"/>
    <xf numFmtId="9" fontId="0" fillId="0" borderId="0" xfId="1" applyFont="1" applyFill="1"/>
    <xf numFmtId="0" fontId="39" fillId="6" borderId="0" xfId="0" applyFont="1" applyFill="1" applyBorder="1" applyAlignment="1" applyProtection="1">
      <alignment vertical="center" wrapText="1"/>
      <protection hidden="1"/>
    </xf>
    <xf numFmtId="49" fontId="15" fillId="2" borderId="5" xfId="1" applyNumberFormat="1" applyFont="1" applyFill="1" applyBorder="1" applyAlignment="1" applyProtection="1">
      <alignment horizontal="center" vertical="center"/>
      <protection hidden="1"/>
    </xf>
    <xf numFmtId="9" fontId="0" fillId="0" borderId="0" xfId="0" applyNumberFormat="1"/>
    <xf numFmtId="0" fontId="0" fillId="0" borderId="1" xfId="0" applyFill="1" applyBorder="1"/>
    <xf numFmtId="10" fontId="32" fillId="0" borderId="8" xfId="1" applyNumberFormat="1" applyFont="1" applyBorder="1" applyAlignment="1">
      <alignment horizontal="center"/>
    </xf>
    <xf numFmtId="10" fontId="32" fillId="0" borderId="11" xfId="1" applyNumberFormat="1" applyFont="1" applyBorder="1" applyAlignment="1">
      <alignment horizontal="center"/>
    </xf>
    <xf numFmtId="10" fontId="32" fillId="0" borderId="83" xfId="1" applyNumberFormat="1" applyFont="1" applyBorder="1" applyAlignment="1">
      <alignment horizontal="center"/>
    </xf>
    <xf numFmtId="0" fontId="34" fillId="6" borderId="0" xfId="0" applyFont="1" applyFill="1" applyBorder="1" applyAlignment="1" applyProtection="1">
      <alignment horizontal="center"/>
      <protection hidden="1"/>
    </xf>
    <xf numFmtId="0" fontId="36" fillId="6" borderId="67" xfId="0" applyFont="1" applyFill="1" applyBorder="1" applyAlignment="1" applyProtection="1">
      <alignment vertical="center" wrapText="1"/>
      <protection hidden="1"/>
    </xf>
    <xf numFmtId="0" fontId="4" fillId="6" borderId="68" xfId="0" applyFont="1" applyFill="1" applyBorder="1" applyAlignment="1" applyProtection="1">
      <alignment vertical="center" wrapText="1"/>
      <protection hidden="1"/>
    </xf>
    <xf numFmtId="0" fontId="4" fillId="6" borderId="69" xfId="0" applyFont="1" applyFill="1" applyBorder="1" applyAlignment="1" applyProtection="1">
      <alignment vertical="center" wrapText="1"/>
      <protection hidden="1"/>
    </xf>
    <xf numFmtId="0" fontId="4" fillId="6" borderId="70" xfId="0" applyFont="1" applyFill="1" applyBorder="1" applyAlignment="1" applyProtection="1">
      <alignment vertical="center" wrapText="1"/>
      <protection hidden="1"/>
    </xf>
    <xf numFmtId="0" fontId="4" fillId="6" borderId="0" xfId="0" applyFont="1" applyFill="1" applyBorder="1" applyAlignment="1" applyProtection="1">
      <alignment vertical="center" wrapText="1"/>
      <protection hidden="1"/>
    </xf>
    <xf numFmtId="0" fontId="4" fillId="6" borderId="71" xfId="0" applyFont="1" applyFill="1" applyBorder="1" applyAlignment="1" applyProtection="1">
      <alignment vertical="center" wrapText="1"/>
      <protection hidden="1"/>
    </xf>
    <xf numFmtId="0" fontId="4" fillId="6" borderId="72" xfId="0" applyFont="1" applyFill="1" applyBorder="1" applyAlignment="1" applyProtection="1">
      <alignment vertical="center" wrapText="1"/>
      <protection hidden="1"/>
    </xf>
    <xf numFmtId="0" fontId="4" fillId="6" borderId="73" xfId="0" applyFont="1" applyFill="1" applyBorder="1" applyAlignment="1" applyProtection="1">
      <alignment vertical="center" wrapText="1"/>
      <protection hidden="1"/>
    </xf>
    <xf numFmtId="0" fontId="4" fillId="6" borderId="74" xfId="0" applyFont="1" applyFill="1" applyBorder="1" applyAlignment="1" applyProtection="1">
      <alignment vertical="center" wrapText="1"/>
      <protection hidden="1"/>
    </xf>
    <xf numFmtId="0" fontId="37" fillId="24" borderId="0" xfId="0" applyFont="1" applyFill="1" applyBorder="1" applyAlignment="1" applyProtection="1">
      <alignment horizontal="center" vertical="center"/>
      <protection hidden="1"/>
    </xf>
    <xf numFmtId="0" fontId="3" fillId="0" borderId="79" xfId="0" applyFon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3" fillId="0" borderId="32"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cellXfs>
  <cellStyles count="3">
    <cellStyle name="Comma" xfId="2" builtinId="3"/>
    <cellStyle name="Normal" xfId="0" builtinId="0"/>
    <cellStyle name="Percent" xfId="1" builtinId="5"/>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font>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42255804834624"/>
          <c:y val="5.0386100386100384E-2"/>
          <c:w val="0.8677725967295834"/>
          <c:h val="0.82973003374578358"/>
        </c:manualLayout>
      </c:layout>
      <c:lineChart>
        <c:grouping val="standard"/>
        <c:varyColors val="0"/>
        <c:ser>
          <c:idx val="0"/>
          <c:order val="0"/>
          <c:tx>
            <c:v>Projected Landings</c:v>
          </c:tx>
          <c:spPr>
            <a:ln w="38100">
              <a:solidFill>
                <a:schemeClr val="tx2">
                  <a:lumMod val="75000"/>
                </a:schemeClr>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cumlandings!$B$2:$M$2</c:f>
              <c:numCache>
                <c:formatCode>#,##0</c:formatCode>
                <c:ptCount val="12"/>
                <c:pt idx="0">
                  <c:v>2962.5</c:v>
                </c:pt>
                <c:pt idx="1">
                  <c:v>6139.5</c:v>
                </c:pt>
                <c:pt idx="2">
                  <c:v>10749.5</c:v>
                </c:pt>
                <c:pt idx="3">
                  <c:v>14854</c:v>
                </c:pt>
                <c:pt idx="4">
                  <c:v>19915</c:v>
                </c:pt>
                <c:pt idx="5">
                  <c:v>22789.048999999999</c:v>
                </c:pt>
                <c:pt idx="6">
                  <c:v>25623.286666666667</c:v>
                </c:pt>
                <c:pt idx="7">
                  <c:v>29283.286666666667</c:v>
                </c:pt>
                <c:pt idx="8">
                  <c:v>33544.953333333331</c:v>
                </c:pt>
                <c:pt idx="9">
                  <c:v>37876.619999999995</c:v>
                </c:pt>
                <c:pt idx="10">
                  <c:v>41265.619999999995</c:v>
                </c:pt>
                <c:pt idx="11">
                  <c:v>48024.28666666666</c:v>
                </c:pt>
              </c:numCache>
            </c:numRef>
          </c:val>
          <c:smooth val="0"/>
        </c:ser>
        <c:ser>
          <c:idx val="1"/>
          <c:order val="1"/>
          <c:tx>
            <c:v>ACT (Alt 1)</c:v>
          </c:tx>
          <c:spPr>
            <a:ln>
              <a:solidFill>
                <a:schemeClr val="accent6"/>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cumlandings!$B$3:$M$3</c:f>
              <c:numCache>
                <c:formatCode>General</c:formatCode>
                <c:ptCount val="12"/>
                <c:pt idx="0">
                  <c:v>60900</c:v>
                </c:pt>
                <c:pt idx="1">
                  <c:v>60900</c:v>
                </c:pt>
                <c:pt idx="2">
                  <c:v>60900</c:v>
                </c:pt>
                <c:pt idx="3">
                  <c:v>60900</c:v>
                </c:pt>
                <c:pt idx="4">
                  <c:v>60900</c:v>
                </c:pt>
                <c:pt idx="5">
                  <c:v>60900</c:v>
                </c:pt>
                <c:pt idx="6">
                  <c:v>60900</c:v>
                </c:pt>
                <c:pt idx="7">
                  <c:v>60900</c:v>
                </c:pt>
                <c:pt idx="8">
                  <c:v>60900</c:v>
                </c:pt>
                <c:pt idx="9">
                  <c:v>60900</c:v>
                </c:pt>
                <c:pt idx="10">
                  <c:v>60900</c:v>
                </c:pt>
                <c:pt idx="11">
                  <c:v>60900</c:v>
                </c:pt>
              </c:numCache>
            </c:numRef>
          </c:val>
          <c:smooth val="0"/>
        </c:ser>
        <c:ser>
          <c:idx val="2"/>
          <c:order val="2"/>
          <c:tx>
            <c:v>ACT (Alt 3a)</c:v>
          </c:tx>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cumlandings!$B$4:$M$4</c:f>
              <c:numCache>
                <c:formatCode>#,##0</c:formatCode>
                <c:ptCount val="12"/>
                <c:pt idx="0">
                  <c:v>41731</c:v>
                </c:pt>
                <c:pt idx="1">
                  <c:v>41731</c:v>
                </c:pt>
                <c:pt idx="2">
                  <c:v>41731</c:v>
                </c:pt>
                <c:pt idx="3">
                  <c:v>41731</c:v>
                </c:pt>
                <c:pt idx="4">
                  <c:v>41731</c:v>
                </c:pt>
                <c:pt idx="5">
                  <c:v>41731</c:v>
                </c:pt>
                <c:pt idx="6">
                  <c:v>41731</c:v>
                </c:pt>
                <c:pt idx="7">
                  <c:v>41731</c:v>
                </c:pt>
                <c:pt idx="8">
                  <c:v>41731</c:v>
                </c:pt>
                <c:pt idx="9">
                  <c:v>41731</c:v>
                </c:pt>
                <c:pt idx="10">
                  <c:v>41731</c:v>
                </c:pt>
                <c:pt idx="11">
                  <c:v>41731</c:v>
                </c:pt>
              </c:numCache>
            </c:numRef>
          </c:val>
          <c:smooth val="0"/>
        </c:ser>
        <c:ser>
          <c:idx val="3"/>
          <c:order val="3"/>
          <c:tx>
            <c:v>ACT (Alt 3b)</c:v>
          </c:tx>
          <c:spPr>
            <a:ln>
              <a:solidFill>
                <a:schemeClr val="tx1"/>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cumlandings!$B$5:$M$5</c:f>
              <c:numCache>
                <c:formatCode>#,##0</c:formatCode>
                <c:ptCount val="12"/>
                <c:pt idx="0">
                  <c:v>77087</c:v>
                </c:pt>
                <c:pt idx="1">
                  <c:v>77087</c:v>
                </c:pt>
                <c:pt idx="2">
                  <c:v>77087</c:v>
                </c:pt>
                <c:pt idx="3">
                  <c:v>77087</c:v>
                </c:pt>
                <c:pt idx="4">
                  <c:v>77087</c:v>
                </c:pt>
                <c:pt idx="5">
                  <c:v>77087</c:v>
                </c:pt>
                <c:pt idx="6">
                  <c:v>77087</c:v>
                </c:pt>
                <c:pt idx="7">
                  <c:v>77087</c:v>
                </c:pt>
                <c:pt idx="8">
                  <c:v>77087</c:v>
                </c:pt>
                <c:pt idx="9">
                  <c:v>77087</c:v>
                </c:pt>
                <c:pt idx="10">
                  <c:v>77087</c:v>
                </c:pt>
                <c:pt idx="11">
                  <c:v>77087</c:v>
                </c:pt>
              </c:numCache>
            </c:numRef>
          </c:val>
          <c:smooth val="0"/>
        </c:ser>
        <c:ser>
          <c:idx val="4"/>
          <c:order val="4"/>
          <c:tx>
            <c:v>ACT (Alt 3c)</c:v>
          </c:tx>
          <c:spPr>
            <a:ln>
              <a:solidFill>
                <a:schemeClr val="bg1">
                  <a:lumMod val="50000"/>
                </a:schemeClr>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cumlandings!$B$6:$M$6</c:f>
              <c:numCache>
                <c:formatCode>#,##0</c:formatCode>
                <c:ptCount val="12"/>
                <c:pt idx="0">
                  <c:v>105487</c:v>
                </c:pt>
                <c:pt idx="1">
                  <c:v>105487</c:v>
                </c:pt>
                <c:pt idx="2">
                  <c:v>105487</c:v>
                </c:pt>
                <c:pt idx="3">
                  <c:v>105487</c:v>
                </c:pt>
                <c:pt idx="4">
                  <c:v>105487</c:v>
                </c:pt>
                <c:pt idx="5">
                  <c:v>105487</c:v>
                </c:pt>
                <c:pt idx="6">
                  <c:v>105487</c:v>
                </c:pt>
                <c:pt idx="7">
                  <c:v>105487</c:v>
                </c:pt>
                <c:pt idx="8">
                  <c:v>105487</c:v>
                </c:pt>
                <c:pt idx="9">
                  <c:v>105487</c:v>
                </c:pt>
                <c:pt idx="10">
                  <c:v>105487</c:v>
                </c:pt>
                <c:pt idx="11">
                  <c:v>105487</c:v>
                </c:pt>
              </c:numCache>
            </c:numRef>
          </c:val>
          <c:smooth val="0"/>
        </c:ser>
        <c:ser>
          <c:idx val="5"/>
          <c:order val="5"/>
          <c:tx>
            <c:v>ACT (Alt 4a)</c:v>
          </c:tx>
          <c:spPr>
            <a:ln>
              <a:solidFill>
                <a:srgbClr val="7030A0"/>
              </a:solidFill>
            </a:ln>
          </c:spPr>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cumlandings!$B$7:$M$7</c:f>
              <c:numCache>
                <c:formatCode>General</c:formatCode>
                <c:ptCount val="12"/>
                <c:pt idx="0">
                  <c:v>43534</c:v>
                </c:pt>
                <c:pt idx="1">
                  <c:v>43534</c:v>
                </c:pt>
                <c:pt idx="2">
                  <c:v>43534</c:v>
                </c:pt>
                <c:pt idx="3">
                  <c:v>43534</c:v>
                </c:pt>
                <c:pt idx="4">
                  <c:v>43534</c:v>
                </c:pt>
                <c:pt idx="5">
                  <c:v>43534</c:v>
                </c:pt>
                <c:pt idx="6">
                  <c:v>43534</c:v>
                </c:pt>
                <c:pt idx="7">
                  <c:v>43534</c:v>
                </c:pt>
                <c:pt idx="8">
                  <c:v>43534</c:v>
                </c:pt>
                <c:pt idx="9">
                  <c:v>43534</c:v>
                </c:pt>
                <c:pt idx="10">
                  <c:v>43534</c:v>
                </c:pt>
                <c:pt idx="11">
                  <c:v>43534</c:v>
                </c:pt>
              </c:numCache>
            </c:numRef>
          </c:val>
          <c:smooth val="0"/>
        </c:ser>
        <c:ser>
          <c:idx val="6"/>
          <c:order val="6"/>
          <c:tx>
            <c:v>ACT (Alt 4b)</c:v>
          </c:tx>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cumlandings!$B$8:$M$8</c:f>
              <c:numCache>
                <c:formatCode>General</c:formatCode>
                <c:ptCount val="12"/>
                <c:pt idx="0">
                  <c:v>79083</c:v>
                </c:pt>
                <c:pt idx="1">
                  <c:v>79083</c:v>
                </c:pt>
                <c:pt idx="2">
                  <c:v>79083</c:v>
                </c:pt>
                <c:pt idx="3">
                  <c:v>79083</c:v>
                </c:pt>
                <c:pt idx="4">
                  <c:v>79083</c:v>
                </c:pt>
                <c:pt idx="5">
                  <c:v>79083</c:v>
                </c:pt>
                <c:pt idx="6">
                  <c:v>79083</c:v>
                </c:pt>
                <c:pt idx="7">
                  <c:v>79083</c:v>
                </c:pt>
                <c:pt idx="8">
                  <c:v>79083</c:v>
                </c:pt>
                <c:pt idx="9">
                  <c:v>79083</c:v>
                </c:pt>
                <c:pt idx="10">
                  <c:v>79083</c:v>
                </c:pt>
                <c:pt idx="11">
                  <c:v>79083</c:v>
                </c:pt>
              </c:numCache>
            </c:numRef>
          </c:val>
          <c:smooth val="0"/>
        </c:ser>
        <c:ser>
          <c:idx val="7"/>
          <c:order val="7"/>
          <c:tx>
            <c:v>ACT (Alt 4c)</c:v>
          </c:tx>
          <c:marker>
            <c:symbol val="none"/>
          </c:marker>
          <c:cat>
            <c:strRef>
              <c:f>cumlandings!$B$1:$M$1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cumlandings!$B$9:$M$9</c:f>
              <c:numCache>
                <c:formatCode>General</c:formatCode>
                <c:ptCount val="12"/>
                <c:pt idx="0">
                  <c:v>106582</c:v>
                </c:pt>
                <c:pt idx="1">
                  <c:v>106582</c:v>
                </c:pt>
                <c:pt idx="2">
                  <c:v>106582</c:v>
                </c:pt>
                <c:pt idx="3">
                  <c:v>106582</c:v>
                </c:pt>
                <c:pt idx="4">
                  <c:v>106582</c:v>
                </c:pt>
                <c:pt idx="5">
                  <c:v>106582</c:v>
                </c:pt>
                <c:pt idx="6">
                  <c:v>106582</c:v>
                </c:pt>
                <c:pt idx="7">
                  <c:v>106582</c:v>
                </c:pt>
                <c:pt idx="8">
                  <c:v>106582</c:v>
                </c:pt>
                <c:pt idx="9">
                  <c:v>106582</c:v>
                </c:pt>
                <c:pt idx="10">
                  <c:v>106582</c:v>
                </c:pt>
                <c:pt idx="11">
                  <c:v>106582</c:v>
                </c:pt>
              </c:numCache>
            </c:numRef>
          </c:val>
          <c:smooth val="0"/>
        </c:ser>
        <c:dLbls>
          <c:showLegendKey val="0"/>
          <c:showVal val="0"/>
          <c:showCatName val="0"/>
          <c:showSerName val="0"/>
          <c:showPercent val="0"/>
          <c:showBubbleSize val="0"/>
        </c:dLbls>
        <c:smooth val="0"/>
        <c:axId val="194589048"/>
        <c:axId val="194589440"/>
      </c:lineChart>
      <c:catAx>
        <c:axId val="194589048"/>
        <c:scaling>
          <c:orientation val="minMax"/>
        </c:scaling>
        <c:delete val="0"/>
        <c:axPos val="b"/>
        <c:numFmt formatCode="General" sourceLinked="0"/>
        <c:majorTickMark val="out"/>
        <c:minorTickMark val="none"/>
        <c:tickLblPos val="nextTo"/>
        <c:spPr>
          <a:ln w="25400">
            <a:solidFill>
              <a:schemeClr val="tx1"/>
            </a:solidFill>
          </a:ln>
        </c:spPr>
        <c:crossAx val="194589440"/>
        <c:crosses val="autoZero"/>
        <c:auto val="1"/>
        <c:lblAlgn val="ctr"/>
        <c:lblOffset val="100"/>
        <c:noMultiLvlLbl val="0"/>
      </c:catAx>
      <c:valAx>
        <c:axId val="194589440"/>
        <c:scaling>
          <c:orientation val="minMax"/>
        </c:scaling>
        <c:delete val="0"/>
        <c:axPos val="l"/>
        <c:title>
          <c:tx>
            <c:rich>
              <a:bodyPr rot="-5400000" vert="horz"/>
              <a:lstStyle/>
              <a:p>
                <a:pPr>
                  <a:defRPr/>
                </a:pPr>
                <a:r>
                  <a:rPr lang="en-US"/>
                  <a:t>Landings (lbs ww)</a:t>
                </a:r>
              </a:p>
            </c:rich>
          </c:tx>
          <c:layout>
            <c:manualLayout>
              <c:xMode val="edge"/>
              <c:yMode val="edge"/>
              <c:x val="0"/>
              <c:y val="0.14650259933724499"/>
            </c:manualLayout>
          </c:layout>
          <c:overlay val="0"/>
        </c:title>
        <c:numFmt formatCode="#,##0" sourceLinked="0"/>
        <c:majorTickMark val="cross"/>
        <c:minorTickMark val="out"/>
        <c:tickLblPos val="nextTo"/>
        <c:spPr>
          <a:ln w="25400">
            <a:solidFill>
              <a:schemeClr val="tx1"/>
            </a:solidFill>
          </a:ln>
        </c:spPr>
        <c:crossAx val="194589048"/>
        <c:crossesAt val="1"/>
        <c:crossBetween val="between"/>
      </c:valAx>
    </c:plotArea>
    <c:legend>
      <c:legendPos val="tr"/>
      <c:layout>
        <c:manualLayout>
          <c:xMode val="edge"/>
          <c:yMode val="edge"/>
          <c:x val="0.12771866067348869"/>
          <c:y val="4.3794119266560211E-2"/>
          <c:w val="0.19430808311824094"/>
          <c:h val="0.5975972753058163"/>
        </c:manualLayout>
      </c:layout>
      <c:overlay val="1"/>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Gulf Commercial</a:t>
            </a:r>
            <a:r>
              <a:rPr lang="en-US" baseline="0"/>
              <a:t> Gray Triggerfish </a:t>
            </a:r>
            <a:r>
              <a:rPr lang="en-US"/>
              <a:t>by</a:t>
            </a:r>
            <a:r>
              <a:rPr lang="en-US" baseline="0"/>
              <a:t> Month</a:t>
            </a:r>
            <a:endParaRPr lang="en-US"/>
          </a:p>
        </c:rich>
      </c:tx>
      <c:overlay val="0"/>
    </c:title>
    <c:autoTitleDeleted val="0"/>
    <c:plotArea>
      <c:layout/>
      <c:scatterChart>
        <c:scatterStyle val="smoothMarker"/>
        <c:varyColors val="0"/>
        <c:ser>
          <c:idx val="0"/>
          <c:order val="0"/>
          <c:spPr>
            <a:ln w="63500"/>
          </c:spPr>
          <c:marker>
            <c:symbol val="circle"/>
            <c:size val="13"/>
            <c:spPr>
              <a:solidFill>
                <a:srgbClr val="FF0000"/>
              </a:solidFill>
            </c:spPr>
          </c:marker>
          <c:xVal>
            <c:numRef>
              <c:f>'2017 projected landings'!$B$3:$M$3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'2017 projected landings'!$B$8:$M$8</c:f>
              <c:numCache>
                <c:formatCode>0%</c:formatCode>
                <c:ptCount val="12"/>
                <c:pt idx="0">
                  <c:v>6.1687537819406106E-2</c:v>
                </c:pt>
                <c:pt idx="1">
                  <c:v>6.6154027899494747E-2</c:v>
                </c:pt>
                <c:pt idx="2">
                  <c:v>9.5993096826147567E-2</c:v>
                </c:pt>
                <c:pt idx="3">
                  <c:v>8.5467172651393197E-2</c:v>
                </c:pt>
                <c:pt idx="4">
                  <c:v>0.10538417853300061</c:v>
                </c:pt>
                <c:pt idx="5">
                  <c:v>5.9845740550996208E-2</c:v>
                </c:pt>
                <c:pt idx="6">
                  <c:v>5.9016757215758754E-2</c:v>
                </c:pt>
                <c:pt idx="7">
                  <c:v>7.6211439128785266E-2</c:v>
                </c:pt>
                <c:pt idx="8">
                  <c:v>8.8739822337114721E-2</c:v>
                </c:pt>
                <c:pt idx="9">
                  <c:v>9.0197418167446683E-2</c:v>
                </c:pt>
                <c:pt idx="10">
                  <c:v>7.056846098564297E-2</c:v>
                </c:pt>
                <c:pt idx="11">
                  <c:v>0.14073434788481332</c:v>
                </c:pt>
              </c:numCache>
            </c:numRef>
          </c:yVal>
          <c:smooth val="1"/>
        </c:ser>
        <c:dLbls>
          <c:showLegendKey val="0"/>
          <c:showVal val="0"/>
          <c:showCatName val="0"/>
          <c:showSerName val="0"/>
          <c:showPercent val="0"/>
          <c:showBubbleSize val="0"/>
        </c:dLbls>
        <c:axId val="194266920"/>
        <c:axId val="194267312"/>
      </c:scatterChart>
      <c:valAx>
        <c:axId val="194266920"/>
        <c:scaling>
          <c:orientation val="minMax"/>
          <c:max val="12"/>
        </c:scaling>
        <c:delete val="0"/>
        <c:axPos val="b"/>
        <c:title>
          <c:tx>
            <c:rich>
              <a:bodyPr/>
              <a:lstStyle/>
              <a:p>
                <a:pPr>
                  <a:defRPr/>
                </a:pPr>
                <a:r>
                  <a:rPr lang="en-US"/>
                  <a:t>Month</a:t>
                </a:r>
              </a:p>
            </c:rich>
          </c:tx>
          <c:overlay val="0"/>
        </c:title>
        <c:numFmt formatCode="General" sourceLinked="1"/>
        <c:majorTickMark val="out"/>
        <c:minorTickMark val="none"/>
        <c:tickLblPos val="nextTo"/>
        <c:spPr>
          <a:ln w="38100">
            <a:solidFill>
              <a:schemeClr val="tx1"/>
            </a:solidFill>
          </a:ln>
        </c:spPr>
        <c:crossAx val="194267312"/>
        <c:crosses val="autoZero"/>
        <c:crossBetween val="midCat"/>
        <c:majorUnit val="1"/>
      </c:valAx>
      <c:valAx>
        <c:axId val="194267312"/>
        <c:scaling>
          <c:orientation val="minMax"/>
        </c:scaling>
        <c:delete val="0"/>
        <c:axPos val="l"/>
        <c:majorGridlines/>
        <c:title>
          <c:tx>
            <c:rich>
              <a:bodyPr rot="-5400000" vert="horz"/>
              <a:lstStyle/>
              <a:p>
                <a:pPr>
                  <a:defRPr/>
                </a:pPr>
                <a:r>
                  <a:rPr lang="en-US"/>
                  <a:t>Percent Annual Landings</a:t>
                </a:r>
              </a:p>
            </c:rich>
          </c:tx>
          <c:overlay val="0"/>
        </c:title>
        <c:numFmt formatCode="0%" sourceLinked="0"/>
        <c:majorTickMark val="out"/>
        <c:minorTickMark val="none"/>
        <c:tickLblPos val="nextTo"/>
        <c:spPr>
          <a:ln w="38100">
            <a:solidFill>
              <a:sysClr val="windowText" lastClr="000000"/>
            </a:solidFill>
          </a:ln>
        </c:spPr>
        <c:crossAx val="194266920"/>
        <c:crosses val="autoZero"/>
        <c:crossBetween val="midCat"/>
      </c:valAx>
    </c:plotArea>
    <c:plotVisOnly val="1"/>
    <c:dispBlanksAs val="gap"/>
    <c:showDLblsOverMax val="0"/>
  </c:chart>
  <c:txPr>
    <a:bodyPr/>
    <a:lstStyle/>
    <a:p>
      <a:pPr>
        <a:defRPr sz="1800" b="1"/>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Chart10"/>
  <sheetViews>
    <sheetView zoomScale="103"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1"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7" dropStyle="combo" dx="23" fmlaLink="inputs!$S$9" fmlaRange="inputs!$T$2:$T$8" noThreeD="1" sel="1" val="0"/>
</file>

<file path=xl/ctrlProps/ctrlProp14.xml><?xml version="1.0" encoding="utf-8"?>
<formControlPr xmlns="http://schemas.microsoft.com/office/spreadsheetml/2009/9/main" objectType="Drop" dropLines="6" dropStyle="combo" dx="23" fmlaLink="inputs!$X$8" fmlaRange="inputs!$Y$2:$Y$7" noThreeD="1" sel="1" val="0"/>
</file>

<file path=xl/ctrlProps/ctrlProp2.xml><?xml version="1.0" encoding="utf-8"?>
<formControlPr xmlns="http://schemas.microsoft.com/office/spreadsheetml/2009/9/main" objectType="Drop" dropLines="29" dropStyle="combo" dx="23" fmlaLink="inputs!$C$38" fmlaRange="inputs!$C$4:$C$35" noThreeD="1" sel="1" val="0"/>
</file>

<file path=xl/ctrlProps/ctrlProp3.xml><?xml version="1.0" encoding="utf-8"?>
<formControlPr xmlns="http://schemas.microsoft.com/office/spreadsheetml/2009/9/main" objectType="Drop" dropLines="32" dropStyle="combo" dx="23" fmlaLink="inputs!$D$38" fmlaRange="inputs!$D$4:$D$35" noThreeD="1" sel="1" val="0"/>
</file>

<file path=xl/ctrlProps/ctrlProp4.xml><?xml version="1.0" encoding="utf-8"?>
<formControlPr xmlns="http://schemas.microsoft.com/office/spreadsheetml/2009/9/main" objectType="Drop" dropLines="31" dropStyle="combo" dx="23" fmlaLink="inputs!$E$38" fmlaRange="inputs!$E$4:$E$35" noThreeD="1" sel="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1" val="0"/>
</file>

<file path=xl/ctrlProps/ctrlProp7.xml><?xml version="1.0" encoding="utf-8"?>
<formControlPr xmlns="http://schemas.microsoft.com/office/spreadsheetml/2009/9/main" objectType="Drop" dropLines="32" dropStyle="combo" dx="23" fmlaLink="inputs!$H$38" fmlaRange="inputs!$H$4:$H$35" noThreeD="1" sel="1"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16</xdr:col>
      <xdr:colOff>330200</xdr:colOff>
      <xdr:row>0</xdr:row>
      <xdr:rowOff>33019</xdr:rowOff>
    </xdr:from>
    <xdr:to>
      <xdr:col>18</xdr:col>
      <xdr:colOff>793163</xdr:colOff>
      <xdr:row>5</xdr:row>
      <xdr:rowOff>76756</xdr:rowOff>
    </xdr:to>
    <xdr:pic>
      <xdr:nvPicPr>
        <xdr:cNvPr id="4" name="Picture 3" descr="gray triggerfish cropped.JPG"/>
        <xdr:cNvPicPr>
          <a:picLocks noChangeAspect="1"/>
        </xdr:cNvPicPr>
      </xdr:nvPicPr>
      <xdr:blipFill>
        <a:blip xmlns:r="http://schemas.openxmlformats.org/officeDocument/2006/relationships" r:embed="rId1" cstate="print"/>
        <a:stretch>
          <a:fillRect/>
        </a:stretch>
      </xdr:blipFill>
      <xdr:spPr>
        <a:xfrm>
          <a:off x="12867640" y="33019"/>
          <a:ext cx="2190163" cy="1222297"/>
        </a:xfrm>
        <a:prstGeom prst="rect">
          <a:avLst/>
        </a:prstGeom>
      </xdr:spPr>
    </xdr:pic>
    <xdr:clientData/>
  </xdr:twoCellAnchor>
  <xdr:twoCellAnchor>
    <xdr:from>
      <xdr:col>0</xdr:col>
      <xdr:colOff>0</xdr:colOff>
      <xdr:row>43</xdr:row>
      <xdr:rowOff>35560</xdr:rowOff>
    </xdr:from>
    <xdr:to>
      <xdr:col>12</xdr:col>
      <xdr:colOff>396240</xdr:colOff>
      <xdr:row>60</xdr:row>
      <xdr:rowOff>172720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19050</xdr:colOff>
          <xdr:row>8</xdr:row>
          <xdr:rowOff>219075</xdr:rowOff>
        </xdr:from>
        <xdr:to>
          <xdr:col>7</xdr:col>
          <xdr:colOff>0</xdr:colOff>
          <xdr:row>10</xdr:row>
          <xdr:rowOff>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219075</xdr:rowOff>
        </xdr:from>
        <xdr:to>
          <xdr:col>8</xdr:col>
          <xdr:colOff>0</xdr:colOff>
          <xdr:row>10</xdr:row>
          <xdr:rowOff>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219075</xdr:rowOff>
        </xdr:from>
        <xdr:to>
          <xdr:col>9</xdr:col>
          <xdr:colOff>0</xdr:colOff>
          <xdr:row>10</xdr:row>
          <xdr:rowOff>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219075</xdr:rowOff>
        </xdr:from>
        <xdr:to>
          <xdr:col>10</xdr:col>
          <xdr:colOff>0</xdr:colOff>
          <xdr:row>10</xdr:row>
          <xdr:rowOff>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219075</xdr:rowOff>
        </xdr:from>
        <xdr:to>
          <xdr:col>10</xdr:col>
          <xdr:colOff>628650</xdr:colOff>
          <xdr:row>10</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219075</xdr:rowOff>
        </xdr:from>
        <xdr:to>
          <xdr:col>12</xdr:col>
          <xdr:colOff>0</xdr:colOff>
          <xdr:row>10</xdr:row>
          <xdr:rowOff>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219075</xdr:rowOff>
        </xdr:from>
        <xdr:to>
          <xdr:col>13</xdr:col>
          <xdr:colOff>0</xdr:colOff>
          <xdr:row>10</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219075</xdr:rowOff>
        </xdr:from>
        <xdr:to>
          <xdr:col>14</xdr:col>
          <xdr:colOff>0</xdr:colOff>
          <xdr:row>10</xdr:row>
          <xdr:rowOff>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219075</xdr:rowOff>
        </xdr:from>
        <xdr:to>
          <xdr:col>15</xdr:col>
          <xdr:colOff>0</xdr:colOff>
          <xdr:row>10</xdr:row>
          <xdr:rowOff>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219075</xdr:rowOff>
        </xdr:from>
        <xdr:to>
          <xdr:col>16</xdr:col>
          <xdr:colOff>0</xdr:colOff>
          <xdr:row>10</xdr:row>
          <xdr:rowOff>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xdr:row>
          <xdr:rowOff>219075</xdr:rowOff>
        </xdr:from>
        <xdr:to>
          <xdr:col>16</xdr:col>
          <xdr:colOff>733425</xdr:colOff>
          <xdr:row>10</xdr:row>
          <xdr:rowOff>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xdr:row>
          <xdr:rowOff>209550</xdr:rowOff>
        </xdr:from>
        <xdr:to>
          <xdr:col>17</xdr:col>
          <xdr:colOff>800100</xdr:colOff>
          <xdr:row>10</xdr:row>
          <xdr:rowOff>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9</xdr:col>
          <xdr:colOff>190500</xdr:colOff>
          <xdr:row>13</xdr:row>
          <xdr:rowOff>19050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0</xdr:rowOff>
        </xdr:from>
        <xdr:to>
          <xdr:col>9</xdr:col>
          <xdr:colOff>171450</xdr:colOff>
          <xdr:row>13</xdr:row>
          <xdr:rowOff>19050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8658412" cy="62827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BM64"/>
  <sheetViews>
    <sheetView tabSelected="1" zoomScale="75" zoomScaleNormal="75" workbookViewId="0">
      <selection activeCell="I16" sqref="I16"/>
    </sheetView>
  </sheetViews>
  <sheetFormatPr defaultRowHeight="15" x14ac:dyDescent="0.25"/>
  <cols>
    <col min="4" max="4" width="11.7109375" customWidth="1"/>
    <col min="5" max="5" width="14.140625" customWidth="1"/>
    <col min="6" max="6" width="11.7109375" customWidth="1"/>
    <col min="7" max="8" width="11.7109375" bestFit="1" customWidth="1"/>
    <col min="9" max="9" width="11.7109375" customWidth="1"/>
    <col min="10" max="10" width="13.140625" customWidth="1"/>
    <col min="11" max="11" width="12.7109375" customWidth="1"/>
    <col min="12" max="12" width="11.85546875" customWidth="1"/>
    <col min="13" max="13" width="10.7109375" customWidth="1"/>
    <col min="14" max="16" width="11.7109375" bestFit="1" customWidth="1"/>
    <col min="17" max="17" width="12.28515625" customWidth="1"/>
    <col min="18" max="18" width="12.85546875" customWidth="1"/>
    <col min="19" max="19" width="18.42578125" customWidth="1"/>
    <col min="20" max="20" width="12.7109375" customWidth="1"/>
    <col min="21" max="21" width="12.42578125" customWidth="1"/>
    <col min="22" max="22" width="12.5703125" customWidth="1"/>
  </cols>
  <sheetData>
    <row r="1" spans="1:65" s="1" customFormat="1" ht="16.899999999999999" customHeight="1" thickTop="1" x14ac:dyDescent="0.3">
      <c r="A1" s="218"/>
      <c r="B1" s="219"/>
      <c r="C1" s="219"/>
      <c r="D1" s="219"/>
      <c r="E1" s="219"/>
      <c r="F1" s="219"/>
      <c r="G1" s="219"/>
      <c r="H1" s="219"/>
      <c r="I1" s="219"/>
      <c r="J1" s="219"/>
      <c r="K1" s="219"/>
      <c r="L1" s="219"/>
      <c r="M1" s="219"/>
      <c r="N1" s="219"/>
      <c r="O1" s="219"/>
      <c r="P1" s="219"/>
      <c r="Q1" s="219"/>
      <c r="R1" s="219"/>
      <c r="S1" s="219"/>
      <c r="T1" s="219"/>
      <c r="U1" s="219"/>
      <c r="V1" s="220"/>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6.25" x14ac:dyDescent="0.3">
      <c r="A2" s="221"/>
      <c r="B2" s="222" t="s">
        <v>66</v>
      </c>
      <c r="C2" s="223"/>
      <c r="D2" s="223"/>
      <c r="E2" s="223"/>
      <c r="F2" s="223"/>
      <c r="G2" s="223"/>
      <c r="H2" s="223"/>
      <c r="I2" s="223"/>
      <c r="J2" s="223"/>
      <c r="K2" s="223"/>
      <c r="L2" s="223"/>
      <c r="M2" s="223"/>
      <c r="N2" s="223"/>
      <c r="O2" s="223"/>
      <c r="P2" s="223"/>
      <c r="Q2" s="223"/>
      <c r="R2" s="223"/>
      <c r="S2" s="223"/>
      <c r="T2" s="223"/>
      <c r="U2" s="223"/>
      <c r="V2" s="224"/>
      <c r="BB2" s="3"/>
      <c r="BC2" s="3"/>
      <c r="BD2" s="3"/>
      <c r="BE2" s="3"/>
      <c r="BF2" s="3"/>
      <c r="BG2" s="3"/>
      <c r="BH2" s="3"/>
      <c r="BI2" s="3"/>
      <c r="BJ2" s="3"/>
      <c r="BK2" s="3"/>
      <c r="BL2" s="3"/>
      <c r="BM2" s="3"/>
    </row>
    <row r="3" spans="1:65" s="1" customFormat="1" ht="16.899999999999999" customHeight="1" x14ac:dyDescent="0.3">
      <c r="A3" s="221"/>
      <c r="B3" s="225" t="s">
        <v>122</v>
      </c>
      <c r="C3" s="222"/>
      <c r="D3" s="222"/>
      <c r="E3" s="222"/>
      <c r="F3" s="222"/>
      <c r="G3" s="222"/>
      <c r="H3" s="222"/>
      <c r="I3" s="222"/>
      <c r="J3" s="222"/>
      <c r="K3" s="222"/>
      <c r="L3" s="222"/>
      <c r="M3" s="222"/>
      <c r="N3" s="222"/>
      <c r="O3" s="222"/>
      <c r="P3" s="222"/>
      <c r="Q3" s="222"/>
      <c r="R3" s="222"/>
      <c r="S3" s="223"/>
      <c r="T3" s="223"/>
      <c r="U3" s="223"/>
      <c r="V3" s="224"/>
    </row>
    <row r="4" spans="1:65" s="1" customFormat="1" ht="16.899999999999999" customHeight="1" x14ac:dyDescent="0.3">
      <c r="A4" s="221"/>
      <c r="B4" s="226" t="s">
        <v>177</v>
      </c>
      <c r="C4" s="227"/>
      <c r="D4" s="222"/>
      <c r="E4" s="222"/>
      <c r="F4" s="222"/>
      <c r="G4" s="222"/>
      <c r="H4" s="222"/>
      <c r="I4" s="222"/>
      <c r="J4" s="222"/>
      <c r="K4" s="222"/>
      <c r="L4" s="222"/>
      <c r="M4" s="222"/>
      <c r="N4" s="222"/>
      <c r="O4" s="222"/>
      <c r="P4" s="222"/>
      <c r="Q4" s="222"/>
      <c r="R4" s="222"/>
      <c r="S4" s="223"/>
      <c r="T4" s="223"/>
      <c r="U4" s="223"/>
      <c r="V4" s="224"/>
      <c r="AA4" s="4"/>
      <c r="AB4" s="1" t="str">
        <f>IF(NOT(ISBLANK(K17)), 1, " ")</f>
        <v xml:space="preserve"> </v>
      </c>
      <c r="AC4" s="1" t="str">
        <f>IF(NOT(ISBLANK(L17)), 1, " ")</f>
        <v xml:space="preserve"> </v>
      </c>
      <c r="AD4" s="1" t="str">
        <f>IF(NOT(ISBLANK(M17)), 1, " ")</f>
        <v xml:space="preserve"> </v>
      </c>
    </row>
    <row r="5" spans="1:65" s="1" customFormat="1" ht="16.899999999999999" customHeight="1" x14ac:dyDescent="0.3">
      <c r="A5" s="221"/>
      <c r="B5" s="226"/>
      <c r="C5" s="223"/>
      <c r="D5" s="223"/>
      <c r="E5" s="223"/>
      <c r="F5" s="223"/>
      <c r="G5" s="223"/>
      <c r="H5" s="223"/>
      <c r="I5" s="223"/>
      <c r="J5" s="223"/>
      <c r="K5" s="223"/>
      <c r="L5" s="223"/>
      <c r="M5" s="223"/>
      <c r="N5" s="223"/>
      <c r="O5" s="223"/>
      <c r="P5" s="223"/>
      <c r="Q5" s="223"/>
      <c r="R5" s="223"/>
      <c r="S5" s="223"/>
      <c r="T5" s="223"/>
      <c r="U5" s="223"/>
      <c r="V5" s="224"/>
      <c r="AA5" s="5"/>
      <c r="AB5" s="1">
        <f>IF(NOT(ISBLANK(#REF!)), 1, " ")</f>
        <v>1</v>
      </c>
      <c r="AC5" s="1">
        <f>IF(NOT(ISBLANK(#REF!)), 1, " ")</f>
        <v>1</v>
      </c>
      <c r="AD5" s="1">
        <f>IF(NOT(ISBLANK(#REF!)), 1, " ")</f>
        <v>1</v>
      </c>
    </row>
    <row r="6" spans="1:65" s="1" customFormat="1" ht="19.5" thickBot="1" x14ac:dyDescent="0.35">
      <c r="A6" s="221"/>
      <c r="B6" s="226"/>
      <c r="C6" s="223"/>
      <c r="D6" s="223"/>
      <c r="E6" s="223"/>
      <c r="F6" s="223"/>
      <c r="G6" s="223"/>
      <c r="H6" s="223"/>
      <c r="I6" s="223"/>
      <c r="J6" s="223"/>
      <c r="K6" s="223"/>
      <c r="L6" s="223"/>
      <c r="M6" s="223"/>
      <c r="N6" s="223"/>
      <c r="O6" s="223"/>
      <c r="P6" s="223"/>
      <c r="Q6" s="223"/>
      <c r="R6" s="223"/>
      <c r="S6" s="223"/>
      <c r="T6" s="223"/>
      <c r="U6" s="223"/>
      <c r="V6" s="224"/>
      <c r="AA6" s="5"/>
      <c r="AB6" s="1">
        <f>IF(NOT(ISBLANK(J32)), 1, " ")</f>
        <v>1</v>
      </c>
      <c r="AC6" s="1">
        <f>IF(NOT(ISBLANK(#REF!)), 1, " ")</f>
        <v>1</v>
      </c>
      <c r="AD6" s="1">
        <f>IF(NOT(ISBLANK(#REF!)), 1, " ")</f>
        <v>1</v>
      </c>
    </row>
    <row r="7" spans="1:65" s="152" customFormat="1" ht="19.5" thickBot="1" x14ac:dyDescent="0.35">
      <c r="A7" s="140"/>
      <c r="B7" s="134" t="s">
        <v>40</v>
      </c>
      <c r="C7" s="135"/>
      <c r="D7" s="135"/>
      <c r="E7" s="135"/>
      <c r="F7" s="136"/>
      <c r="G7" s="135"/>
      <c r="H7" s="137"/>
      <c r="I7" s="135"/>
      <c r="J7" s="135"/>
      <c r="K7" s="135"/>
      <c r="L7" s="135"/>
      <c r="M7" s="135"/>
      <c r="N7" s="135"/>
      <c r="O7" s="135"/>
      <c r="P7" s="135"/>
      <c r="Q7" s="135"/>
      <c r="R7" s="135"/>
      <c r="S7" s="137"/>
      <c r="T7" s="138"/>
      <c r="U7" s="137"/>
      <c r="V7" s="141"/>
      <c r="W7" s="3"/>
      <c r="X7" s="3"/>
      <c r="Y7" s="3"/>
      <c r="Z7" s="3"/>
      <c r="AA7" s="3"/>
      <c r="AB7" s="3"/>
      <c r="AC7" s="3"/>
      <c r="AD7" s="3"/>
      <c r="AE7" s="3"/>
      <c r="AF7" s="3"/>
      <c r="AG7" s="3"/>
      <c r="AH7" s="3"/>
      <c r="AI7" s="3"/>
      <c r="AJ7" s="3"/>
      <c r="AK7" s="3"/>
      <c r="AL7" s="3"/>
      <c r="AM7" s="3"/>
      <c r="AN7" s="3"/>
      <c r="AO7" s="3"/>
      <c r="AP7" s="3"/>
      <c r="AQ7" s="3"/>
    </row>
    <row r="8" spans="1:65" s="114" customFormat="1" ht="25.5" customHeight="1" thickBot="1" x14ac:dyDescent="0.35">
      <c r="A8" s="142"/>
      <c r="B8" s="110"/>
      <c r="C8" s="110"/>
      <c r="D8" s="110"/>
      <c r="E8" s="110"/>
      <c r="F8" s="110"/>
      <c r="G8" s="111" t="s">
        <v>0</v>
      </c>
      <c r="H8" s="111" t="s">
        <v>1</v>
      </c>
      <c r="I8" s="111" t="s">
        <v>2</v>
      </c>
      <c r="J8" s="111" t="s">
        <v>3</v>
      </c>
      <c r="K8" s="111" t="s">
        <v>4</v>
      </c>
      <c r="L8" s="111" t="s">
        <v>5</v>
      </c>
      <c r="M8" s="111" t="s">
        <v>6</v>
      </c>
      <c r="N8" s="111" t="s">
        <v>7</v>
      </c>
      <c r="O8" s="111" t="s">
        <v>8</v>
      </c>
      <c r="P8" s="111" t="s">
        <v>9</v>
      </c>
      <c r="Q8" s="111" t="s">
        <v>10</v>
      </c>
      <c r="R8" s="111" t="s">
        <v>11</v>
      </c>
      <c r="S8" s="112"/>
      <c r="T8" s="112"/>
      <c r="U8" s="112"/>
      <c r="V8" s="143"/>
      <c r="W8" s="115">
        <f t="shared" ref="W8:Y8" si="1">COUNT(AB4:AB10)</f>
        <v>4</v>
      </c>
      <c r="X8" s="115">
        <f t="shared" si="1"/>
        <v>4</v>
      </c>
      <c r="Y8" s="115">
        <f t="shared" si="1"/>
        <v>4</v>
      </c>
      <c r="AA8" s="116"/>
      <c r="AB8" s="115">
        <f>IF(NOT(ISBLANK(J33)), 1, " ")</f>
        <v>1</v>
      </c>
      <c r="AC8" s="115">
        <f>IF(NOT(ISBLANK(#REF!)), 1, " ")</f>
        <v>1</v>
      </c>
      <c r="AD8" s="115">
        <f>IF(NOT(ISBLANK(#REF!)), 1, " ")</f>
        <v>1</v>
      </c>
    </row>
    <row r="9" spans="1:65" s="3" customFormat="1" ht="20.25" thickTop="1" thickBot="1" x14ac:dyDescent="0.35">
      <c r="A9" s="144"/>
      <c r="B9" s="6"/>
      <c r="C9" s="6"/>
      <c r="D9" s="6"/>
      <c r="E9" s="6"/>
      <c r="F9" s="118" t="s">
        <v>32</v>
      </c>
      <c r="G9" s="153">
        <v>31</v>
      </c>
      <c r="H9" s="154">
        <v>28</v>
      </c>
      <c r="I9" s="154">
        <v>31</v>
      </c>
      <c r="J9" s="154">
        <v>30</v>
      </c>
      <c r="K9" s="154">
        <v>31</v>
      </c>
      <c r="L9" s="154">
        <v>30</v>
      </c>
      <c r="M9" s="154">
        <v>31</v>
      </c>
      <c r="N9" s="154">
        <v>31</v>
      </c>
      <c r="O9" s="154">
        <v>30</v>
      </c>
      <c r="P9" s="154">
        <v>31</v>
      </c>
      <c r="Q9" s="154">
        <v>30</v>
      </c>
      <c r="R9" s="155">
        <v>31</v>
      </c>
      <c r="S9" s="125" t="s">
        <v>12</v>
      </c>
      <c r="T9" s="10"/>
      <c r="U9" s="11"/>
      <c r="V9" s="145"/>
      <c r="AA9" s="5"/>
      <c r="AB9" s="1">
        <f>IF(NOT(ISBLANK(#REF!)), 1, " ")</f>
        <v>1</v>
      </c>
      <c r="AC9" s="1">
        <f>IF(NOT(ISBLANK(#REF!)), 1, " ")</f>
        <v>1</v>
      </c>
      <c r="AD9" s="1">
        <f>IF(NOT(ISBLANK(#REF!)), 1, " ")</f>
        <v>1</v>
      </c>
    </row>
    <row r="10" spans="1:65" s="15" customFormat="1" ht="18" customHeight="1" thickBot="1" x14ac:dyDescent="0.35">
      <c r="A10" s="146"/>
      <c r="B10" s="12"/>
      <c r="C10" s="9"/>
      <c r="D10" s="9"/>
      <c r="E10" s="9"/>
      <c r="F10" s="124" t="s">
        <v>13</v>
      </c>
      <c r="G10" s="64"/>
      <c r="H10" s="14"/>
      <c r="I10" s="14">
        <v>0</v>
      </c>
      <c r="J10" s="14">
        <v>0</v>
      </c>
      <c r="K10" s="14">
        <v>0</v>
      </c>
      <c r="L10" s="14">
        <v>0</v>
      </c>
      <c r="M10" s="14">
        <v>0</v>
      </c>
      <c r="N10" s="14">
        <v>0</v>
      </c>
      <c r="O10" s="14">
        <v>0</v>
      </c>
      <c r="P10" s="14">
        <v>0</v>
      </c>
      <c r="Q10" s="14">
        <v>0</v>
      </c>
      <c r="R10" s="65">
        <v>0</v>
      </c>
      <c r="S10" s="125" t="s">
        <v>14</v>
      </c>
      <c r="T10" s="10"/>
      <c r="U10" s="9"/>
      <c r="V10" s="147"/>
      <c r="AA10" s="5"/>
      <c r="AB10" s="1"/>
      <c r="AC10" s="1"/>
      <c r="AD10" s="1"/>
    </row>
    <row r="11" spans="1:65" s="3" customFormat="1" ht="19.5" thickBot="1" x14ac:dyDescent="0.35">
      <c r="A11" s="144"/>
      <c r="B11" s="12"/>
      <c r="C11" s="6"/>
      <c r="D11" s="6"/>
      <c r="E11" s="6"/>
      <c r="F11" s="124" t="s">
        <v>15</v>
      </c>
      <c r="G11" s="66">
        <f>IF(ISNUMBER(inputs!B39/inputs!B3),inputs!B39/inputs!B3,0%)</f>
        <v>0</v>
      </c>
      <c r="H11" s="67">
        <f>IF(ISNUMBER(inputs!C39/inputs!C3),inputs!C39/inputs!C3,0%)</f>
        <v>0</v>
      </c>
      <c r="I11" s="67">
        <f>IF(ISNUMBER(inputs!D39/inputs!D3),inputs!D39/inputs!D3,0%)</f>
        <v>0</v>
      </c>
      <c r="J11" s="67">
        <f>IF(ISNUMBER(inputs!E39/inputs!E3),inputs!E39/inputs!E3,0%)</f>
        <v>0</v>
      </c>
      <c r="K11" s="67">
        <f>IF(ISNUMBER(inputs!F39/inputs!F3),inputs!F39/inputs!F3,0%)</f>
        <v>0</v>
      </c>
      <c r="L11" s="67">
        <f>IF(ISNUMBER(inputs!G39/inputs!G3),inputs!G39/inputs!G3,0%)</f>
        <v>0</v>
      </c>
      <c r="M11" s="67">
        <f>IF(ISNUMBER(inputs!H39/inputs!H3),inputs!H39/inputs!H3,0%)</f>
        <v>0</v>
      </c>
      <c r="N11" s="67">
        <f>IF(ISNUMBER(inputs!I39/inputs!I3),inputs!I39/inputs!I3,0%)</f>
        <v>0</v>
      </c>
      <c r="O11" s="67">
        <f>IF(ISNUMBER(inputs!J39/inputs!J3),inputs!J39/inputs!J3,0%)</f>
        <v>0</v>
      </c>
      <c r="P11" s="67">
        <f>IF(ISNUMBER(inputs!K39/inputs!K3),inputs!K39/inputs!K3,0%)</f>
        <v>0</v>
      </c>
      <c r="Q11" s="67">
        <f>IF(ISNUMBER(inputs!L39/inputs!L3),inputs!L39/inputs!L3,0%)</f>
        <v>0</v>
      </c>
      <c r="R11" s="68">
        <f>IF(ISNUMBER(inputs!M39/inputs!M3),inputs!M39/inputs!M3,0%)</f>
        <v>0</v>
      </c>
      <c r="S11" s="125" t="s">
        <v>16</v>
      </c>
      <c r="T11" s="10"/>
      <c r="U11" s="11"/>
      <c r="V11" s="145"/>
    </row>
    <row r="12" spans="1:65" s="3" customFormat="1" ht="19.5" thickTop="1" x14ac:dyDescent="0.3">
      <c r="A12" s="144"/>
      <c r="B12" s="12"/>
      <c r="C12" s="6"/>
      <c r="D12" s="6"/>
      <c r="E12" s="6"/>
      <c r="F12" s="119"/>
      <c r="G12" s="13"/>
      <c r="H12" s="13"/>
      <c r="I12" s="13"/>
      <c r="J12" s="13"/>
      <c r="K12" s="13"/>
      <c r="L12" s="13"/>
      <c r="M12" s="13"/>
      <c r="N12" s="13"/>
      <c r="O12" s="13"/>
      <c r="P12" s="13"/>
      <c r="Q12" s="13"/>
      <c r="R12" s="13"/>
      <c r="S12" s="9"/>
      <c r="T12" s="10"/>
      <c r="U12" s="11"/>
      <c r="V12" s="145"/>
    </row>
    <row r="13" spans="1:65" s="3" customFormat="1" ht="18.75" x14ac:dyDescent="0.3">
      <c r="A13" s="144"/>
      <c r="B13" s="12"/>
      <c r="C13" s="6"/>
      <c r="D13" s="6"/>
      <c r="E13" s="6"/>
      <c r="F13" s="118" t="s">
        <v>115</v>
      </c>
      <c r="G13" s="13"/>
      <c r="H13" s="13"/>
      <c r="I13" s="13"/>
      <c r="J13" s="13"/>
      <c r="K13" s="123" t="s">
        <v>155</v>
      </c>
      <c r="L13" s="13"/>
      <c r="M13" s="13"/>
      <c r="N13" s="13"/>
      <c r="O13" s="13"/>
      <c r="P13" s="13"/>
      <c r="Q13" s="13"/>
      <c r="R13" s="13"/>
      <c r="S13" s="9"/>
      <c r="T13" s="10"/>
      <c r="U13" s="11"/>
      <c r="V13" s="145"/>
    </row>
    <row r="14" spans="1:65" s="3" customFormat="1" ht="18.75" x14ac:dyDescent="0.3">
      <c r="A14" s="144"/>
      <c r="B14" s="12"/>
      <c r="C14" s="6"/>
      <c r="D14" s="6"/>
      <c r="E14" s="6"/>
      <c r="F14" s="119"/>
      <c r="G14" s="13"/>
      <c r="H14" s="13"/>
      <c r="I14" s="13"/>
      <c r="J14" s="13"/>
      <c r="K14" s="124"/>
      <c r="L14" s="13"/>
      <c r="M14" s="13"/>
      <c r="N14" s="13"/>
      <c r="O14" s="13"/>
      <c r="P14" s="13"/>
      <c r="Q14" s="13"/>
      <c r="R14" s="13"/>
      <c r="S14" s="9"/>
      <c r="T14" s="10"/>
      <c r="U14" s="11"/>
      <c r="V14" s="145"/>
    </row>
    <row r="15" spans="1:65" s="156" customFormat="1" ht="19.5" thickBot="1" x14ac:dyDescent="0.35">
      <c r="A15" s="142"/>
      <c r="B15" s="110"/>
      <c r="C15" s="110"/>
      <c r="D15" s="110"/>
      <c r="E15" s="110"/>
      <c r="F15" s="120"/>
      <c r="G15" s="111" t="s">
        <v>0</v>
      </c>
      <c r="H15" s="111" t="s">
        <v>1</v>
      </c>
      <c r="I15" s="111" t="s">
        <v>2</v>
      </c>
      <c r="J15" s="111" t="s">
        <v>3</v>
      </c>
      <c r="K15" s="111" t="s">
        <v>4</v>
      </c>
      <c r="L15" s="111" t="s">
        <v>5</v>
      </c>
      <c r="M15" s="111" t="s">
        <v>6</v>
      </c>
      <c r="N15" s="111" t="s">
        <v>7</v>
      </c>
      <c r="O15" s="111" t="s">
        <v>8</v>
      </c>
      <c r="P15" s="111" t="s">
        <v>9</v>
      </c>
      <c r="Q15" s="111" t="s">
        <v>10</v>
      </c>
      <c r="R15" s="111" t="s">
        <v>11</v>
      </c>
      <c r="S15" s="112"/>
      <c r="T15" s="113"/>
      <c r="U15" s="112"/>
      <c r="V15" s="148"/>
      <c r="W15" s="114"/>
      <c r="X15" s="114"/>
      <c r="Y15" s="114"/>
      <c r="Z15" s="114"/>
      <c r="AA15" s="114"/>
      <c r="AB15" s="114"/>
      <c r="AC15" s="114"/>
      <c r="AD15" s="114"/>
      <c r="AE15" s="114"/>
      <c r="AF15" s="114"/>
      <c r="AG15" s="114"/>
      <c r="AH15" s="114"/>
      <c r="AI15" s="114"/>
      <c r="AJ15" s="114"/>
      <c r="AK15" s="114"/>
      <c r="AL15" s="114"/>
      <c r="AM15" s="114"/>
      <c r="AN15" s="114"/>
      <c r="AO15" s="114"/>
      <c r="AP15" s="114"/>
      <c r="AQ15" s="114"/>
    </row>
    <row r="16" spans="1:65" s="152" customFormat="1" ht="19.5" thickBot="1" x14ac:dyDescent="0.35">
      <c r="A16" s="144"/>
      <c r="B16" s="6"/>
      <c r="C16" s="6"/>
      <c r="D16" s="6"/>
      <c r="E16" s="6"/>
      <c r="F16" s="121" t="s">
        <v>88</v>
      </c>
      <c r="G16" s="157">
        <f>inputs!B45</f>
        <v>2962.5</v>
      </c>
      <c r="H16" s="157">
        <f>inputs!C45</f>
        <v>3177</v>
      </c>
      <c r="I16" s="157">
        <f>inputs!D45</f>
        <v>4610</v>
      </c>
      <c r="J16" s="157">
        <f>inputs!E45</f>
        <v>4104.5</v>
      </c>
      <c r="K16" s="157">
        <f>inputs!F45</f>
        <v>5061</v>
      </c>
      <c r="L16" s="157">
        <f>inputs!G45</f>
        <v>2874.0489999999995</v>
      </c>
      <c r="M16" s="157">
        <f>inputs!H45</f>
        <v>2834.2376666666664</v>
      </c>
      <c r="N16" s="157">
        <f>inputs!I45</f>
        <v>3660</v>
      </c>
      <c r="O16" s="157">
        <f>inputs!J45</f>
        <v>4261.666666666667</v>
      </c>
      <c r="P16" s="157">
        <f>inputs!K45</f>
        <v>4331.666666666667</v>
      </c>
      <c r="Q16" s="157">
        <f>inputs!L45</f>
        <v>3389</v>
      </c>
      <c r="R16" s="157">
        <f>inputs!M45</f>
        <v>6758.666666666667</v>
      </c>
      <c r="S16" s="11"/>
      <c r="T16" s="10"/>
      <c r="U16" s="11"/>
      <c r="V16" s="145"/>
      <c r="W16" s="3"/>
      <c r="X16" s="3"/>
      <c r="Y16" s="3"/>
      <c r="Z16" s="3"/>
      <c r="AA16" s="3"/>
      <c r="AB16" s="3"/>
      <c r="AC16" s="3"/>
      <c r="AD16" s="3"/>
      <c r="AE16" s="3"/>
      <c r="AF16" s="3"/>
      <c r="AG16" s="3"/>
      <c r="AH16" s="3"/>
      <c r="AI16" s="3"/>
      <c r="AJ16" s="3"/>
      <c r="AK16" s="3"/>
      <c r="AL16" s="3"/>
      <c r="AM16" s="3"/>
      <c r="AN16" s="3"/>
      <c r="AO16" s="3"/>
      <c r="AP16" s="3"/>
      <c r="AQ16" s="3"/>
    </row>
    <row r="17" spans="1:43" s="152" customFormat="1" ht="19.5" thickBot="1" x14ac:dyDescent="0.35">
      <c r="A17" s="144"/>
      <c r="B17" s="6"/>
      <c r="C17" s="6"/>
      <c r="D17" s="6"/>
      <c r="E17" s="6"/>
      <c r="F17" s="122"/>
      <c r="G17" s="6"/>
      <c r="H17" s="11"/>
      <c r="I17" s="6"/>
      <c r="J17" s="6"/>
      <c r="K17" s="6"/>
      <c r="L17" s="6"/>
      <c r="M17" s="6"/>
      <c r="N17" s="6"/>
      <c r="O17" s="6"/>
      <c r="P17" s="6"/>
      <c r="Q17" s="6"/>
      <c r="R17" s="6"/>
      <c r="S17" s="11"/>
      <c r="T17" s="10"/>
      <c r="U17" s="11"/>
      <c r="V17" s="145"/>
      <c r="W17" s="3"/>
      <c r="X17" s="3"/>
      <c r="Y17" s="3"/>
      <c r="Z17" s="3"/>
      <c r="AA17" s="3"/>
      <c r="AB17" s="3"/>
      <c r="AC17" s="3"/>
      <c r="AD17" s="3"/>
      <c r="AE17" s="3"/>
      <c r="AF17" s="3"/>
      <c r="AG17" s="3"/>
      <c r="AH17" s="3"/>
      <c r="AI17" s="3"/>
      <c r="AJ17" s="3"/>
      <c r="AK17" s="3"/>
      <c r="AL17" s="3"/>
      <c r="AM17" s="3"/>
      <c r="AN17" s="3"/>
      <c r="AO17" s="3"/>
      <c r="AP17" s="3"/>
      <c r="AQ17" s="3"/>
    </row>
    <row r="18" spans="1:43" s="152" customFormat="1" ht="19.5" thickBot="1" x14ac:dyDescent="0.35">
      <c r="A18" s="140"/>
      <c r="B18" s="134" t="s">
        <v>39</v>
      </c>
      <c r="C18" s="135"/>
      <c r="D18" s="135"/>
      <c r="E18" s="135"/>
      <c r="F18" s="136"/>
      <c r="G18" s="135"/>
      <c r="H18" s="137"/>
      <c r="I18" s="135"/>
      <c r="J18" s="135"/>
      <c r="K18" s="135"/>
      <c r="L18" s="135"/>
      <c r="M18" s="135"/>
      <c r="N18" s="135"/>
      <c r="O18" s="135"/>
      <c r="P18" s="135"/>
      <c r="Q18" s="135"/>
      <c r="R18" s="135"/>
      <c r="S18" s="137"/>
      <c r="T18" s="138"/>
      <c r="U18" s="137"/>
      <c r="V18" s="141"/>
      <c r="W18" s="3"/>
      <c r="X18" s="3"/>
      <c r="Y18" s="3"/>
      <c r="Z18" s="3"/>
      <c r="AA18" s="3"/>
      <c r="AB18" s="3"/>
      <c r="AC18" s="3"/>
      <c r="AD18" s="3"/>
      <c r="AE18" s="3"/>
      <c r="AF18" s="3"/>
      <c r="AG18" s="3"/>
      <c r="AH18" s="3"/>
      <c r="AI18" s="3"/>
      <c r="AJ18" s="3"/>
      <c r="AK18" s="3"/>
      <c r="AL18" s="3"/>
      <c r="AM18" s="3"/>
      <c r="AN18" s="3"/>
      <c r="AO18" s="3"/>
      <c r="AP18" s="3"/>
      <c r="AQ18" s="3"/>
    </row>
    <row r="19" spans="1:43" s="152" customFormat="1" ht="19.5" thickBot="1" x14ac:dyDescent="0.35">
      <c r="A19" s="139"/>
      <c r="B19" s="16"/>
      <c r="C19" s="16"/>
      <c r="D19" s="127"/>
      <c r="E19" s="16"/>
      <c r="F19" s="128"/>
      <c r="G19" s="16"/>
      <c r="H19" s="16"/>
      <c r="I19" s="16"/>
      <c r="J19" s="16"/>
      <c r="K19" s="16"/>
      <c r="L19" s="16"/>
      <c r="M19" s="16"/>
      <c r="N19" s="16"/>
      <c r="O19" s="16"/>
      <c r="P19" s="16"/>
      <c r="Q19" s="16"/>
      <c r="R19" s="16"/>
      <c r="S19" s="128"/>
      <c r="T19" s="132"/>
      <c r="U19" s="128"/>
      <c r="V19" s="149"/>
      <c r="W19" s="3"/>
      <c r="X19" s="3"/>
      <c r="Y19" s="3"/>
      <c r="Z19" s="3"/>
      <c r="AA19" s="3"/>
      <c r="AB19" s="3"/>
      <c r="AC19" s="3"/>
      <c r="AD19" s="3"/>
      <c r="AE19" s="3"/>
      <c r="AF19" s="3"/>
      <c r="AG19" s="3"/>
      <c r="AH19" s="3"/>
      <c r="AI19" s="3"/>
      <c r="AJ19" s="3"/>
      <c r="AK19" s="3"/>
      <c r="AL19" s="3"/>
      <c r="AM19" s="3"/>
      <c r="AN19" s="3"/>
      <c r="AO19" s="3"/>
      <c r="AP19" s="3"/>
      <c r="AQ19" s="3"/>
    </row>
    <row r="20" spans="1:43" s="152" customFormat="1" ht="19.5" customHeight="1" thickBot="1" x14ac:dyDescent="0.35">
      <c r="A20" s="150"/>
      <c r="B20" s="129"/>
      <c r="C20" s="129"/>
      <c r="D20" s="16"/>
      <c r="E20" s="16"/>
      <c r="F20" s="16"/>
      <c r="G20" s="16"/>
      <c r="H20" s="130" t="s">
        <v>102</v>
      </c>
      <c r="I20" s="164">
        <f>SUM(G16:R16)</f>
        <v>48024.28666666666</v>
      </c>
      <c r="J20" s="128"/>
      <c r="K20" s="16"/>
      <c r="L20" s="132"/>
      <c r="M20" s="132"/>
      <c r="N20" s="132"/>
      <c r="O20" s="132"/>
      <c r="P20" s="132"/>
      <c r="Q20" s="132"/>
      <c r="R20" s="132"/>
      <c r="S20" s="128"/>
      <c r="T20" s="132"/>
      <c r="U20" s="128"/>
      <c r="V20" s="149"/>
      <c r="W20" s="3"/>
      <c r="X20" s="3"/>
      <c r="Y20" s="3"/>
      <c r="Z20" s="3"/>
      <c r="AA20" s="3"/>
      <c r="AB20" s="3"/>
      <c r="AC20" s="3"/>
      <c r="AD20" s="3"/>
      <c r="AE20" s="3"/>
      <c r="AF20" s="3"/>
      <c r="AG20" s="3"/>
      <c r="AH20" s="3"/>
      <c r="AI20" s="3"/>
      <c r="AJ20" s="3"/>
      <c r="AK20" s="3"/>
      <c r="AL20" s="3"/>
      <c r="AM20" s="3"/>
      <c r="AN20" s="3"/>
      <c r="AO20" s="3"/>
      <c r="AP20" s="3"/>
      <c r="AQ20" s="3"/>
    </row>
    <row r="21" spans="1:43" s="152" customFormat="1" ht="18.75" x14ac:dyDescent="0.3">
      <c r="A21" s="150"/>
      <c r="B21" s="211" t="s">
        <v>124</v>
      </c>
      <c r="C21" s="129"/>
      <c r="D21" s="16"/>
      <c r="E21" s="16"/>
      <c r="F21" s="16"/>
      <c r="G21" s="16"/>
      <c r="H21" s="130"/>
      <c r="I21" s="16"/>
      <c r="J21" s="128"/>
      <c r="K21" s="278" t="s">
        <v>152</v>
      </c>
      <c r="L21" s="279"/>
      <c r="M21" s="279"/>
      <c r="N21" s="279"/>
      <c r="O21" s="279"/>
      <c r="P21" s="279"/>
      <c r="Q21" s="279"/>
      <c r="R21" s="279"/>
      <c r="S21" s="280"/>
      <c r="T21" s="132"/>
      <c r="U21" s="128"/>
      <c r="V21" s="149"/>
      <c r="W21" s="3"/>
      <c r="X21" s="3"/>
      <c r="Y21" s="3"/>
      <c r="Z21" s="3"/>
      <c r="AA21" s="3"/>
      <c r="AB21" s="3"/>
      <c r="AC21" s="3"/>
      <c r="AD21" s="3"/>
      <c r="AE21" s="3"/>
      <c r="AF21" s="3"/>
      <c r="AG21" s="3"/>
      <c r="AH21" s="3"/>
      <c r="AI21" s="3"/>
      <c r="AJ21" s="3"/>
      <c r="AK21" s="3"/>
      <c r="AL21" s="3"/>
      <c r="AM21" s="3"/>
      <c r="AN21" s="3"/>
      <c r="AO21" s="3"/>
      <c r="AP21" s="3"/>
      <c r="AQ21" s="3"/>
    </row>
    <row r="22" spans="1:43" s="152" customFormat="1" ht="18.75" x14ac:dyDescent="0.3">
      <c r="A22" s="150"/>
      <c r="B22" s="211" t="s">
        <v>125</v>
      </c>
      <c r="C22" s="129"/>
      <c r="D22" s="16"/>
      <c r="E22" s="16"/>
      <c r="F22" s="16"/>
      <c r="G22" s="16"/>
      <c r="H22" s="130"/>
      <c r="I22" s="16"/>
      <c r="J22" s="128"/>
      <c r="K22" s="281"/>
      <c r="L22" s="282"/>
      <c r="M22" s="282"/>
      <c r="N22" s="282"/>
      <c r="O22" s="282"/>
      <c r="P22" s="282"/>
      <c r="Q22" s="282"/>
      <c r="R22" s="282"/>
      <c r="S22" s="283"/>
      <c r="T22" s="132"/>
      <c r="U22" s="128"/>
      <c r="V22" s="149"/>
      <c r="W22" s="3"/>
      <c r="X22" s="3"/>
      <c r="Y22" s="3"/>
      <c r="Z22" s="3"/>
      <c r="AA22" s="3"/>
      <c r="AB22" s="3"/>
      <c r="AC22" s="3"/>
      <c r="AD22" s="3"/>
      <c r="AE22" s="3"/>
      <c r="AF22" s="3"/>
      <c r="AG22" s="3"/>
      <c r="AH22" s="3"/>
      <c r="AI22" s="3"/>
      <c r="AJ22" s="3"/>
      <c r="AK22" s="3"/>
      <c r="AL22" s="3"/>
      <c r="AM22" s="3"/>
      <c r="AN22" s="3"/>
      <c r="AO22" s="3"/>
      <c r="AP22" s="3"/>
      <c r="AQ22" s="3"/>
    </row>
    <row r="23" spans="1:43" s="152" customFormat="1" ht="18.75" x14ac:dyDescent="0.3">
      <c r="A23" s="150"/>
      <c r="B23" s="211" t="s">
        <v>126</v>
      </c>
      <c r="C23" s="129"/>
      <c r="D23" s="16"/>
      <c r="E23" s="16"/>
      <c r="F23" s="16"/>
      <c r="G23" s="16"/>
      <c r="H23" s="130"/>
      <c r="I23" s="16"/>
      <c r="J23" s="128"/>
      <c r="K23" s="281"/>
      <c r="L23" s="282"/>
      <c r="M23" s="282"/>
      <c r="N23" s="282"/>
      <c r="O23" s="282"/>
      <c r="P23" s="282"/>
      <c r="Q23" s="282"/>
      <c r="R23" s="282"/>
      <c r="S23" s="283"/>
      <c r="T23" s="132"/>
      <c r="U23" s="128"/>
      <c r="V23" s="149"/>
      <c r="W23" s="3"/>
      <c r="X23" s="3"/>
      <c r="Y23" s="3"/>
      <c r="Z23" s="3"/>
      <c r="AA23" s="3"/>
      <c r="AB23" s="3"/>
      <c r="AC23" s="3"/>
      <c r="AD23" s="3"/>
      <c r="AE23" s="3"/>
      <c r="AF23" s="3"/>
      <c r="AG23" s="3"/>
      <c r="AH23" s="3"/>
      <c r="AI23" s="3"/>
      <c r="AJ23" s="3"/>
      <c r="AK23" s="3"/>
      <c r="AL23" s="3"/>
      <c r="AM23" s="3"/>
      <c r="AN23" s="3"/>
      <c r="AO23" s="3"/>
      <c r="AP23" s="3"/>
      <c r="AQ23" s="3"/>
    </row>
    <row r="24" spans="1:43" s="152" customFormat="1" ht="18.75" x14ac:dyDescent="0.3">
      <c r="A24" s="150"/>
      <c r="B24" s="211" t="s">
        <v>127</v>
      </c>
      <c r="C24" s="129"/>
      <c r="D24" s="16"/>
      <c r="E24" s="16"/>
      <c r="F24" s="16"/>
      <c r="G24" s="16"/>
      <c r="H24" s="130"/>
      <c r="I24" s="16"/>
      <c r="J24" s="128"/>
      <c r="K24" s="281"/>
      <c r="L24" s="282"/>
      <c r="M24" s="282"/>
      <c r="N24" s="282"/>
      <c r="O24" s="282"/>
      <c r="P24" s="282"/>
      <c r="Q24" s="282"/>
      <c r="R24" s="282"/>
      <c r="S24" s="283"/>
      <c r="T24" s="132"/>
      <c r="U24" s="128"/>
      <c r="V24" s="149"/>
      <c r="W24" s="3"/>
      <c r="X24" s="3"/>
      <c r="Y24" s="3"/>
      <c r="Z24" s="3"/>
      <c r="AA24" s="3"/>
      <c r="AB24" s="3"/>
      <c r="AC24" s="3"/>
      <c r="AD24" s="3"/>
      <c r="AE24" s="3"/>
      <c r="AF24" s="3"/>
      <c r="AG24" s="3"/>
      <c r="AH24" s="3"/>
      <c r="AI24" s="3"/>
      <c r="AJ24" s="3"/>
      <c r="AK24" s="3"/>
      <c r="AL24" s="3"/>
      <c r="AM24" s="3"/>
      <c r="AN24" s="3"/>
      <c r="AO24" s="3"/>
      <c r="AP24" s="3"/>
      <c r="AQ24" s="3"/>
    </row>
    <row r="25" spans="1:43" s="152" customFormat="1" ht="18.75" x14ac:dyDescent="0.3">
      <c r="A25" s="150"/>
      <c r="B25" s="211" t="s">
        <v>128</v>
      </c>
      <c r="C25" s="129"/>
      <c r="D25" s="16"/>
      <c r="E25" s="16"/>
      <c r="F25" s="16"/>
      <c r="G25" s="16"/>
      <c r="H25" s="130"/>
      <c r="I25" s="16"/>
      <c r="J25" s="128"/>
      <c r="K25" s="281"/>
      <c r="L25" s="282"/>
      <c r="M25" s="282"/>
      <c r="N25" s="282"/>
      <c r="O25" s="282"/>
      <c r="P25" s="282"/>
      <c r="Q25" s="282"/>
      <c r="R25" s="282"/>
      <c r="S25" s="283"/>
      <c r="T25" s="132"/>
      <c r="U25" s="128"/>
      <c r="V25" s="149"/>
      <c r="W25" s="3"/>
      <c r="X25" s="3"/>
      <c r="Y25" s="3"/>
      <c r="Z25" s="3"/>
      <c r="AA25" s="3"/>
      <c r="AB25" s="3"/>
      <c r="AC25" s="3"/>
      <c r="AD25" s="3"/>
      <c r="AE25" s="3"/>
      <c r="AF25" s="3"/>
      <c r="AG25" s="3"/>
      <c r="AH25" s="3"/>
      <c r="AI25" s="3"/>
      <c r="AJ25" s="3"/>
      <c r="AK25" s="3"/>
      <c r="AL25" s="3"/>
      <c r="AM25" s="3"/>
      <c r="AN25" s="3"/>
      <c r="AO25" s="3"/>
      <c r="AP25" s="3"/>
      <c r="AQ25" s="3"/>
    </row>
    <row r="26" spans="1:43" s="152" customFormat="1" ht="18.75" x14ac:dyDescent="0.3">
      <c r="A26" s="150"/>
      <c r="B26" s="211" t="s">
        <v>129</v>
      </c>
      <c r="C26" s="129"/>
      <c r="D26" s="16"/>
      <c r="E26" s="16"/>
      <c r="F26" s="16"/>
      <c r="G26" s="16"/>
      <c r="H26" s="130"/>
      <c r="I26" s="16"/>
      <c r="J26" s="128"/>
      <c r="K26" s="284"/>
      <c r="L26" s="285"/>
      <c r="M26" s="285"/>
      <c r="N26" s="285"/>
      <c r="O26" s="285"/>
      <c r="P26" s="285"/>
      <c r="Q26" s="285"/>
      <c r="R26" s="285"/>
      <c r="S26" s="286"/>
      <c r="T26" s="132"/>
      <c r="U26" s="128"/>
      <c r="V26" s="149"/>
      <c r="W26" s="3"/>
      <c r="X26" s="3"/>
      <c r="Y26" s="3"/>
      <c r="Z26" s="3"/>
      <c r="AA26" s="3"/>
      <c r="AB26" s="3"/>
      <c r="AC26" s="3"/>
      <c r="AD26" s="3"/>
      <c r="AE26" s="3"/>
      <c r="AF26" s="3"/>
      <c r="AG26" s="3"/>
      <c r="AH26" s="3"/>
      <c r="AI26" s="3"/>
      <c r="AJ26" s="3"/>
      <c r="AK26" s="3"/>
      <c r="AL26" s="3"/>
      <c r="AM26" s="3"/>
      <c r="AN26" s="3"/>
      <c r="AO26" s="3"/>
      <c r="AP26" s="3"/>
      <c r="AQ26" s="3"/>
    </row>
    <row r="27" spans="1:43" s="152" customFormat="1" ht="18.75" x14ac:dyDescent="0.3">
      <c r="A27" s="150"/>
      <c r="B27" s="211" t="s">
        <v>130</v>
      </c>
      <c r="C27" s="129"/>
      <c r="D27" s="16"/>
      <c r="E27" s="16"/>
      <c r="F27" s="16"/>
      <c r="G27" s="16"/>
      <c r="H27" s="130"/>
      <c r="I27" s="16"/>
      <c r="J27" s="128"/>
      <c r="K27" s="16"/>
      <c r="L27" s="132"/>
      <c r="M27" s="132"/>
      <c r="N27" s="132"/>
      <c r="O27" s="132"/>
      <c r="P27" s="132"/>
      <c r="Q27" s="132"/>
      <c r="R27" s="132"/>
      <c r="S27" s="128"/>
      <c r="T27" s="132"/>
      <c r="U27" s="128"/>
      <c r="V27" s="149"/>
      <c r="W27" s="3"/>
      <c r="X27" s="3"/>
      <c r="Y27" s="3"/>
      <c r="Z27" s="3"/>
      <c r="AA27" s="3"/>
      <c r="AB27" s="3"/>
      <c r="AC27" s="3"/>
      <c r="AD27" s="3"/>
      <c r="AE27" s="3"/>
      <c r="AF27" s="3"/>
      <c r="AG27" s="3"/>
      <c r="AH27" s="3"/>
      <c r="AI27" s="3"/>
      <c r="AJ27" s="3"/>
      <c r="AK27" s="3"/>
      <c r="AL27" s="3"/>
      <c r="AM27" s="3"/>
      <c r="AN27" s="3"/>
      <c r="AO27" s="3"/>
      <c r="AP27" s="3"/>
      <c r="AQ27" s="3"/>
    </row>
    <row r="28" spans="1:43" s="152" customFormat="1" ht="18.75" x14ac:dyDescent="0.3">
      <c r="A28" s="150"/>
      <c r="B28" s="211" t="s">
        <v>131</v>
      </c>
      <c r="C28" s="129"/>
      <c r="D28" s="16"/>
      <c r="E28" s="16"/>
      <c r="F28" s="16"/>
      <c r="G28" s="16"/>
      <c r="H28" s="130"/>
      <c r="I28" s="16"/>
      <c r="J28" s="128"/>
      <c r="K28" s="16"/>
      <c r="L28" s="132"/>
      <c r="M28" s="132"/>
      <c r="N28" s="132"/>
      <c r="O28" s="132"/>
      <c r="P28" s="132"/>
      <c r="Q28" s="132"/>
      <c r="R28" s="132"/>
      <c r="S28" s="128"/>
      <c r="T28" s="132"/>
      <c r="U28" s="128"/>
      <c r="V28" s="149"/>
      <c r="W28" s="3"/>
      <c r="X28" s="3"/>
      <c r="Y28" s="3"/>
      <c r="Z28" s="3"/>
      <c r="AA28" s="3"/>
      <c r="AB28" s="3"/>
      <c r="AC28" s="3"/>
      <c r="AD28" s="3"/>
      <c r="AE28" s="3"/>
      <c r="AF28" s="3"/>
      <c r="AG28" s="3"/>
      <c r="AH28" s="3"/>
      <c r="AI28" s="3"/>
      <c r="AJ28" s="3"/>
      <c r="AK28" s="3"/>
      <c r="AL28" s="3"/>
      <c r="AM28" s="3"/>
      <c r="AN28" s="3"/>
      <c r="AO28" s="3"/>
      <c r="AP28" s="3"/>
      <c r="AQ28" s="3"/>
    </row>
    <row r="29" spans="1:43" s="152" customFormat="1" ht="18.75" customHeight="1" x14ac:dyDescent="0.3">
      <c r="A29" s="150"/>
      <c r="B29" s="211"/>
      <c r="C29" s="129"/>
      <c r="D29" s="16"/>
      <c r="E29" s="16"/>
      <c r="F29" s="16"/>
      <c r="G29" s="16"/>
      <c r="H29" s="130"/>
      <c r="I29" s="16"/>
      <c r="J29" s="128"/>
      <c r="K29" s="129"/>
      <c r="L29" s="129"/>
      <c r="M29" s="129"/>
      <c r="N29" s="129"/>
      <c r="O29" s="129"/>
      <c r="P29" s="129"/>
      <c r="Q29" s="129"/>
      <c r="R29" s="129"/>
      <c r="S29" s="129"/>
      <c r="T29" s="132"/>
      <c r="U29" s="128"/>
      <c r="V29" s="149"/>
      <c r="W29" s="3"/>
      <c r="X29" s="3"/>
      <c r="Y29" s="3"/>
      <c r="Z29" s="3"/>
      <c r="AA29" s="3"/>
      <c r="AB29" s="3"/>
      <c r="AC29" s="3"/>
      <c r="AD29" s="3"/>
      <c r="AE29" s="3"/>
      <c r="AF29" s="3"/>
      <c r="AG29" s="3"/>
      <c r="AH29" s="3"/>
      <c r="AI29" s="3"/>
      <c r="AJ29" s="3"/>
      <c r="AK29" s="3"/>
      <c r="AL29" s="3"/>
      <c r="AM29" s="3"/>
      <c r="AN29" s="3"/>
      <c r="AO29" s="3"/>
      <c r="AP29" s="3"/>
      <c r="AQ29" s="3"/>
    </row>
    <row r="30" spans="1:43" s="152" customFormat="1" ht="21" x14ac:dyDescent="0.35">
      <c r="A30" s="150"/>
      <c r="B30" s="129"/>
      <c r="C30" s="129"/>
      <c r="D30" s="16"/>
      <c r="E30" s="16"/>
      <c r="F30" s="277" t="s">
        <v>65</v>
      </c>
      <c r="G30" s="277"/>
      <c r="H30" s="277"/>
      <c r="I30" s="277"/>
      <c r="J30" s="129"/>
      <c r="K30" s="270"/>
      <c r="L30" s="270"/>
      <c r="M30" s="270"/>
      <c r="N30" s="270"/>
      <c r="O30" s="270"/>
      <c r="P30" s="129"/>
      <c r="Q30" s="129"/>
      <c r="R30" s="129"/>
      <c r="S30" s="129"/>
      <c r="T30" s="129"/>
      <c r="U30" s="129"/>
      <c r="V30" s="151"/>
      <c r="W30" s="3"/>
      <c r="X30" s="3"/>
      <c r="Y30" s="3"/>
      <c r="Z30" s="3"/>
      <c r="AA30" s="3"/>
      <c r="AB30" s="3"/>
      <c r="AC30" s="3"/>
      <c r="AD30" s="3"/>
      <c r="AE30" s="3"/>
      <c r="AF30" s="3"/>
      <c r="AG30" s="3"/>
      <c r="AH30" s="3"/>
      <c r="AI30" s="3"/>
      <c r="AJ30" s="3"/>
      <c r="AK30" s="3"/>
      <c r="AL30" s="3"/>
      <c r="AM30" s="3"/>
      <c r="AN30" s="3"/>
      <c r="AO30" s="3"/>
      <c r="AP30" s="3"/>
      <c r="AQ30" s="3"/>
    </row>
    <row r="31" spans="1:43" s="152" customFormat="1" ht="18.75" customHeight="1" thickBot="1" x14ac:dyDescent="0.35">
      <c r="A31" s="150"/>
      <c r="B31" s="129"/>
      <c r="C31" s="129"/>
      <c r="D31" s="16"/>
      <c r="E31" s="129"/>
      <c r="F31" s="158" t="s">
        <v>36</v>
      </c>
      <c r="G31" s="158" t="s">
        <v>37</v>
      </c>
      <c r="H31" s="158" t="s">
        <v>144</v>
      </c>
      <c r="I31" s="158" t="s">
        <v>145</v>
      </c>
      <c r="J31" s="158" t="s">
        <v>146</v>
      </c>
      <c r="K31" s="158" t="s">
        <v>147</v>
      </c>
      <c r="L31" s="158" t="s">
        <v>148</v>
      </c>
      <c r="M31" s="158" t="s">
        <v>149</v>
      </c>
      <c r="N31" s="270"/>
      <c r="O31" s="270"/>
      <c r="P31" s="129"/>
      <c r="Q31" s="129"/>
      <c r="R31" s="129"/>
      <c r="S31" s="129"/>
      <c r="T31" s="132"/>
      <c r="U31" s="128"/>
      <c r="V31" s="149"/>
      <c r="W31" s="3"/>
      <c r="X31" s="3"/>
      <c r="Y31" s="3"/>
      <c r="Z31" s="3"/>
      <c r="AA31" s="3"/>
      <c r="AB31" s="3"/>
      <c r="AC31" s="3"/>
      <c r="AD31" s="3"/>
      <c r="AE31" s="3"/>
      <c r="AF31" s="3"/>
      <c r="AG31" s="3"/>
      <c r="AH31" s="3"/>
      <c r="AI31" s="3"/>
      <c r="AJ31" s="3"/>
      <c r="AK31" s="3"/>
      <c r="AL31" s="3"/>
      <c r="AM31" s="3"/>
      <c r="AN31" s="3"/>
      <c r="AO31" s="3"/>
      <c r="AP31" s="3"/>
      <c r="AQ31" s="3"/>
    </row>
    <row r="32" spans="1:43" s="152" customFormat="1" ht="19.5" thickBot="1" x14ac:dyDescent="0.35">
      <c r="A32" s="150"/>
      <c r="B32" s="129"/>
      <c r="C32" s="129"/>
      <c r="D32" s="16"/>
      <c r="E32" s="131" t="s">
        <v>150</v>
      </c>
      <c r="F32" s="165">
        <f>(ACL!C2)</f>
        <v>64100</v>
      </c>
      <c r="G32" s="165">
        <f>(ACL!C3)</f>
        <v>0</v>
      </c>
      <c r="H32" s="165">
        <f>(ACL!C4)</f>
        <v>45360</v>
      </c>
      <c r="I32" s="165">
        <f>(ACL!C5)</f>
        <v>83790</v>
      </c>
      <c r="J32" s="165">
        <f>(ACL!C6)</f>
        <v>114660</v>
      </c>
      <c r="K32" s="165">
        <f>(ACL!C7)</f>
        <v>47320</v>
      </c>
      <c r="L32" s="165">
        <f>(ACL!C8)</f>
        <v>85960</v>
      </c>
      <c r="M32" s="165">
        <f>(ACL!C9)</f>
        <v>115850</v>
      </c>
      <c r="N32" s="270"/>
      <c r="O32" s="270"/>
      <c r="P32" s="129"/>
      <c r="Q32" s="129"/>
      <c r="R32" s="129"/>
      <c r="S32" s="129"/>
      <c r="T32" s="132"/>
      <c r="U32" s="128"/>
      <c r="V32" s="149"/>
      <c r="W32" s="3"/>
      <c r="X32" s="3"/>
      <c r="Y32" s="3"/>
      <c r="Z32" s="3"/>
      <c r="AA32" s="3"/>
      <c r="AB32" s="3"/>
      <c r="AC32" s="3"/>
      <c r="AD32" s="3"/>
      <c r="AE32" s="3"/>
      <c r="AF32" s="3"/>
      <c r="AG32" s="3"/>
      <c r="AH32" s="3"/>
      <c r="AI32" s="3"/>
      <c r="AJ32" s="3"/>
      <c r="AK32" s="3"/>
      <c r="AL32" s="3"/>
      <c r="AM32" s="3"/>
      <c r="AN32" s="3"/>
      <c r="AO32" s="3"/>
      <c r="AP32" s="3"/>
      <c r="AQ32" s="3"/>
    </row>
    <row r="33" spans="1:43" s="152" customFormat="1" ht="19.5" thickBot="1" x14ac:dyDescent="0.35">
      <c r="A33" s="150"/>
      <c r="B33" s="129"/>
      <c r="C33" s="129"/>
      <c r="D33" s="16"/>
      <c r="E33" s="131" t="s">
        <v>61</v>
      </c>
      <c r="F33" s="166">
        <f t="shared" ref="F33:M33" si="2">$I$20-F32</f>
        <v>-16075.71333333334</v>
      </c>
      <c r="G33" s="166">
        <f t="shared" si="2"/>
        <v>48024.28666666666</v>
      </c>
      <c r="H33" s="166">
        <f t="shared" si="2"/>
        <v>2664.2866666666596</v>
      </c>
      <c r="I33" s="166">
        <f t="shared" si="2"/>
        <v>-35765.71333333334</v>
      </c>
      <c r="J33" s="166">
        <f t="shared" si="2"/>
        <v>-66635.713333333348</v>
      </c>
      <c r="K33" s="166">
        <f t="shared" si="2"/>
        <v>704.28666666665958</v>
      </c>
      <c r="L33" s="166">
        <f t="shared" si="2"/>
        <v>-37935.71333333334</v>
      </c>
      <c r="M33" s="166">
        <f t="shared" si="2"/>
        <v>-67825.713333333348</v>
      </c>
      <c r="N33" s="270"/>
      <c r="O33" s="270"/>
      <c r="P33" s="129"/>
      <c r="Q33" s="129"/>
      <c r="R33" s="129"/>
      <c r="S33" s="129"/>
      <c r="T33" s="132"/>
      <c r="U33" s="128"/>
      <c r="V33" s="149"/>
      <c r="W33" s="3"/>
      <c r="X33" s="3"/>
      <c r="Y33" s="3"/>
      <c r="Z33" s="3"/>
      <c r="AA33" s="3"/>
      <c r="AB33" s="3"/>
      <c r="AC33" s="3"/>
      <c r="AD33" s="3"/>
      <c r="AE33" s="3"/>
      <c r="AF33" s="3"/>
      <c r="AG33" s="3"/>
      <c r="AH33" s="3"/>
      <c r="AI33" s="3"/>
      <c r="AJ33" s="3"/>
      <c r="AK33" s="3"/>
      <c r="AL33" s="3"/>
      <c r="AM33" s="3"/>
      <c r="AN33" s="3"/>
      <c r="AO33" s="3"/>
      <c r="AP33" s="3"/>
      <c r="AQ33" s="3"/>
    </row>
    <row r="34" spans="1:43" s="152" customFormat="1" ht="19.5" thickBot="1" x14ac:dyDescent="0.35">
      <c r="A34" s="150"/>
      <c r="B34" s="129"/>
      <c r="C34" s="129"/>
      <c r="D34" s="16"/>
      <c r="E34" s="130" t="s">
        <v>85</v>
      </c>
      <c r="F34" s="167">
        <f>F33/F32</f>
        <v>-0.25079115964638599</v>
      </c>
      <c r="G34" s="271" t="s">
        <v>63</v>
      </c>
      <c r="H34" s="167">
        <f t="shared" ref="H34:M34" si="3">H33/H32</f>
        <v>5.873647854203394E-2</v>
      </c>
      <c r="I34" s="167">
        <f t="shared" si="3"/>
        <v>-0.4268494251501771</v>
      </c>
      <c r="J34" s="167">
        <f t="shared" si="3"/>
        <v>-0.58115919530205262</v>
      </c>
      <c r="K34" s="167">
        <f t="shared" si="3"/>
        <v>1.4883488306565079E-2</v>
      </c>
      <c r="L34" s="167">
        <f t="shared" si="3"/>
        <v>-0.44131821002016453</v>
      </c>
      <c r="M34" s="167">
        <f t="shared" si="3"/>
        <v>-0.58546148755574745</v>
      </c>
      <c r="N34" s="133" t="str">
        <f>IF(COUNTIF(F34:M34,"&gt;0%")&gt;0,"&lt;---Yellow highlighting denotes projected overage.","")</f>
        <v>&lt;---Yellow highlighting denotes projected overage.</v>
      </c>
      <c r="O34" s="129"/>
      <c r="P34" s="129"/>
      <c r="Q34" s="129"/>
      <c r="R34" s="129"/>
      <c r="S34" s="128"/>
      <c r="T34" s="132"/>
      <c r="U34" s="128"/>
      <c r="V34" s="149"/>
      <c r="W34" s="3"/>
      <c r="X34" s="3"/>
      <c r="Y34" s="3"/>
      <c r="Z34" s="3"/>
      <c r="AA34" s="3"/>
      <c r="AB34" s="3"/>
      <c r="AC34" s="3"/>
      <c r="AD34" s="3"/>
      <c r="AE34" s="3"/>
      <c r="AF34" s="3"/>
      <c r="AG34" s="3"/>
      <c r="AH34" s="3"/>
      <c r="AI34" s="3"/>
      <c r="AJ34" s="3"/>
      <c r="AK34" s="3"/>
      <c r="AL34" s="3"/>
      <c r="AM34" s="3"/>
      <c r="AN34" s="3"/>
      <c r="AO34" s="3"/>
      <c r="AP34" s="3"/>
      <c r="AQ34" s="3"/>
    </row>
    <row r="35" spans="1:43" s="152" customFormat="1" ht="18.75" x14ac:dyDescent="0.3">
      <c r="A35" s="150"/>
      <c r="B35" s="129"/>
      <c r="C35" s="129"/>
      <c r="D35" s="16"/>
      <c r="E35" s="130"/>
      <c r="F35" s="213"/>
      <c r="G35" s="213"/>
      <c r="H35" s="213"/>
      <c r="I35" s="213"/>
      <c r="J35" s="133"/>
      <c r="K35" s="129"/>
      <c r="L35" s="129"/>
      <c r="M35" s="129"/>
      <c r="N35" s="129"/>
      <c r="O35" s="129"/>
      <c r="P35" s="129"/>
      <c r="Q35" s="129"/>
      <c r="R35" s="129"/>
      <c r="S35" s="128"/>
      <c r="T35" s="132"/>
      <c r="U35" s="128"/>
      <c r="V35" s="149"/>
      <c r="W35" s="3"/>
      <c r="X35" s="3"/>
      <c r="Y35" s="3"/>
      <c r="Z35" s="3"/>
      <c r="AA35" s="3"/>
      <c r="AB35" s="3"/>
      <c r="AC35" s="3"/>
      <c r="AD35" s="3"/>
      <c r="AE35" s="3"/>
      <c r="AF35" s="3"/>
      <c r="AG35" s="3"/>
      <c r="AH35" s="3"/>
      <c r="AI35" s="3"/>
      <c r="AJ35" s="3"/>
      <c r="AK35" s="3"/>
      <c r="AL35" s="3"/>
      <c r="AM35" s="3"/>
      <c r="AN35" s="3"/>
      <c r="AO35" s="3"/>
      <c r="AP35" s="3"/>
      <c r="AQ35" s="3"/>
    </row>
    <row r="36" spans="1:43" s="152" customFormat="1" ht="21" x14ac:dyDescent="0.35">
      <c r="A36" s="150"/>
      <c r="B36" s="129"/>
      <c r="C36" s="129"/>
      <c r="D36" s="16"/>
      <c r="E36" s="130"/>
      <c r="F36" s="277" t="s">
        <v>64</v>
      </c>
      <c r="G36" s="277"/>
      <c r="H36" s="277"/>
      <c r="I36" s="277"/>
      <c r="J36" s="133"/>
      <c r="K36" s="129"/>
      <c r="L36" s="129"/>
      <c r="M36" s="129"/>
      <c r="N36" s="129"/>
      <c r="O36" s="129"/>
      <c r="P36" s="129"/>
      <c r="Q36" s="129"/>
      <c r="R36" s="129"/>
      <c r="S36" s="128"/>
      <c r="T36" s="132"/>
      <c r="U36" s="128"/>
      <c r="V36" s="149"/>
      <c r="W36" s="3"/>
      <c r="X36" s="3"/>
      <c r="Y36" s="3"/>
      <c r="Z36" s="3"/>
      <c r="AA36" s="3"/>
      <c r="AB36" s="3"/>
      <c r="AC36" s="3"/>
      <c r="AD36" s="3"/>
      <c r="AE36" s="3"/>
      <c r="AF36" s="3"/>
      <c r="AG36" s="3"/>
      <c r="AH36" s="3"/>
      <c r="AI36" s="3"/>
      <c r="AJ36" s="3"/>
      <c r="AK36" s="3"/>
      <c r="AL36" s="3"/>
      <c r="AM36" s="3"/>
      <c r="AN36" s="3"/>
      <c r="AO36" s="3"/>
      <c r="AP36" s="3"/>
      <c r="AQ36" s="3"/>
    </row>
    <row r="37" spans="1:43" s="152" customFormat="1" ht="19.5" thickBot="1" x14ac:dyDescent="0.35">
      <c r="A37" s="150"/>
      <c r="B37" s="129"/>
      <c r="C37" s="129"/>
      <c r="D37" s="16"/>
      <c r="E37" s="130"/>
      <c r="F37" s="158" t="s">
        <v>36</v>
      </c>
      <c r="G37" s="158" t="s">
        <v>37</v>
      </c>
      <c r="H37" s="158" t="s">
        <v>144</v>
      </c>
      <c r="I37" s="158" t="s">
        <v>145</v>
      </c>
      <c r="J37" s="158" t="s">
        <v>146</v>
      </c>
      <c r="K37" s="158" t="s">
        <v>147</v>
      </c>
      <c r="L37" s="158" t="s">
        <v>148</v>
      </c>
      <c r="M37" s="158" t="s">
        <v>149</v>
      </c>
      <c r="N37" s="129"/>
      <c r="O37" s="129"/>
      <c r="P37" s="129"/>
      <c r="Q37" s="129"/>
      <c r="R37" s="129"/>
      <c r="S37" s="128"/>
      <c r="T37" s="132"/>
      <c r="U37" s="128"/>
      <c r="V37" s="149"/>
      <c r="W37" s="3"/>
      <c r="X37" s="3"/>
      <c r="Y37" s="3"/>
      <c r="Z37" s="3"/>
      <c r="AA37" s="3"/>
      <c r="AB37" s="3"/>
      <c r="AC37" s="3"/>
      <c r="AD37" s="3"/>
      <c r="AE37" s="3"/>
      <c r="AF37" s="3"/>
      <c r="AG37" s="3"/>
      <c r="AH37" s="3"/>
      <c r="AI37" s="3"/>
      <c r="AJ37" s="3"/>
      <c r="AK37" s="3"/>
      <c r="AL37" s="3"/>
      <c r="AM37" s="3"/>
      <c r="AN37" s="3"/>
      <c r="AO37" s="3"/>
      <c r="AP37" s="3"/>
      <c r="AQ37" s="3"/>
    </row>
    <row r="38" spans="1:43" s="152" customFormat="1" ht="19.5" thickBot="1" x14ac:dyDescent="0.35">
      <c r="A38" s="150"/>
      <c r="B38" s="129"/>
      <c r="C38" s="129"/>
      <c r="D38" s="16"/>
      <c r="E38" s="131" t="s">
        <v>151</v>
      </c>
      <c r="F38" s="165">
        <f>(ACL!E2)</f>
        <v>60900</v>
      </c>
      <c r="G38" s="165">
        <f>(ACL!E3)</f>
        <v>0</v>
      </c>
      <c r="H38" s="165">
        <f>(ACL!E4)</f>
        <v>41731</v>
      </c>
      <c r="I38" s="165">
        <f>(ACL!E5)</f>
        <v>77087</v>
      </c>
      <c r="J38" s="165">
        <f>(ACL!E6)</f>
        <v>105487</v>
      </c>
      <c r="K38" s="165">
        <f>(ACL!E7)</f>
        <v>43534</v>
      </c>
      <c r="L38" s="165">
        <f>(ACL!E8)</f>
        <v>79083</v>
      </c>
      <c r="M38" s="165">
        <f>(ACL!E9)</f>
        <v>106582</v>
      </c>
      <c r="N38" s="16"/>
      <c r="O38" s="16"/>
      <c r="P38" s="16"/>
      <c r="Q38" s="16"/>
      <c r="R38" s="16"/>
      <c r="S38" s="128"/>
      <c r="T38" s="132"/>
      <c r="U38" s="128"/>
      <c r="V38" s="149"/>
      <c r="W38" s="3"/>
      <c r="X38" s="3"/>
      <c r="Y38" s="3"/>
      <c r="Z38" s="3"/>
      <c r="AA38" s="3"/>
      <c r="AB38" s="3"/>
      <c r="AC38" s="3"/>
      <c r="AD38" s="3"/>
      <c r="AE38" s="3"/>
      <c r="AF38" s="3"/>
      <c r="AG38" s="3"/>
      <c r="AH38" s="3"/>
      <c r="AI38" s="3"/>
      <c r="AJ38" s="3"/>
      <c r="AK38" s="3"/>
      <c r="AL38" s="3"/>
      <c r="AM38" s="3"/>
      <c r="AN38" s="3"/>
      <c r="AO38" s="3"/>
      <c r="AP38" s="3"/>
      <c r="AQ38" s="3"/>
    </row>
    <row r="39" spans="1:43" s="152" customFormat="1" ht="19.5" thickBot="1" x14ac:dyDescent="0.35">
      <c r="A39" s="150"/>
      <c r="B39" s="129"/>
      <c r="C39" s="129"/>
      <c r="D39" s="16"/>
      <c r="E39" s="131" t="s">
        <v>62</v>
      </c>
      <c r="F39" s="166">
        <f t="shared" ref="F39:M39" si="4">$I$20-F38</f>
        <v>-12875.71333333334</v>
      </c>
      <c r="G39" s="166">
        <f t="shared" si="4"/>
        <v>48024.28666666666</v>
      </c>
      <c r="H39" s="166">
        <f t="shared" si="4"/>
        <v>6293.2866666666596</v>
      </c>
      <c r="I39" s="166">
        <f t="shared" si="4"/>
        <v>-29062.71333333334</v>
      </c>
      <c r="J39" s="166">
        <f t="shared" si="4"/>
        <v>-57462.71333333334</v>
      </c>
      <c r="K39" s="166">
        <f t="shared" si="4"/>
        <v>4490.2866666666596</v>
      </c>
      <c r="L39" s="166">
        <f t="shared" si="4"/>
        <v>-31058.71333333334</v>
      </c>
      <c r="M39" s="166">
        <f t="shared" si="4"/>
        <v>-58557.71333333334</v>
      </c>
      <c r="N39" s="16"/>
      <c r="O39" s="16"/>
      <c r="P39" s="16"/>
      <c r="Q39" s="16"/>
      <c r="R39" s="16"/>
      <c r="S39" s="128"/>
      <c r="T39" s="132"/>
      <c r="U39" s="128"/>
      <c r="V39" s="149"/>
      <c r="W39" s="3"/>
      <c r="X39" s="3"/>
      <c r="Y39" s="3"/>
      <c r="Z39" s="3"/>
      <c r="AA39" s="3"/>
      <c r="AB39" s="3"/>
      <c r="AC39" s="3"/>
      <c r="AD39" s="3"/>
      <c r="AE39" s="3"/>
      <c r="AF39" s="3"/>
      <c r="AG39" s="3"/>
      <c r="AH39" s="3"/>
      <c r="AI39" s="3"/>
      <c r="AJ39" s="3"/>
      <c r="AK39" s="3"/>
      <c r="AL39" s="3"/>
      <c r="AM39" s="3"/>
      <c r="AN39" s="3"/>
      <c r="AO39" s="3"/>
      <c r="AP39" s="3"/>
      <c r="AQ39" s="3"/>
    </row>
    <row r="40" spans="1:43" s="152" customFormat="1" ht="19.5" thickBot="1" x14ac:dyDescent="0.35">
      <c r="A40" s="150"/>
      <c r="B40" s="129"/>
      <c r="C40" s="129"/>
      <c r="D40" s="212"/>
      <c r="E40" s="130" t="s">
        <v>86</v>
      </c>
      <c r="F40" s="167">
        <f>F39/F38</f>
        <v>-0.21142386425834714</v>
      </c>
      <c r="G40" s="167" t="s">
        <v>63</v>
      </c>
      <c r="H40" s="167">
        <f t="shared" ref="H40:M40" si="5">H39/H38</f>
        <v>0.15080603548121682</v>
      </c>
      <c r="I40" s="167">
        <f t="shared" si="5"/>
        <v>-0.37701186105742007</v>
      </c>
      <c r="J40" s="167">
        <f t="shared" si="5"/>
        <v>-0.54473739260130005</v>
      </c>
      <c r="K40" s="167">
        <f t="shared" si="5"/>
        <v>0.10314436226091468</v>
      </c>
      <c r="L40" s="167">
        <f t="shared" si="5"/>
        <v>-0.39273564904383168</v>
      </c>
      <c r="M40" s="167">
        <f t="shared" si="5"/>
        <v>-0.54941466038668196</v>
      </c>
      <c r="N40" s="133" t="str">
        <f>IF(COUNTIF(F40:I40,"&gt;0%")&gt;0,"&lt;---Yellow highlighting denotes projected overage.","")</f>
        <v>&lt;---Yellow highlighting denotes projected overage.</v>
      </c>
      <c r="O40" s="16"/>
      <c r="P40" s="16"/>
      <c r="Q40" s="16"/>
      <c r="R40" s="16"/>
      <c r="S40" s="128"/>
      <c r="T40" s="132"/>
      <c r="U40" s="128"/>
      <c r="V40" s="149"/>
      <c r="W40" s="3"/>
      <c r="X40" s="3"/>
      <c r="Y40" s="3"/>
      <c r="Z40" s="3"/>
      <c r="AA40" s="3"/>
      <c r="AB40" s="3"/>
      <c r="AC40" s="3"/>
      <c r="AD40" s="3"/>
      <c r="AE40" s="3"/>
      <c r="AF40" s="3"/>
      <c r="AG40" s="3"/>
      <c r="AH40" s="3"/>
      <c r="AI40" s="3"/>
      <c r="AJ40" s="3"/>
      <c r="AK40" s="3"/>
      <c r="AL40" s="3"/>
      <c r="AM40" s="3"/>
      <c r="AN40" s="3"/>
      <c r="AO40" s="3"/>
      <c r="AP40" s="3"/>
      <c r="AQ40" s="3"/>
    </row>
    <row r="41" spans="1:43" s="152" customFormat="1" ht="18.75" x14ac:dyDescent="0.3">
      <c r="A41" s="150"/>
      <c r="B41" s="129"/>
      <c r="C41" s="129"/>
      <c r="D41" s="212"/>
      <c r="E41" s="212"/>
      <c r="F41" s="213"/>
      <c r="G41" s="212"/>
      <c r="H41" s="212"/>
      <c r="I41" s="212"/>
      <c r="J41" s="212"/>
      <c r="K41" s="212"/>
      <c r="L41" s="212"/>
      <c r="M41" s="212"/>
      <c r="N41" s="16"/>
      <c r="O41" s="16"/>
      <c r="P41" s="16"/>
      <c r="Q41" s="16"/>
      <c r="R41" s="16"/>
      <c r="S41" s="128"/>
      <c r="T41" s="132"/>
      <c r="U41" s="128"/>
      <c r="V41" s="149"/>
      <c r="W41" s="3"/>
      <c r="X41" s="3"/>
      <c r="Y41" s="3"/>
      <c r="Z41" s="3"/>
      <c r="AA41" s="3"/>
      <c r="AB41" s="3"/>
      <c r="AC41" s="3"/>
      <c r="AD41" s="3"/>
      <c r="AE41" s="3"/>
      <c r="AF41" s="3"/>
      <c r="AG41" s="3"/>
      <c r="AH41" s="3"/>
      <c r="AI41" s="3"/>
      <c r="AJ41" s="3"/>
      <c r="AK41" s="3"/>
      <c r="AL41" s="3"/>
      <c r="AM41" s="3"/>
      <c r="AN41" s="3"/>
      <c r="AO41" s="3"/>
      <c r="AP41" s="3"/>
      <c r="AQ41" s="3"/>
    </row>
    <row r="42" spans="1:43" s="159" customFormat="1" ht="19.5" thickBot="1" x14ac:dyDescent="0.35">
      <c r="A42" s="139"/>
      <c r="B42" s="16"/>
      <c r="C42" s="16"/>
      <c r="D42" s="16"/>
      <c r="E42" s="16"/>
      <c r="F42" s="128"/>
      <c r="G42" s="16"/>
      <c r="H42" s="16"/>
      <c r="I42" s="16"/>
      <c r="J42" s="16"/>
      <c r="K42" s="16"/>
      <c r="L42" s="16"/>
      <c r="M42" s="16"/>
      <c r="N42" s="16"/>
      <c r="O42" s="16"/>
      <c r="P42" s="16"/>
      <c r="Q42" s="16"/>
      <c r="R42" s="16"/>
      <c r="S42" s="128"/>
      <c r="T42" s="132"/>
      <c r="U42" s="128"/>
      <c r="V42" s="149"/>
      <c r="W42" s="126"/>
      <c r="X42" s="126"/>
      <c r="Y42" s="126"/>
      <c r="Z42" s="126"/>
      <c r="AA42" s="126"/>
      <c r="AB42" s="126"/>
      <c r="AC42" s="126"/>
      <c r="AD42" s="126"/>
      <c r="AE42" s="126"/>
      <c r="AF42" s="126"/>
      <c r="AG42" s="126"/>
      <c r="AH42" s="126"/>
      <c r="AI42" s="126"/>
      <c r="AJ42" s="126"/>
      <c r="AK42" s="126"/>
      <c r="AL42" s="126"/>
      <c r="AM42" s="126"/>
      <c r="AN42" s="126"/>
      <c r="AO42" s="126"/>
      <c r="AP42" s="126"/>
      <c r="AQ42" s="126"/>
    </row>
    <row r="43" spans="1:43" ht="19.5" thickBot="1" x14ac:dyDescent="0.35">
      <c r="A43" s="140"/>
      <c r="B43" s="134" t="s">
        <v>103</v>
      </c>
      <c r="C43" s="135"/>
      <c r="D43" s="135"/>
      <c r="E43" s="135"/>
      <c r="F43" s="136"/>
      <c r="G43" s="135"/>
      <c r="H43" s="137"/>
      <c r="I43" s="135"/>
      <c r="J43" s="135"/>
      <c r="K43" s="135"/>
      <c r="L43" s="135"/>
      <c r="M43" s="135"/>
      <c r="N43" s="135"/>
      <c r="O43" s="135"/>
      <c r="P43" s="135"/>
      <c r="Q43" s="135"/>
      <c r="R43" s="135"/>
      <c r="S43" s="137"/>
      <c r="T43" s="138"/>
      <c r="U43" s="137"/>
      <c r="V43" s="141"/>
    </row>
    <row r="44" spans="1:43" x14ac:dyDescent="0.25">
      <c r="A44" s="243"/>
      <c r="B44" s="214"/>
      <c r="C44" s="214"/>
      <c r="D44" s="214"/>
      <c r="E44" s="214"/>
      <c r="F44" s="214"/>
      <c r="G44" s="214"/>
      <c r="H44" s="214"/>
      <c r="I44" s="214"/>
      <c r="J44" s="214"/>
      <c r="K44" s="214"/>
      <c r="L44" s="214"/>
      <c r="M44" s="214"/>
      <c r="N44" s="214"/>
      <c r="O44" s="214"/>
      <c r="P44" s="214"/>
      <c r="Q44" s="214"/>
      <c r="R44" s="214"/>
      <c r="S44" s="214"/>
      <c r="T44" s="214"/>
      <c r="U44" s="214"/>
      <c r="V44" s="244"/>
    </row>
    <row r="45" spans="1:43" x14ac:dyDescent="0.25">
      <c r="A45" s="243"/>
      <c r="B45" s="214"/>
      <c r="C45" s="214"/>
      <c r="D45" s="214"/>
      <c r="E45" s="214"/>
      <c r="F45" s="214"/>
      <c r="G45" s="214"/>
      <c r="H45" s="214"/>
      <c r="I45" s="214"/>
      <c r="J45" s="214"/>
      <c r="K45" s="214"/>
      <c r="L45" s="214"/>
      <c r="M45" s="214"/>
      <c r="N45" s="214"/>
      <c r="O45" s="214"/>
      <c r="P45" s="214"/>
      <c r="Q45" s="214"/>
      <c r="R45" s="214"/>
      <c r="S45" s="214"/>
      <c r="T45" s="214"/>
      <c r="U45" s="214"/>
      <c r="V45" s="244"/>
    </row>
    <row r="46" spans="1:43" ht="18.75" x14ac:dyDescent="0.3">
      <c r="A46" s="243"/>
      <c r="B46" s="214"/>
      <c r="C46" s="214"/>
      <c r="D46" s="214"/>
      <c r="E46" s="215"/>
      <c r="F46" s="216"/>
      <c r="G46" s="217"/>
      <c r="H46" s="217"/>
      <c r="I46" s="216"/>
      <c r="J46" s="216"/>
      <c r="K46" s="216"/>
      <c r="L46" s="216"/>
      <c r="M46" s="214"/>
      <c r="N46" s="214"/>
      <c r="O46" s="214"/>
      <c r="P46" s="214"/>
      <c r="Q46" s="214"/>
      <c r="R46" s="214"/>
      <c r="S46" s="214"/>
      <c r="T46" s="214"/>
      <c r="U46" s="214"/>
      <c r="V46" s="244"/>
    </row>
    <row r="47" spans="1:43" ht="18.75" x14ac:dyDescent="0.3">
      <c r="A47" s="243"/>
      <c r="B47" s="214"/>
      <c r="C47" s="214"/>
      <c r="D47" s="214"/>
      <c r="E47" s="215"/>
      <c r="F47" s="216"/>
      <c r="G47" s="217"/>
      <c r="H47" s="217"/>
      <c r="I47" s="216"/>
      <c r="J47" s="216"/>
      <c r="K47" s="216"/>
      <c r="L47" s="216"/>
      <c r="M47" s="214"/>
      <c r="N47" s="214"/>
      <c r="O47" s="214"/>
      <c r="P47" s="214"/>
      <c r="Q47" s="214"/>
      <c r="R47" s="214"/>
      <c r="S47" s="214"/>
      <c r="T47" s="214"/>
      <c r="U47" s="214"/>
      <c r="V47" s="244"/>
    </row>
    <row r="48" spans="1:43" ht="18.75" x14ac:dyDescent="0.3">
      <c r="A48" s="243"/>
      <c r="B48" s="214"/>
      <c r="C48" s="214"/>
      <c r="D48" s="214"/>
      <c r="E48" s="215"/>
      <c r="F48" s="217"/>
      <c r="G48" s="216"/>
      <c r="H48" s="217"/>
      <c r="I48" s="216"/>
      <c r="J48" s="216"/>
      <c r="K48" s="216"/>
      <c r="L48" s="216"/>
      <c r="M48" s="214"/>
      <c r="N48" s="214"/>
      <c r="O48" s="214"/>
      <c r="P48" s="214"/>
      <c r="Q48" s="214"/>
      <c r="R48" s="214"/>
      <c r="S48" s="214"/>
      <c r="T48" s="214"/>
      <c r="U48" s="214"/>
      <c r="V48" s="244"/>
    </row>
    <row r="49" spans="1:23" ht="18.75" x14ac:dyDescent="0.3">
      <c r="A49" s="243"/>
      <c r="B49" s="214"/>
      <c r="C49" s="214"/>
      <c r="D49" s="214"/>
      <c r="E49" s="216"/>
      <c r="F49" s="216"/>
      <c r="G49" s="217"/>
      <c r="H49" s="217"/>
      <c r="I49" s="216"/>
      <c r="J49" s="216"/>
      <c r="K49" s="216"/>
      <c r="L49" s="216"/>
      <c r="M49" s="214"/>
      <c r="N49" s="214"/>
      <c r="O49" s="214"/>
      <c r="P49" s="214"/>
      <c r="Q49" s="214"/>
      <c r="R49" s="214"/>
      <c r="S49" s="214"/>
      <c r="T49" s="214"/>
      <c r="U49" s="214"/>
      <c r="V49" s="214"/>
      <c r="W49" s="268"/>
    </row>
    <row r="50" spans="1:23" ht="18.75" x14ac:dyDescent="0.3">
      <c r="A50" s="243"/>
      <c r="B50" s="214"/>
      <c r="C50" s="214"/>
      <c r="D50" s="214"/>
      <c r="E50" s="215"/>
      <c r="F50" s="217"/>
      <c r="G50" s="217"/>
      <c r="H50" s="217"/>
      <c r="I50" s="216"/>
      <c r="J50" s="216"/>
      <c r="K50" s="216"/>
      <c r="L50" s="216"/>
      <c r="M50" s="214"/>
      <c r="N50" s="214"/>
      <c r="O50" s="214"/>
      <c r="P50" s="214"/>
      <c r="Q50" s="287" t="s">
        <v>169</v>
      </c>
      <c r="R50" s="287"/>
      <c r="S50" s="287"/>
      <c r="T50" s="287"/>
      <c r="U50" s="258"/>
      <c r="V50" s="214"/>
      <c r="W50" s="268"/>
    </row>
    <row r="51" spans="1:23" ht="18.75" x14ac:dyDescent="0.3">
      <c r="A51" s="243"/>
      <c r="B51" s="214"/>
      <c r="C51" s="214"/>
      <c r="D51" s="214"/>
      <c r="E51" s="215"/>
      <c r="F51" s="216"/>
      <c r="G51" s="216"/>
      <c r="H51" s="217"/>
      <c r="I51" s="216"/>
      <c r="J51" s="216"/>
      <c r="K51" s="216"/>
      <c r="L51" s="216"/>
      <c r="M51" s="214"/>
      <c r="N51" s="214"/>
      <c r="O51" s="214"/>
      <c r="P51" s="259" t="s">
        <v>104</v>
      </c>
      <c r="Q51" s="259" t="s">
        <v>157</v>
      </c>
      <c r="R51" s="259" t="s">
        <v>158</v>
      </c>
      <c r="S51" s="259" t="s">
        <v>159</v>
      </c>
      <c r="T51" s="259" t="s">
        <v>160</v>
      </c>
      <c r="U51" s="259" t="s">
        <v>161</v>
      </c>
      <c r="V51" s="259" t="s">
        <v>162</v>
      </c>
      <c r="W51" s="268"/>
    </row>
    <row r="52" spans="1:23" ht="18.75" x14ac:dyDescent="0.3">
      <c r="A52" s="243"/>
      <c r="B52" s="214"/>
      <c r="C52" s="214"/>
      <c r="D52" s="214"/>
      <c r="E52" s="216"/>
      <c r="F52" s="216"/>
      <c r="G52" s="216"/>
      <c r="H52" s="216"/>
      <c r="I52" s="216"/>
      <c r="J52" s="216"/>
      <c r="K52" s="216"/>
      <c r="L52" s="216"/>
      <c r="M52" s="214"/>
      <c r="N52" s="260"/>
      <c r="O52" s="261" t="s">
        <v>105</v>
      </c>
      <c r="P52" s="262" t="str">
        <f>IF(SUM(Daily!M:M)=0,"N/A",(SUM(Daily!M:M))-1)</f>
        <v>N/A</v>
      </c>
      <c r="Q52" s="262">
        <f>IF(SUM(Daily!N:N)=0,"N/A",(SUM(Daily!N:N))-1)</f>
        <v>41610</v>
      </c>
      <c r="R52" s="262" t="str">
        <f>IF(SUM(Daily!O:O)=0,"N/A",(SUM(Daily!O:O))-1)</f>
        <v>N/A</v>
      </c>
      <c r="S52" s="262" t="str">
        <f>IF(SUM(Daily!P:P)=0,"N/A",(SUM(Daily!P:P))-1)</f>
        <v>N/A</v>
      </c>
      <c r="T52" s="262">
        <f>IF(SUM(Daily!Q:Q)=0,"N/A",(SUM(Daily!Q:Q))-1)</f>
        <v>41618</v>
      </c>
      <c r="U52" s="262" t="str">
        <f>IF(SUM(Daily!R:R)=0,"N/A",(SUM(Daily!R:R))-1)</f>
        <v>N/A</v>
      </c>
      <c r="V52" s="262" t="str">
        <f>IF(SUM(Daily!S:S)=0,"N/A",(SUM(Daily!S:S))-1)</f>
        <v>N/A</v>
      </c>
      <c r="W52" s="268"/>
    </row>
    <row r="53" spans="1:23" ht="18.75" x14ac:dyDescent="0.3">
      <c r="A53" s="243"/>
      <c r="B53" s="214"/>
      <c r="C53" s="214"/>
      <c r="D53" s="214"/>
      <c r="E53" s="214"/>
      <c r="F53" s="214"/>
      <c r="G53" s="214"/>
      <c r="H53" s="214"/>
      <c r="I53" s="214"/>
      <c r="J53" s="214"/>
      <c r="K53" s="214"/>
      <c r="L53" s="214"/>
      <c r="M53" s="214"/>
      <c r="N53" s="260"/>
      <c r="O53" s="261" t="s">
        <v>106</v>
      </c>
      <c r="P53" s="263">
        <f>IF(ISNUMBER(P52),365-SUM(inputs!$B$39:$M$39)-(DATE(2014,1,1)-P52),365-SUM(inputs!$B$39:$M$39))</f>
        <v>365</v>
      </c>
      <c r="Q53" s="263">
        <f>IF(ISNUMBER(Q52),365-SUM(inputs!$B$39:$M$39)-(DATE(2014,1,1)-Q52),365-SUM(inputs!$B$39:$M$39))</f>
        <v>335</v>
      </c>
      <c r="R53" s="263">
        <f>IF(ISNUMBER(R52),365-SUM(inputs!$B$39:$M$39)-(DATE(2014,1,1)-R52),365-SUM(inputs!$B$39:$M$39))</f>
        <v>365</v>
      </c>
      <c r="S53" s="263">
        <f>IF(ISNUMBER(S52),365-SUM(inputs!$B$39:$M$39)-(DATE(2014,1,1)-S52),365-SUM(inputs!$B$39:$M$39))</f>
        <v>365</v>
      </c>
      <c r="T53" s="263">
        <f>IF(ISNUMBER(T52),365-SUM(inputs!$B$39:$M$39)-(DATE(2014,1,1)-T52),365-SUM(inputs!$B$39:$M$39))</f>
        <v>343</v>
      </c>
      <c r="U53" s="263">
        <f>IF(ISNUMBER(U52),365-SUM(inputs!$B$39:$M$39)-(DATE(2014,1,1)-U52),365-SUM(inputs!$B$39:$M$39))</f>
        <v>365</v>
      </c>
      <c r="V53" s="263">
        <f>IF(ISNUMBER(V52),365-SUM(inputs!$B$39:$M$39)-(DATE(2014,1,1)-V52),365-SUM(inputs!$B$39:$M$39))</f>
        <v>365</v>
      </c>
      <c r="W53" s="268"/>
    </row>
    <row r="54" spans="1:23" x14ac:dyDescent="0.25">
      <c r="A54" s="243"/>
      <c r="B54" s="214"/>
      <c r="C54" s="214"/>
      <c r="D54" s="214"/>
      <c r="E54" s="214"/>
      <c r="F54" s="214"/>
      <c r="G54" s="214"/>
      <c r="H54" s="214"/>
      <c r="I54" s="214"/>
      <c r="J54" s="214"/>
      <c r="K54" s="214"/>
      <c r="L54" s="214"/>
      <c r="M54" s="214"/>
      <c r="N54" s="214"/>
      <c r="O54" s="214"/>
      <c r="P54" s="214"/>
      <c r="Q54" s="214"/>
      <c r="R54" s="214"/>
      <c r="S54" s="214"/>
      <c r="T54" s="214"/>
      <c r="U54" s="214"/>
      <c r="V54" s="214"/>
      <c r="W54" s="268"/>
    </row>
    <row r="55" spans="1:23" x14ac:dyDescent="0.25">
      <c r="A55" s="243"/>
      <c r="B55" s="214"/>
      <c r="C55" s="214"/>
      <c r="D55" s="214"/>
      <c r="E55" s="214"/>
      <c r="F55" s="214"/>
      <c r="G55" s="214"/>
      <c r="H55" s="214"/>
      <c r="I55" s="214"/>
      <c r="J55" s="214"/>
      <c r="K55" s="214"/>
      <c r="L55" s="214"/>
      <c r="M55" s="214"/>
      <c r="N55" s="214"/>
      <c r="O55" s="214"/>
      <c r="P55" s="214"/>
      <c r="Q55" s="214"/>
      <c r="R55" s="214"/>
      <c r="S55" s="214"/>
      <c r="T55" s="214"/>
      <c r="U55" s="214"/>
      <c r="V55" s="214"/>
      <c r="W55" s="268"/>
    </row>
    <row r="56" spans="1:23" x14ac:dyDescent="0.25">
      <c r="A56" s="243"/>
      <c r="B56" s="214"/>
      <c r="C56" s="214"/>
      <c r="D56" s="214"/>
      <c r="E56" s="214"/>
      <c r="F56" s="214"/>
      <c r="G56" s="214"/>
      <c r="H56" s="214"/>
      <c r="I56" s="214"/>
      <c r="J56" s="214"/>
      <c r="K56" s="214"/>
      <c r="L56" s="214"/>
      <c r="M56" s="214"/>
      <c r="N56" s="214"/>
      <c r="O56" s="214"/>
      <c r="P56" s="214"/>
      <c r="Q56" s="214"/>
      <c r="R56" s="214"/>
      <c r="S56" s="214"/>
      <c r="T56" s="214"/>
      <c r="U56" s="214"/>
      <c r="V56" s="244"/>
    </row>
    <row r="57" spans="1:23" x14ac:dyDescent="0.25">
      <c r="A57" s="243"/>
      <c r="B57" s="214"/>
      <c r="C57" s="214"/>
      <c r="D57" s="214"/>
      <c r="E57" s="214"/>
      <c r="F57" s="214"/>
      <c r="G57" s="214"/>
      <c r="H57" s="214"/>
      <c r="I57" s="214"/>
      <c r="J57" s="214"/>
      <c r="K57" s="214"/>
      <c r="L57" s="214"/>
      <c r="M57" s="214"/>
      <c r="N57" s="214"/>
      <c r="O57" s="214"/>
      <c r="P57" s="214"/>
      <c r="Q57" s="214"/>
      <c r="R57" s="214"/>
      <c r="S57" s="214"/>
      <c r="T57" s="214"/>
      <c r="U57" s="214"/>
      <c r="V57" s="244"/>
    </row>
    <row r="58" spans="1:23" x14ac:dyDescent="0.25">
      <c r="A58" s="243"/>
      <c r="B58" s="214"/>
      <c r="C58" s="214"/>
      <c r="D58" s="214"/>
      <c r="E58" s="214"/>
      <c r="F58" s="214"/>
      <c r="G58" s="214"/>
      <c r="H58" s="214"/>
      <c r="I58" s="214"/>
      <c r="J58" s="214"/>
      <c r="K58" s="214"/>
      <c r="L58" s="214"/>
      <c r="M58" s="214"/>
      <c r="N58" s="214"/>
      <c r="O58" s="214"/>
      <c r="P58" s="214"/>
      <c r="Q58" s="214"/>
      <c r="R58" s="214"/>
      <c r="S58" s="214"/>
      <c r="T58" s="214"/>
      <c r="U58" s="214"/>
      <c r="V58" s="244"/>
    </row>
    <row r="59" spans="1:23" x14ac:dyDescent="0.25">
      <c r="A59" s="243"/>
      <c r="B59" s="214"/>
      <c r="C59" s="214"/>
      <c r="D59" s="214"/>
      <c r="E59" s="214"/>
      <c r="F59" s="214"/>
      <c r="G59" s="214"/>
      <c r="H59" s="214"/>
      <c r="I59" s="214"/>
      <c r="J59" s="214"/>
      <c r="K59" s="214"/>
      <c r="L59" s="214"/>
      <c r="M59" s="214"/>
      <c r="N59" s="214"/>
      <c r="O59" s="214"/>
      <c r="P59" s="214"/>
      <c r="Q59" s="214"/>
      <c r="R59" s="214"/>
      <c r="S59" s="214"/>
      <c r="T59" s="214"/>
      <c r="U59" s="214"/>
      <c r="V59" s="244"/>
    </row>
    <row r="60" spans="1:23" x14ac:dyDescent="0.25">
      <c r="A60" s="243"/>
      <c r="B60" s="214"/>
      <c r="C60" s="214"/>
      <c r="D60" s="214"/>
      <c r="E60" s="214"/>
      <c r="F60" s="214"/>
      <c r="G60" s="214"/>
      <c r="H60" s="214"/>
      <c r="I60" s="214"/>
      <c r="J60" s="214"/>
      <c r="K60" s="214"/>
      <c r="L60" s="214"/>
      <c r="M60" s="214"/>
      <c r="N60" s="214"/>
      <c r="O60" s="214"/>
      <c r="P60" s="214"/>
      <c r="Q60" s="214"/>
      <c r="R60" s="214"/>
      <c r="S60" s="214"/>
      <c r="T60" s="214"/>
      <c r="U60" s="214"/>
      <c r="V60" s="244"/>
    </row>
    <row r="61" spans="1:23" ht="15.75" thickBot="1" x14ac:dyDescent="0.3">
      <c r="A61" s="245"/>
      <c r="B61" s="246"/>
      <c r="C61" s="246"/>
      <c r="D61" s="246"/>
      <c r="E61" s="246"/>
      <c r="F61" s="246"/>
      <c r="G61" s="246"/>
      <c r="H61" s="246"/>
      <c r="I61" s="246"/>
      <c r="J61" s="246"/>
      <c r="K61" s="246"/>
      <c r="L61" s="246"/>
      <c r="M61" s="246"/>
      <c r="N61" s="246"/>
      <c r="O61" s="246"/>
      <c r="P61" s="246"/>
      <c r="Q61" s="246"/>
      <c r="R61" s="246"/>
      <c r="S61" s="246"/>
      <c r="T61" s="246"/>
      <c r="U61" s="246"/>
      <c r="V61" s="247"/>
    </row>
    <row r="62" spans="1:23" ht="15.75" thickTop="1" x14ac:dyDescent="0.25"/>
    <row r="64" spans="1:23" x14ac:dyDescent="0.25">
      <c r="Q64" s="265"/>
      <c r="R64" s="178"/>
      <c r="T64" s="265"/>
      <c r="U64" s="178"/>
    </row>
  </sheetData>
  <sheetProtection sheet="1" objects="1" scenarios="1"/>
  <mergeCells count="4">
    <mergeCell ref="F30:I30"/>
    <mergeCell ref="F36:I36"/>
    <mergeCell ref="K21:S26"/>
    <mergeCell ref="Q50:T50"/>
  </mergeCells>
  <conditionalFormatting sqref="G11:R11">
    <cfRule type="cellIs" dxfId="12" priority="20" operator="equal">
      <formula>1</formula>
    </cfRule>
    <cfRule type="cellIs" dxfId="11" priority="21" operator="between">
      <formula>0.00001</formula>
      <formula>0.99999</formula>
    </cfRule>
    <cfRule type="cellIs" dxfId="10" priority="22" operator="equal">
      <formula>0</formula>
    </cfRule>
  </conditionalFormatting>
  <conditionalFormatting sqref="D13:F13">
    <cfRule type="expression" dxfId="9" priority="11">
      <formula>$K$13="NOTE: Do not select anything other than status quo for bag limit when simulating impacts of vessel limit."</formula>
    </cfRule>
  </conditionalFormatting>
  <conditionalFormatting sqref="F40:I40 F34:I34">
    <cfRule type="cellIs" dxfId="8" priority="9" operator="greaterThan">
      <formula>0</formula>
    </cfRule>
  </conditionalFormatting>
  <conditionalFormatting sqref="J34">
    <cfRule type="cellIs" dxfId="7" priority="8" operator="greaterThan">
      <formula>0</formula>
    </cfRule>
  </conditionalFormatting>
  <conditionalFormatting sqref="K34">
    <cfRule type="cellIs" dxfId="6" priority="7" operator="greaterThan">
      <formula>0</formula>
    </cfRule>
  </conditionalFormatting>
  <conditionalFormatting sqref="L34">
    <cfRule type="cellIs" dxfId="5" priority="6" operator="greaterThan">
      <formula>0</formula>
    </cfRule>
  </conditionalFormatting>
  <conditionalFormatting sqref="M34">
    <cfRule type="cellIs" dxfId="4" priority="5" operator="greaterThan">
      <formula>0</formula>
    </cfRule>
  </conditionalFormatting>
  <conditionalFormatting sqref="J40">
    <cfRule type="cellIs" dxfId="3" priority="4" operator="greaterThan">
      <formula>0</formula>
    </cfRule>
  </conditionalFormatting>
  <conditionalFormatting sqref="K40">
    <cfRule type="cellIs" dxfId="2" priority="3" operator="greaterThan">
      <formula>0</formula>
    </cfRule>
  </conditionalFormatting>
  <conditionalFormatting sqref="L40">
    <cfRule type="cellIs" dxfId="1" priority="2" operator="greaterThan">
      <formula>0</formula>
    </cfRule>
  </conditionalFormatting>
  <conditionalFormatting sqref="M40">
    <cfRule type="cellIs" dxfId="0" priority="1" operator="greaterThan">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19050</xdr:colOff>
                    <xdr:row>8</xdr:row>
                    <xdr:rowOff>219075</xdr:rowOff>
                  </from>
                  <to>
                    <xdr:col>7</xdr:col>
                    <xdr:colOff>0</xdr:colOff>
                    <xdr:row>10</xdr:row>
                    <xdr:rowOff>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219075</xdr:rowOff>
                  </from>
                  <to>
                    <xdr:col>8</xdr:col>
                    <xdr:colOff>0</xdr:colOff>
                    <xdr:row>10</xdr:row>
                    <xdr:rowOff>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219075</xdr:rowOff>
                  </from>
                  <to>
                    <xdr:col>9</xdr:col>
                    <xdr:colOff>0</xdr:colOff>
                    <xdr:row>10</xdr:row>
                    <xdr:rowOff>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9525</xdr:colOff>
                    <xdr:row>8</xdr:row>
                    <xdr:rowOff>219075</xdr:rowOff>
                  </from>
                  <to>
                    <xdr:col>10</xdr:col>
                    <xdr:colOff>0</xdr:colOff>
                    <xdr:row>10</xdr:row>
                    <xdr:rowOff>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9525</xdr:colOff>
                    <xdr:row>8</xdr:row>
                    <xdr:rowOff>219075</xdr:rowOff>
                  </from>
                  <to>
                    <xdr:col>10</xdr:col>
                    <xdr:colOff>628650</xdr:colOff>
                    <xdr:row>10</xdr:row>
                    <xdr:rowOff>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9525</xdr:colOff>
                    <xdr:row>8</xdr:row>
                    <xdr:rowOff>219075</xdr:rowOff>
                  </from>
                  <to>
                    <xdr:col>12</xdr:col>
                    <xdr:colOff>0</xdr:colOff>
                    <xdr:row>10</xdr:row>
                    <xdr:rowOff>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219075</xdr:rowOff>
                  </from>
                  <to>
                    <xdr:col>13</xdr:col>
                    <xdr:colOff>0</xdr:colOff>
                    <xdr:row>10</xdr:row>
                    <xdr:rowOff>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219075</xdr:rowOff>
                  </from>
                  <to>
                    <xdr:col>14</xdr:col>
                    <xdr:colOff>0</xdr:colOff>
                    <xdr:row>10</xdr:row>
                    <xdr:rowOff>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219075</xdr:rowOff>
                  </from>
                  <to>
                    <xdr:col>15</xdr:col>
                    <xdr:colOff>0</xdr:colOff>
                    <xdr:row>10</xdr:row>
                    <xdr:rowOff>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219075</xdr:rowOff>
                  </from>
                  <to>
                    <xdr:col>16</xdr:col>
                    <xdr:colOff>0</xdr:colOff>
                    <xdr:row>10</xdr:row>
                    <xdr:rowOff>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9525</xdr:colOff>
                    <xdr:row>8</xdr:row>
                    <xdr:rowOff>219075</xdr:rowOff>
                  </from>
                  <to>
                    <xdr:col>16</xdr:col>
                    <xdr:colOff>733425</xdr:colOff>
                    <xdr:row>10</xdr:row>
                    <xdr:rowOff>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9525</xdr:colOff>
                    <xdr:row>8</xdr:row>
                    <xdr:rowOff>209550</xdr:rowOff>
                  </from>
                  <to>
                    <xdr:col>17</xdr:col>
                    <xdr:colOff>800100</xdr:colOff>
                    <xdr:row>10</xdr:row>
                    <xdr:rowOff>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12</xdr:row>
                    <xdr:rowOff>0</xdr:rowOff>
                  </from>
                  <to>
                    <xdr:col>9</xdr:col>
                    <xdr:colOff>190500</xdr:colOff>
                    <xdr:row>13</xdr:row>
                    <xdr:rowOff>19050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28575</xdr:colOff>
                    <xdr:row>12</xdr:row>
                    <xdr:rowOff>0</xdr:rowOff>
                  </from>
                  <to>
                    <xdr:col>9</xdr:col>
                    <xdr:colOff>171450</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D1" workbookViewId="0">
      <selection activeCell="B11" sqref="B11"/>
    </sheetView>
  </sheetViews>
  <sheetFormatPr defaultRowHeight="15" x14ac:dyDescent="0.25"/>
  <cols>
    <col min="1" max="1" width="12.85546875" style="241" customWidth="1"/>
    <col min="2" max="2" width="17.42578125" bestFit="1" customWidth="1"/>
    <col min="3" max="5" width="18.42578125" bestFit="1" customWidth="1"/>
    <col min="6" max="13" width="19.42578125" bestFit="1" customWidth="1"/>
  </cols>
  <sheetData>
    <row r="1" spans="1:13" x14ac:dyDescent="0.25">
      <c r="A1" s="241" t="s">
        <v>38</v>
      </c>
      <c r="B1" t="str">
        <f>Model!G15</f>
        <v>Jan</v>
      </c>
      <c r="C1" s="184" t="str">
        <f>Model!H15</f>
        <v>Feb</v>
      </c>
      <c r="D1" s="184" t="str">
        <f>Model!I15</f>
        <v>Mar</v>
      </c>
      <c r="E1" s="184" t="str">
        <f>Model!J15</f>
        <v>Apr</v>
      </c>
      <c r="F1" s="184" t="str">
        <f>Model!K15</f>
        <v>May</v>
      </c>
      <c r="G1" s="184" t="str">
        <f>Model!L15</f>
        <v>Jun</v>
      </c>
      <c r="H1" s="184" t="str">
        <f>Model!M15</f>
        <v>Jul</v>
      </c>
      <c r="I1" s="184" t="str">
        <f>Model!N15</f>
        <v>Aug</v>
      </c>
      <c r="J1" s="184" t="str">
        <f>Model!O15</f>
        <v>Sep</v>
      </c>
      <c r="K1" s="184" t="str">
        <f>Model!P15</f>
        <v>Oct</v>
      </c>
      <c r="L1" s="184" t="str">
        <f>Model!Q15</f>
        <v>Nov</v>
      </c>
      <c r="M1" s="184" t="str">
        <f>Model!R15</f>
        <v>Dec</v>
      </c>
    </row>
    <row r="2" spans="1:13" x14ac:dyDescent="0.25">
      <c r="A2" s="241" t="s">
        <v>87</v>
      </c>
      <c r="B2" s="242">
        <f>SUM(Model!$G16:'Model'!G16)</f>
        <v>2962.5</v>
      </c>
      <c r="C2" s="242">
        <f>SUM(Model!$G16:'Model'!H16)</f>
        <v>6139.5</v>
      </c>
      <c r="D2" s="242">
        <f>SUM(Model!$G16:'Model'!I16)</f>
        <v>10749.5</v>
      </c>
      <c r="E2" s="242">
        <f>SUM(Model!$G16:'Model'!J16)</f>
        <v>14854</v>
      </c>
      <c r="F2" s="242">
        <f>SUM(Model!$G16:'Model'!K16)</f>
        <v>19915</v>
      </c>
      <c r="G2" s="242">
        <f>SUM(Model!$G16:'Model'!L16)</f>
        <v>22789.048999999999</v>
      </c>
      <c r="H2" s="242">
        <f>SUM(Model!$G16:'Model'!M16)</f>
        <v>25623.286666666667</v>
      </c>
      <c r="I2" s="242">
        <f>SUM(Model!$G16:'Model'!N16)</f>
        <v>29283.286666666667</v>
      </c>
      <c r="J2" s="242">
        <f>SUM(Model!$G16:'Model'!O16)</f>
        <v>33544.953333333331</v>
      </c>
      <c r="K2" s="242">
        <f>SUM(Model!$G16:'Model'!P16)</f>
        <v>37876.619999999995</v>
      </c>
      <c r="L2" s="242">
        <f>SUM(Model!$G16:'Model'!Q16)</f>
        <v>41265.619999999995</v>
      </c>
      <c r="M2" s="242">
        <f>SUM(Model!$G16:'Model'!R16)</f>
        <v>48024.28666666666</v>
      </c>
    </row>
    <row r="3" spans="1:13" x14ac:dyDescent="0.25">
      <c r="A3" s="241" t="s">
        <v>170</v>
      </c>
      <c r="B3" s="241">
        <v>60900</v>
      </c>
      <c r="C3" s="241">
        <v>60900</v>
      </c>
      <c r="D3" s="241">
        <v>60900</v>
      </c>
      <c r="E3" s="241">
        <v>60900</v>
      </c>
      <c r="F3" s="241">
        <v>60900</v>
      </c>
      <c r="G3" s="241">
        <v>60900</v>
      </c>
      <c r="H3" s="241">
        <v>60900</v>
      </c>
      <c r="I3" s="241">
        <v>60900</v>
      </c>
      <c r="J3" s="241">
        <v>60900</v>
      </c>
      <c r="K3" s="241">
        <v>60900</v>
      </c>
      <c r="L3" s="241">
        <v>60900</v>
      </c>
      <c r="M3" s="241">
        <v>60900</v>
      </c>
    </row>
    <row r="4" spans="1:13" x14ac:dyDescent="0.25">
      <c r="A4" s="241" t="s">
        <v>171</v>
      </c>
      <c r="B4" s="242">
        <v>41731</v>
      </c>
      <c r="C4" s="242">
        <v>41731</v>
      </c>
      <c r="D4" s="242">
        <v>41731</v>
      </c>
      <c r="E4" s="242">
        <v>41731</v>
      </c>
      <c r="F4" s="242">
        <v>41731</v>
      </c>
      <c r="G4" s="242">
        <v>41731</v>
      </c>
      <c r="H4" s="242">
        <v>41731</v>
      </c>
      <c r="I4" s="242">
        <v>41731</v>
      </c>
      <c r="J4" s="242">
        <v>41731</v>
      </c>
      <c r="K4" s="242">
        <v>41731</v>
      </c>
      <c r="L4" s="242">
        <v>41731</v>
      </c>
      <c r="M4" s="242">
        <v>41731</v>
      </c>
    </row>
    <row r="5" spans="1:13" x14ac:dyDescent="0.25">
      <c r="A5" s="241" t="s">
        <v>172</v>
      </c>
      <c r="B5" s="242">
        <v>77087</v>
      </c>
      <c r="C5" s="242">
        <v>77087</v>
      </c>
      <c r="D5" s="242">
        <v>77087</v>
      </c>
      <c r="E5" s="242">
        <v>77087</v>
      </c>
      <c r="F5" s="242">
        <v>77087</v>
      </c>
      <c r="G5" s="242">
        <v>77087</v>
      </c>
      <c r="H5" s="242">
        <v>77087</v>
      </c>
      <c r="I5" s="242">
        <v>77087</v>
      </c>
      <c r="J5" s="242">
        <v>77087</v>
      </c>
      <c r="K5" s="242">
        <v>77087</v>
      </c>
      <c r="L5" s="242">
        <v>77087</v>
      </c>
      <c r="M5" s="242">
        <v>77087</v>
      </c>
    </row>
    <row r="6" spans="1:13" x14ac:dyDescent="0.25">
      <c r="A6" s="241" t="s">
        <v>173</v>
      </c>
      <c r="B6" s="242">
        <v>105487</v>
      </c>
      <c r="C6" s="242">
        <v>105487</v>
      </c>
      <c r="D6" s="242">
        <v>105487</v>
      </c>
      <c r="E6" s="242">
        <v>105487</v>
      </c>
      <c r="F6" s="242">
        <v>105487</v>
      </c>
      <c r="G6" s="242">
        <v>105487</v>
      </c>
      <c r="H6" s="242">
        <v>105487</v>
      </c>
      <c r="I6" s="242">
        <v>105487</v>
      </c>
      <c r="J6" s="242">
        <v>105487</v>
      </c>
      <c r="K6" s="242">
        <v>105487</v>
      </c>
      <c r="L6" s="242">
        <v>105487</v>
      </c>
      <c r="M6" s="242">
        <v>105487</v>
      </c>
    </row>
    <row r="7" spans="1:13" x14ac:dyDescent="0.25">
      <c r="A7" s="241" t="s">
        <v>174</v>
      </c>
      <c r="B7" s="241">
        <v>43534</v>
      </c>
      <c r="C7" s="241">
        <v>43534</v>
      </c>
      <c r="D7" s="241">
        <v>43534</v>
      </c>
      <c r="E7" s="241">
        <v>43534</v>
      </c>
      <c r="F7" s="241">
        <v>43534</v>
      </c>
      <c r="G7" s="241">
        <v>43534</v>
      </c>
      <c r="H7" s="241">
        <v>43534</v>
      </c>
      <c r="I7" s="241">
        <v>43534</v>
      </c>
      <c r="J7" s="241">
        <v>43534</v>
      </c>
      <c r="K7" s="241">
        <v>43534</v>
      </c>
      <c r="L7" s="241">
        <v>43534</v>
      </c>
      <c r="M7" s="241">
        <v>43534</v>
      </c>
    </row>
    <row r="8" spans="1:13" x14ac:dyDescent="0.25">
      <c r="A8" s="241" t="s">
        <v>175</v>
      </c>
      <c r="B8" s="241">
        <v>79083</v>
      </c>
      <c r="C8" s="241">
        <v>79083</v>
      </c>
      <c r="D8" s="241">
        <v>79083</v>
      </c>
      <c r="E8" s="241">
        <v>79083</v>
      </c>
      <c r="F8" s="241">
        <v>79083</v>
      </c>
      <c r="G8" s="241">
        <v>79083</v>
      </c>
      <c r="H8" s="241">
        <v>79083</v>
      </c>
      <c r="I8" s="241">
        <v>79083</v>
      </c>
      <c r="J8" s="241">
        <v>79083</v>
      </c>
      <c r="K8" s="241">
        <v>79083</v>
      </c>
      <c r="L8" s="241">
        <v>79083</v>
      </c>
      <c r="M8" s="241">
        <v>79083</v>
      </c>
    </row>
    <row r="9" spans="1:13" x14ac:dyDescent="0.25">
      <c r="A9" s="241" t="s">
        <v>176</v>
      </c>
      <c r="B9" s="241">
        <v>106582</v>
      </c>
      <c r="C9" s="241">
        <v>106582</v>
      </c>
      <c r="D9" s="241">
        <v>106582</v>
      </c>
      <c r="E9" s="241">
        <v>106582</v>
      </c>
      <c r="F9" s="241">
        <v>106582</v>
      </c>
      <c r="G9" s="241">
        <v>106582</v>
      </c>
      <c r="H9" s="241">
        <v>106582</v>
      </c>
      <c r="I9" s="241">
        <v>106582</v>
      </c>
      <c r="J9" s="241">
        <v>106582</v>
      </c>
      <c r="K9" s="241">
        <v>106582</v>
      </c>
      <c r="L9" s="241">
        <v>106582</v>
      </c>
      <c r="M9" s="241">
        <v>106582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55"/>
  <sheetViews>
    <sheetView topLeftCell="A10" workbookViewId="0">
      <selection activeCell="S17" sqref="S17"/>
    </sheetView>
  </sheetViews>
  <sheetFormatPr defaultRowHeight="15" x14ac:dyDescent="0.25"/>
  <cols>
    <col min="1" max="1" width="15.140625" customWidth="1"/>
    <col min="25" max="25" width="34.28515625" bestFit="1" customWidth="1"/>
  </cols>
  <sheetData>
    <row r="1" spans="1:28" s="18" customFormat="1" ht="15.75" thickBot="1" x14ac:dyDescent="0.3">
      <c r="B1" s="80" t="s">
        <v>18</v>
      </c>
      <c r="C1" s="80"/>
      <c r="D1" s="80"/>
      <c r="E1" s="80"/>
      <c r="F1" s="80"/>
      <c r="G1" s="80"/>
      <c r="H1" s="80"/>
      <c r="I1" s="80"/>
      <c r="J1" s="80"/>
      <c r="K1" s="80"/>
      <c r="L1" s="80"/>
      <c r="M1" s="80"/>
      <c r="N1" s="75" t="s">
        <v>27</v>
      </c>
      <c r="O1" s="81"/>
      <c r="P1" s="81"/>
      <c r="Q1" s="81"/>
      <c r="R1" s="81"/>
      <c r="S1" s="75" t="s">
        <v>31</v>
      </c>
      <c r="T1" s="81"/>
      <c r="U1" s="81"/>
      <c r="V1" s="81"/>
      <c r="W1" s="81"/>
      <c r="X1" s="75" t="s">
        <v>156</v>
      </c>
      <c r="Y1" s="81"/>
      <c r="Z1" s="81"/>
      <c r="AA1" s="81"/>
      <c r="AB1" s="235"/>
    </row>
    <row r="2" spans="1:28" ht="19.5" thickBot="1" x14ac:dyDescent="0.35">
      <c r="B2" s="58" t="s">
        <v>0</v>
      </c>
      <c r="C2" s="58" t="s">
        <v>1</v>
      </c>
      <c r="D2" s="58" t="s">
        <v>2</v>
      </c>
      <c r="E2" s="58" t="s">
        <v>3</v>
      </c>
      <c r="F2" s="58" t="s">
        <v>4</v>
      </c>
      <c r="G2" s="58" t="s">
        <v>5</v>
      </c>
      <c r="H2" s="58" t="s">
        <v>6</v>
      </c>
      <c r="I2" s="58" t="s">
        <v>7</v>
      </c>
      <c r="J2" s="58" t="s">
        <v>8</v>
      </c>
      <c r="K2" s="58" t="s">
        <v>9</v>
      </c>
      <c r="L2" s="58" t="s">
        <v>10</v>
      </c>
      <c r="M2" s="58" t="s">
        <v>11</v>
      </c>
      <c r="N2" s="19">
        <v>1</v>
      </c>
      <c r="O2" s="72" t="s">
        <v>28</v>
      </c>
      <c r="P2" s="73"/>
      <c r="Q2" s="73"/>
      <c r="R2" s="73"/>
      <c r="S2" s="161">
        <v>1</v>
      </c>
      <c r="T2" s="73" t="s">
        <v>52</v>
      </c>
      <c r="U2" s="73">
        <v>14</v>
      </c>
      <c r="V2" s="84"/>
      <c r="W2" s="84"/>
      <c r="X2" s="186">
        <v>1</v>
      </c>
      <c r="Y2" s="187" t="s">
        <v>117</v>
      </c>
      <c r="Z2" s="189">
        <v>0</v>
      </c>
      <c r="AA2" s="188"/>
      <c r="AB2" s="91"/>
    </row>
    <row r="3" spans="1:28" ht="19.5" thickBot="1" x14ac:dyDescent="0.35">
      <c r="A3" s="83" t="s">
        <v>19</v>
      </c>
      <c r="B3" s="7">
        <v>31</v>
      </c>
      <c r="C3" s="8">
        <v>28</v>
      </c>
      <c r="D3" s="8">
        <v>31</v>
      </c>
      <c r="E3" s="7">
        <v>30</v>
      </c>
      <c r="F3" s="7">
        <v>31</v>
      </c>
      <c r="G3" s="7">
        <v>30</v>
      </c>
      <c r="H3" s="7">
        <v>31</v>
      </c>
      <c r="I3" s="7">
        <v>31</v>
      </c>
      <c r="J3" s="7">
        <v>30</v>
      </c>
      <c r="K3" s="7">
        <v>31</v>
      </c>
      <c r="L3" s="7">
        <v>30</v>
      </c>
      <c r="M3" s="71">
        <v>31</v>
      </c>
      <c r="N3" s="20">
        <v>2</v>
      </c>
      <c r="O3" s="74" t="s">
        <v>29</v>
      </c>
      <c r="P3" s="63"/>
      <c r="Q3" s="63"/>
      <c r="R3" s="63"/>
      <c r="S3" s="161">
        <v>2</v>
      </c>
      <c r="T3" s="73" t="s">
        <v>53</v>
      </c>
      <c r="U3" s="73">
        <v>15</v>
      </c>
      <c r="V3" s="84"/>
      <c r="W3" s="84"/>
      <c r="X3" s="188">
        <v>2</v>
      </c>
      <c r="Y3" s="73" t="s">
        <v>116</v>
      </c>
      <c r="Z3" s="84">
        <v>5</v>
      </c>
      <c r="AA3" s="188"/>
      <c r="AB3" s="91"/>
    </row>
    <row r="4" spans="1:28" x14ac:dyDescent="0.25">
      <c r="A4" s="83">
        <v>1</v>
      </c>
      <c r="B4" s="57">
        <v>0</v>
      </c>
      <c r="C4" s="57">
        <v>0</v>
      </c>
      <c r="D4" s="57">
        <v>0</v>
      </c>
      <c r="E4" s="57">
        <v>0</v>
      </c>
      <c r="F4" s="57">
        <v>0</v>
      </c>
      <c r="G4" s="57">
        <v>0</v>
      </c>
      <c r="H4" s="57">
        <v>0</v>
      </c>
      <c r="I4" s="57">
        <v>0</v>
      </c>
      <c r="J4" s="57">
        <v>0</v>
      </c>
      <c r="K4" s="57">
        <v>0</v>
      </c>
      <c r="L4" s="57">
        <v>0</v>
      </c>
      <c r="M4" s="57">
        <v>0</v>
      </c>
      <c r="N4" s="69">
        <v>1</v>
      </c>
      <c r="O4" s="70" t="str">
        <f>VLOOKUP(N4,N2:O3,2,FALSE)</f>
        <v>No trips eliminated by seasonal closure</v>
      </c>
      <c r="P4" s="70"/>
      <c r="Q4" s="70"/>
      <c r="R4" s="70"/>
      <c r="S4" s="161">
        <v>3</v>
      </c>
      <c r="T4" s="73" t="s">
        <v>54</v>
      </c>
      <c r="U4" s="73">
        <v>16</v>
      </c>
      <c r="V4" s="73"/>
      <c r="W4" s="73"/>
      <c r="X4" s="188">
        <v>3</v>
      </c>
      <c r="Y4" s="73" t="s">
        <v>118</v>
      </c>
      <c r="Z4" s="84">
        <v>10</v>
      </c>
      <c r="AA4" s="188"/>
      <c r="AB4" s="91"/>
    </row>
    <row r="5" spans="1:28" x14ac:dyDescent="0.25">
      <c r="A5" s="83">
        <v>2</v>
      </c>
      <c r="B5" s="57">
        <v>1</v>
      </c>
      <c r="C5" s="57">
        <v>1</v>
      </c>
      <c r="D5" s="57">
        <v>1</v>
      </c>
      <c r="E5" s="57">
        <v>1</v>
      </c>
      <c r="F5" s="57">
        <v>1</v>
      </c>
      <c r="G5" s="57">
        <v>1</v>
      </c>
      <c r="H5" s="57">
        <v>1</v>
      </c>
      <c r="I5" s="57">
        <v>1</v>
      </c>
      <c r="J5" s="57">
        <v>1</v>
      </c>
      <c r="K5" s="57">
        <v>1</v>
      </c>
      <c r="L5" s="57">
        <v>1</v>
      </c>
      <c r="M5" s="57">
        <v>1</v>
      </c>
      <c r="S5" s="161">
        <v>4</v>
      </c>
      <c r="T5" s="73" t="s">
        <v>55</v>
      </c>
      <c r="U5" s="73">
        <v>17</v>
      </c>
      <c r="V5" s="73"/>
      <c r="W5" s="73"/>
      <c r="X5" s="188">
        <v>4</v>
      </c>
      <c r="Y5" s="73" t="s">
        <v>119</v>
      </c>
      <c r="Z5" s="84">
        <v>13</v>
      </c>
      <c r="AA5" s="188"/>
      <c r="AB5" s="91"/>
    </row>
    <row r="6" spans="1:28" x14ac:dyDescent="0.25">
      <c r="A6" s="83">
        <v>3</v>
      </c>
      <c r="B6" s="57">
        <v>2</v>
      </c>
      <c r="C6" s="57">
        <v>2</v>
      </c>
      <c r="D6" s="57">
        <v>2</v>
      </c>
      <c r="E6" s="57">
        <v>2</v>
      </c>
      <c r="F6" s="57">
        <v>2</v>
      </c>
      <c r="G6" s="57">
        <v>2</v>
      </c>
      <c r="H6" s="57">
        <v>2</v>
      </c>
      <c r="I6" s="57">
        <v>2</v>
      </c>
      <c r="J6" s="57">
        <v>2</v>
      </c>
      <c r="K6" s="57">
        <v>2</v>
      </c>
      <c r="L6" s="57">
        <v>2</v>
      </c>
      <c r="M6" s="57">
        <v>2</v>
      </c>
      <c r="S6" s="161">
        <v>5</v>
      </c>
      <c r="T6" s="73" t="s">
        <v>56</v>
      </c>
      <c r="U6" s="73">
        <v>18</v>
      </c>
      <c r="V6" s="73"/>
      <c r="W6" s="73"/>
      <c r="X6" s="188">
        <v>5</v>
      </c>
      <c r="Y6" s="73" t="s">
        <v>120</v>
      </c>
      <c r="Z6" s="84">
        <v>14</v>
      </c>
      <c r="AA6" s="188"/>
      <c r="AB6" s="91"/>
    </row>
    <row r="7" spans="1:28" x14ac:dyDescent="0.25">
      <c r="A7" s="83">
        <v>4</v>
      </c>
      <c r="B7" s="57">
        <v>3</v>
      </c>
      <c r="C7" s="57">
        <v>3</v>
      </c>
      <c r="D7" s="57">
        <v>3</v>
      </c>
      <c r="E7" s="57">
        <v>3</v>
      </c>
      <c r="F7" s="57">
        <v>3</v>
      </c>
      <c r="G7" s="57">
        <v>3</v>
      </c>
      <c r="H7" s="57">
        <v>3</v>
      </c>
      <c r="I7" s="57">
        <v>3</v>
      </c>
      <c r="J7" s="57">
        <v>3</v>
      </c>
      <c r="K7" s="57">
        <v>3</v>
      </c>
      <c r="L7" s="57">
        <v>3</v>
      </c>
      <c r="M7" s="57">
        <v>3</v>
      </c>
      <c r="S7" s="161">
        <v>6</v>
      </c>
      <c r="T7" s="73" t="s">
        <v>57</v>
      </c>
      <c r="U7" s="91">
        <v>19</v>
      </c>
      <c r="V7" s="73"/>
      <c r="W7" s="73"/>
      <c r="X7" s="273">
        <v>6</v>
      </c>
      <c r="Y7" s="73" t="s">
        <v>154</v>
      </c>
      <c r="Z7" s="235">
        <v>20</v>
      </c>
      <c r="AA7" s="188"/>
      <c r="AB7" s="91"/>
    </row>
    <row r="8" spans="1:28" x14ac:dyDescent="0.25">
      <c r="A8" s="83">
        <v>5</v>
      </c>
      <c r="B8" s="57">
        <v>4</v>
      </c>
      <c r="C8" s="57">
        <v>4</v>
      </c>
      <c r="D8" s="57">
        <v>4</v>
      </c>
      <c r="E8" s="57">
        <v>4</v>
      </c>
      <c r="F8" s="57">
        <v>4</v>
      </c>
      <c r="G8" s="57">
        <v>4</v>
      </c>
      <c r="H8" s="57">
        <v>4</v>
      </c>
      <c r="I8" s="57">
        <v>4</v>
      </c>
      <c r="J8" s="57">
        <v>4</v>
      </c>
      <c r="K8" s="57">
        <v>4</v>
      </c>
      <c r="L8" s="57">
        <v>4</v>
      </c>
      <c r="M8" s="57">
        <v>4</v>
      </c>
      <c r="S8" s="162">
        <v>7</v>
      </c>
      <c r="T8" s="73" t="s">
        <v>58</v>
      </c>
      <c r="U8" s="63">
        <v>20</v>
      </c>
      <c r="V8" s="63"/>
      <c r="W8" s="63"/>
      <c r="X8" s="78">
        <v>1</v>
      </c>
      <c r="Y8" s="79">
        <f>VLOOKUP(X8,X2:Z7,3,FALSE)</f>
        <v>0</v>
      </c>
      <c r="Z8" s="84"/>
      <c r="AA8" s="73"/>
      <c r="AB8" s="91"/>
    </row>
    <row r="9" spans="1:28" x14ac:dyDescent="0.25">
      <c r="A9" s="83">
        <v>6</v>
      </c>
      <c r="B9" s="57">
        <v>5</v>
      </c>
      <c r="C9" s="57">
        <v>5</v>
      </c>
      <c r="D9" s="57">
        <v>5</v>
      </c>
      <c r="E9" s="57">
        <v>5</v>
      </c>
      <c r="F9" s="57">
        <v>5</v>
      </c>
      <c r="G9" s="57">
        <v>5</v>
      </c>
      <c r="H9" s="57">
        <v>5</v>
      </c>
      <c r="I9" s="57">
        <v>5</v>
      </c>
      <c r="J9" s="57">
        <v>5</v>
      </c>
      <c r="K9" s="57">
        <v>5</v>
      </c>
      <c r="L9" s="57">
        <v>5</v>
      </c>
      <c r="M9" s="57">
        <v>5</v>
      </c>
      <c r="S9" s="69">
        <v>1</v>
      </c>
      <c r="T9" s="70">
        <f>VLOOKUP(S9,S2:U8,3,FALSE)</f>
        <v>14</v>
      </c>
      <c r="U9" s="70"/>
      <c r="V9" s="70"/>
      <c r="W9" s="70"/>
      <c r="X9" s="188"/>
      <c r="Y9" s="73"/>
      <c r="Z9" s="84"/>
      <c r="AA9" s="73"/>
      <c r="AB9" s="91"/>
    </row>
    <row r="10" spans="1:28" x14ac:dyDescent="0.25">
      <c r="A10" s="83">
        <v>7</v>
      </c>
      <c r="B10" s="57">
        <v>6</v>
      </c>
      <c r="C10" s="57">
        <v>6</v>
      </c>
      <c r="D10" s="57">
        <v>6</v>
      </c>
      <c r="E10" s="57">
        <v>6</v>
      </c>
      <c r="F10" s="57">
        <v>6</v>
      </c>
      <c r="G10" s="57">
        <v>6</v>
      </c>
      <c r="H10" s="57">
        <v>6</v>
      </c>
      <c r="I10" s="57">
        <v>6</v>
      </c>
      <c r="J10" s="57">
        <v>6</v>
      </c>
      <c r="K10" s="57">
        <v>6</v>
      </c>
      <c r="L10" s="57">
        <v>6</v>
      </c>
      <c r="M10" s="57">
        <v>6</v>
      </c>
      <c r="X10" s="91"/>
      <c r="Y10" s="91"/>
      <c r="Z10" s="235"/>
      <c r="AA10" s="91"/>
      <c r="AB10" s="91"/>
    </row>
    <row r="11" spans="1:28" x14ac:dyDescent="0.25">
      <c r="A11" s="83">
        <v>8</v>
      </c>
      <c r="B11" s="57">
        <v>7</v>
      </c>
      <c r="C11" s="57">
        <v>7</v>
      </c>
      <c r="D11" s="57">
        <v>7</v>
      </c>
      <c r="E11" s="57">
        <v>7</v>
      </c>
      <c r="F11" s="57">
        <v>7</v>
      </c>
      <c r="G11" s="57">
        <v>7</v>
      </c>
      <c r="H11" s="57">
        <v>7</v>
      </c>
      <c r="I11" s="57">
        <v>7</v>
      </c>
      <c r="J11" s="57">
        <v>7</v>
      </c>
      <c r="K11" s="57">
        <v>7</v>
      </c>
      <c r="L11" s="57">
        <v>7</v>
      </c>
      <c r="M11" s="57">
        <v>7</v>
      </c>
      <c r="X11" s="91"/>
      <c r="Y11" s="91"/>
      <c r="Z11" s="235"/>
      <c r="AA11" s="91"/>
      <c r="AB11" s="91"/>
    </row>
    <row r="12" spans="1:28" x14ac:dyDescent="0.25">
      <c r="A12" s="83">
        <v>9</v>
      </c>
      <c r="B12" s="57">
        <v>8</v>
      </c>
      <c r="C12" s="57">
        <v>8</v>
      </c>
      <c r="D12" s="57">
        <v>8</v>
      </c>
      <c r="E12" s="57">
        <v>8</v>
      </c>
      <c r="F12" s="57">
        <v>8</v>
      </c>
      <c r="G12" s="57">
        <v>8</v>
      </c>
      <c r="H12" s="57">
        <v>8</v>
      </c>
      <c r="I12" s="57">
        <v>8</v>
      </c>
      <c r="J12" s="57">
        <v>8</v>
      </c>
      <c r="K12" s="57">
        <v>8</v>
      </c>
      <c r="L12" s="57">
        <v>8</v>
      </c>
      <c r="M12" s="57">
        <v>8</v>
      </c>
      <c r="X12" s="91"/>
      <c r="Y12" s="91"/>
      <c r="Z12" s="235"/>
      <c r="AA12" s="91"/>
      <c r="AB12" s="91"/>
    </row>
    <row r="13" spans="1:28" x14ac:dyDescent="0.25">
      <c r="A13" s="83">
        <v>10</v>
      </c>
      <c r="B13" s="57">
        <v>9</v>
      </c>
      <c r="C13" s="57">
        <v>9</v>
      </c>
      <c r="D13" s="57">
        <v>9</v>
      </c>
      <c r="E13" s="57">
        <v>9</v>
      </c>
      <c r="F13" s="57">
        <v>9</v>
      </c>
      <c r="G13" s="57">
        <v>9</v>
      </c>
      <c r="H13" s="57">
        <v>9</v>
      </c>
      <c r="I13" s="57">
        <v>9</v>
      </c>
      <c r="J13" s="57">
        <v>9</v>
      </c>
      <c r="K13" s="57">
        <v>9</v>
      </c>
      <c r="L13" s="57">
        <v>9</v>
      </c>
      <c r="M13" s="57">
        <v>9</v>
      </c>
      <c r="X13" s="91"/>
      <c r="Y13" s="91"/>
      <c r="Z13" s="235"/>
      <c r="AA13" s="91"/>
      <c r="AB13" s="91"/>
    </row>
    <row r="14" spans="1:28" x14ac:dyDescent="0.25">
      <c r="A14" s="83">
        <v>11</v>
      </c>
      <c r="B14" s="57">
        <v>10</v>
      </c>
      <c r="C14" s="57">
        <v>10</v>
      </c>
      <c r="D14" s="57">
        <v>10</v>
      </c>
      <c r="E14" s="57">
        <v>10</v>
      </c>
      <c r="F14" s="57">
        <v>10</v>
      </c>
      <c r="G14" s="57">
        <v>10</v>
      </c>
      <c r="H14" s="57">
        <v>10</v>
      </c>
      <c r="I14" s="57">
        <v>10</v>
      </c>
      <c r="J14" s="57">
        <v>10</v>
      </c>
      <c r="K14" s="57">
        <v>10</v>
      </c>
      <c r="L14" s="57">
        <v>10</v>
      </c>
      <c r="M14" s="57">
        <v>10</v>
      </c>
      <c r="X14" s="91"/>
      <c r="Y14" s="91"/>
      <c r="Z14" s="235"/>
      <c r="AA14" s="91"/>
      <c r="AB14" s="91"/>
    </row>
    <row r="15" spans="1:28" x14ac:dyDescent="0.25">
      <c r="A15" s="83">
        <v>12</v>
      </c>
      <c r="B15" s="57">
        <v>11</v>
      </c>
      <c r="C15" s="57">
        <v>11</v>
      </c>
      <c r="D15" s="57">
        <v>11</v>
      </c>
      <c r="E15" s="57">
        <v>11</v>
      </c>
      <c r="F15" s="57">
        <v>11</v>
      </c>
      <c r="G15" s="57">
        <v>11</v>
      </c>
      <c r="H15" s="57">
        <v>11</v>
      </c>
      <c r="I15" s="57">
        <v>11</v>
      </c>
      <c r="J15" s="57">
        <v>11</v>
      </c>
      <c r="K15" s="57">
        <v>11</v>
      </c>
      <c r="L15" s="57">
        <v>11</v>
      </c>
      <c r="M15" s="57">
        <v>11</v>
      </c>
      <c r="X15" s="91"/>
      <c r="Y15" s="91"/>
      <c r="Z15" s="235"/>
      <c r="AA15" s="91"/>
      <c r="AB15" s="91"/>
    </row>
    <row r="16" spans="1:28" x14ac:dyDescent="0.25">
      <c r="A16" s="83">
        <v>13</v>
      </c>
      <c r="B16" s="57">
        <v>12</v>
      </c>
      <c r="C16" s="57">
        <v>12</v>
      </c>
      <c r="D16" s="57">
        <v>12</v>
      </c>
      <c r="E16" s="57">
        <v>12</v>
      </c>
      <c r="F16" s="57">
        <v>12</v>
      </c>
      <c r="G16" s="57">
        <v>12</v>
      </c>
      <c r="H16" s="57">
        <v>12</v>
      </c>
      <c r="I16" s="57">
        <v>12</v>
      </c>
      <c r="J16" s="57">
        <v>12</v>
      </c>
      <c r="K16" s="57">
        <v>12</v>
      </c>
      <c r="L16" s="57">
        <v>12</v>
      </c>
      <c r="M16" s="57">
        <v>12</v>
      </c>
      <c r="X16" s="91"/>
      <c r="Y16" s="91"/>
      <c r="Z16" s="235"/>
      <c r="AA16" s="91"/>
      <c r="AB16" s="91"/>
    </row>
    <row r="17" spans="1:28" x14ac:dyDescent="0.25">
      <c r="A17" s="83">
        <v>14</v>
      </c>
      <c r="B17" s="57">
        <v>13</v>
      </c>
      <c r="C17" s="57">
        <v>13</v>
      </c>
      <c r="D17" s="57">
        <v>13</v>
      </c>
      <c r="E17" s="57">
        <v>13</v>
      </c>
      <c r="F17" s="57">
        <v>13</v>
      </c>
      <c r="G17" s="57">
        <v>13</v>
      </c>
      <c r="H17" s="57">
        <v>13</v>
      </c>
      <c r="I17" s="57">
        <v>13</v>
      </c>
      <c r="J17" s="57">
        <v>13</v>
      </c>
      <c r="K17" s="57">
        <v>13</v>
      </c>
      <c r="L17" s="57">
        <v>13</v>
      </c>
      <c r="M17" s="57">
        <v>13</v>
      </c>
      <c r="X17" s="91"/>
      <c r="Y17" s="91"/>
      <c r="Z17" s="235"/>
      <c r="AA17" s="91"/>
      <c r="AB17" s="91"/>
    </row>
    <row r="18" spans="1:28" x14ac:dyDescent="0.25">
      <c r="A18" s="83">
        <v>15</v>
      </c>
      <c r="B18" s="57">
        <v>14</v>
      </c>
      <c r="C18" s="57">
        <v>14</v>
      </c>
      <c r="D18" s="57">
        <v>14</v>
      </c>
      <c r="E18" s="57">
        <v>14</v>
      </c>
      <c r="F18" s="57">
        <v>14</v>
      </c>
      <c r="G18" s="57">
        <v>14</v>
      </c>
      <c r="H18" s="57">
        <v>14</v>
      </c>
      <c r="I18" s="57">
        <v>14</v>
      </c>
      <c r="J18" s="57">
        <v>14</v>
      </c>
      <c r="K18" s="57">
        <v>14</v>
      </c>
      <c r="L18" s="57">
        <v>14</v>
      </c>
      <c r="M18" s="57">
        <v>14</v>
      </c>
      <c r="X18" s="91"/>
      <c r="Y18" s="91"/>
      <c r="Z18" s="235"/>
      <c r="AA18" s="91"/>
      <c r="AB18" s="91"/>
    </row>
    <row r="19" spans="1:28" x14ac:dyDescent="0.25">
      <c r="A19" s="83">
        <v>16</v>
      </c>
      <c r="B19" s="57">
        <v>15</v>
      </c>
      <c r="C19" s="57">
        <v>15</v>
      </c>
      <c r="D19" s="57">
        <v>15</v>
      </c>
      <c r="E19" s="57">
        <v>15</v>
      </c>
      <c r="F19" s="57">
        <v>15</v>
      </c>
      <c r="G19" s="57">
        <v>15</v>
      </c>
      <c r="H19" s="57">
        <v>15</v>
      </c>
      <c r="I19" s="57">
        <v>15</v>
      </c>
      <c r="J19" s="57">
        <v>15</v>
      </c>
      <c r="K19" s="57">
        <v>15</v>
      </c>
      <c r="L19" s="57">
        <v>15</v>
      </c>
      <c r="M19" s="57">
        <v>15</v>
      </c>
      <c r="X19" s="91"/>
      <c r="Y19" s="91"/>
      <c r="Z19" s="91"/>
      <c r="AA19" s="91"/>
      <c r="AB19" s="91"/>
    </row>
    <row r="20" spans="1:28" x14ac:dyDescent="0.25">
      <c r="A20" s="83">
        <v>17</v>
      </c>
      <c r="B20" s="57">
        <v>16</v>
      </c>
      <c r="C20" s="57">
        <v>16</v>
      </c>
      <c r="D20" s="57">
        <v>16</v>
      </c>
      <c r="E20" s="57">
        <v>16</v>
      </c>
      <c r="F20" s="57">
        <v>16</v>
      </c>
      <c r="G20" s="57">
        <v>16</v>
      </c>
      <c r="H20" s="57">
        <v>16</v>
      </c>
      <c r="I20" s="57">
        <v>16</v>
      </c>
      <c r="J20" s="57">
        <v>16</v>
      </c>
      <c r="K20" s="57">
        <v>16</v>
      </c>
      <c r="L20" s="57">
        <v>16</v>
      </c>
      <c r="M20" s="57">
        <v>16</v>
      </c>
      <c r="X20" s="91"/>
      <c r="Y20" s="91"/>
      <c r="Z20" s="91"/>
      <c r="AA20" s="91"/>
      <c r="AB20" s="91"/>
    </row>
    <row r="21" spans="1:28" x14ac:dyDescent="0.25">
      <c r="A21" s="83">
        <v>18</v>
      </c>
      <c r="B21" s="57">
        <v>17</v>
      </c>
      <c r="C21" s="57">
        <v>17</v>
      </c>
      <c r="D21" s="57">
        <v>17</v>
      </c>
      <c r="E21" s="57">
        <v>17</v>
      </c>
      <c r="F21" s="57">
        <v>17</v>
      </c>
      <c r="G21" s="57">
        <v>17</v>
      </c>
      <c r="H21" s="57">
        <v>17</v>
      </c>
      <c r="I21" s="57">
        <v>17</v>
      </c>
      <c r="J21" s="57">
        <v>17</v>
      </c>
      <c r="K21" s="57">
        <v>17</v>
      </c>
      <c r="L21" s="57">
        <v>17</v>
      </c>
      <c r="M21" s="57">
        <v>17</v>
      </c>
      <c r="X21" s="91"/>
      <c r="Y21" s="91"/>
      <c r="Z21" s="91"/>
      <c r="AA21" s="91"/>
      <c r="AB21" s="91"/>
    </row>
    <row r="22" spans="1:28" x14ac:dyDescent="0.25">
      <c r="A22" s="83">
        <v>19</v>
      </c>
      <c r="B22" s="57">
        <v>18</v>
      </c>
      <c r="C22" s="57">
        <v>18</v>
      </c>
      <c r="D22" s="57">
        <v>18</v>
      </c>
      <c r="E22" s="57">
        <v>18</v>
      </c>
      <c r="F22" s="57">
        <v>18</v>
      </c>
      <c r="G22" s="57">
        <v>18</v>
      </c>
      <c r="H22" s="57">
        <v>18</v>
      </c>
      <c r="I22" s="57">
        <v>18</v>
      </c>
      <c r="J22" s="57">
        <v>18</v>
      </c>
      <c r="K22" s="57">
        <v>18</v>
      </c>
      <c r="L22" s="57">
        <v>18</v>
      </c>
      <c r="M22" s="57">
        <v>18</v>
      </c>
      <c r="X22" s="91"/>
      <c r="Y22" s="91"/>
      <c r="Z22" s="235"/>
      <c r="AA22" s="91"/>
      <c r="AB22" s="91"/>
    </row>
    <row r="23" spans="1:28" x14ac:dyDescent="0.25">
      <c r="A23" s="83">
        <v>20</v>
      </c>
      <c r="B23" s="57">
        <v>19</v>
      </c>
      <c r="C23" s="57">
        <v>19</v>
      </c>
      <c r="D23" s="57">
        <v>19</v>
      </c>
      <c r="E23" s="57">
        <v>19</v>
      </c>
      <c r="F23" s="57">
        <v>19</v>
      </c>
      <c r="G23" s="57">
        <v>19</v>
      </c>
      <c r="H23" s="57">
        <v>19</v>
      </c>
      <c r="I23" s="57">
        <v>19</v>
      </c>
      <c r="J23" s="57">
        <v>19</v>
      </c>
      <c r="K23" s="57">
        <v>19</v>
      </c>
      <c r="L23" s="57">
        <v>19</v>
      </c>
      <c r="M23" s="57">
        <v>19</v>
      </c>
      <c r="X23" s="91"/>
      <c r="Y23" s="91"/>
      <c r="Z23" s="91"/>
      <c r="AA23" s="91"/>
      <c r="AB23" s="91"/>
    </row>
    <row r="24" spans="1:28" x14ac:dyDescent="0.25">
      <c r="A24" s="83">
        <v>21</v>
      </c>
      <c r="B24" s="57">
        <v>20</v>
      </c>
      <c r="C24" s="57">
        <v>20</v>
      </c>
      <c r="D24" s="57">
        <v>20</v>
      </c>
      <c r="E24" s="57">
        <v>20</v>
      </c>
      <c r="F24" s="57">
        <v>20</v>
      </c>
      <c r="G24" s="57">
        <v>20</v>
      </c>
      <c r="H24" s="57">
        <v>20</v>
      </c>
      <c r="I24" s="57">
        <v>20</v>
      </c>
      <c r="J24" s="57">
        <v>20</v>
      </c>
      <c r="K24" s="57">
        <v>20</v>
      </c>
      <c r="L24" s="57">
        <v>20</v>
      </c>
      <c r="M24" s="57">
        <v>20</v>
      </c>
      <c r="X24" s="91"/>
      <c r="Y24" s="91"/>
      <c r="Z24" s="91"/>
      <c r="AA24" s="91"/>
      <c r="AB24" s="91"/>
    </row>
    <row r="25" spans="1:28" x14ac:dyDescent="0.25">
      <c r="A25" s="83">
        <v>22</v>
      </c>
      <c r="B25" s="57">
        <v>21</v>
      </c>
      <c r="C25" s="57">
        <v>21</v>
      </c>
      <c r="D25" s="57">
        <v>21</v>
      </c>
      <c r="E25" s="57">
        <v>21</v>
      </c>
      <c r="F25" s="57">
        <v>21</v>
      </c>
      <c r="G25" s="57">
        <v>21</v>
      </c>
      <c r="H25" s="57">
        <v>21</v>
      </c>
      <c r="I25" s="57">
        <v>21</v>
      </c>
      <c r="J25" s="57">
        <v>21</v>
      </c>
      <c r="K25" s="57">
        <v>21</v>
      </c>
      <c r="L25" s="57">
        <v>21</v>
      </c>
      <c r="M25" s="57">
        <v>21</v>
      </c>
    </row>
    <row r="26" spans="1:28" x14ac:dyDescent="0.25">
      <c r="A26" s="83">
        <v>23</v>
      </c>
      <c r="B26" s="57">
        <v>22</v>
      </c>
      <c r="C26" s="57">
        <v>22</v>
      </c>
      <c r="D26" s="57">
        <v>22</v>
      </c>
      <c r="E26" s="57">
        <v>22</v>
      </c>
      <c r="F26" s="57">
        <v>22</v>
      </c>
      <c r="G26" s="57">
        <v>22</v>
      </c>
      <c r="H26" s="57">
        <v>22</v>
      </c>
      <c r="I26" s="57">
        <v>22</v>
      </c>
      <c r="J26" s="57">
        <v>22</v>
      </c>
      <c r="K26" s="57">
        <v>22</v>
      </c>
      <c r="L26" s="57">
        <v>22</v>
      </c>
      <c r="M26" s="57">
        <v>22</v>
      </c>
    </row>
    <row r="27" spans="1:28" x14ac:dyDescent="0.25">
      <c r="A27" s="83">
        <v>24</v>
      </c>
      <c r="B27" s="57">
        <v>23</v>
      </c>
      <c r="C27" s="57">
        <v>23</v>
      </c>
      <c r="D27" s="57">
        <v>23</v>
      </c>
      <c r="E27" s="57">
        <v>23</v>
      </c>
      <c r="F27" s="57">
        <v>23</v>
      </c>
      <c r="G27" s="57">
        <v>23</v>
      </c>
      <c r="H27" s="57">
        <v>23</v>
      </c>
      <c r="I27" s="57">
        <v>23</v>
      </c>
      <c r="J27" s="57">
        <v>23</v>
      </c>
      <c r="K27" s="57">
        <v>23</v>
      </c>
      <c r="L27" s="57">
        <v>23</v>
      </c>
      <c r="M27" s="57">
        <v>23</v>
      </c>
    </row>
    <row r="28" spans="1:28" x14ac:dyDescent="0.25">
      <c r="A28" s="83">
        <v>25</v>
      </c>
      <c r="B28" s="57">
        <v>24</v>
      </c>
      <c r="C28" s="57">
        <v>24</v>
      </c>
      <c r="D28" s="57">
        <v>24</v>
      </c>
      <c r="E28" s="57">
        <v>24</v>
      </c>
      <c r="F28" s="57">
        <v>24</v>
      </c>
      <c r="G28" s="57">
        <v>24</v>
      </c>
      <c r="H28" s="57">
        <v>24</v>
      </c>
      <c r="I28" s="57">
        <v>24</v>
      </c>
      <c r="J28" s="57">
        <v>24</v>
      </c>
      <c r="K28" s="57">
        <v>24</v>
      </c>
      <c r="L28" s="57">
        <v>24</v>
      </c>
      <c r="M28" s="57">
        <v>24</v>
      </c>
    </row>
    <row r="29" spans="1:28" x14ac:dyDescent="0.25">
      <c r="A29" s="83">
        <v>26</v>
      </c>
      <c r="B29" s="57">
        <v>25</v>
      </c>
      <c r="C29" s="57">
        <v>25</v>
      </c>
      <c r="D29" s="57">
        <v>25</v>
      </c>
      <c r="E29" s="57">
        <v>25</v>
      </c>
      <c r="F29" s="57">
        <v>25</v>
      </c>
      <c r="G29" s="57">
        <v>25</v>
      </c>
      <c r="H29" s="57">
        <v>25</v>
      </c>
      <c r="I29" s="57">
        <v>25</v>
      </c>
      <c r="J29" s="57">
        <v>25</v>
      </c>
      <c r="K29" s="57">
        <v>25</v>
      </c>
      <c r="L29" s="57">
        <v>25</v>
      </c>
      <c r="M29" s="57">
        <v>25</v>
      </c>
    </row>
    <row r="30" spans="1:28" x14ac:dyDescent="0.25">
      <c r="A30" s="83">
        <v>27</v>
      </c>
      <c r="B30" s="57">
        <v>26</v>
      </c>
      <c r="C30" s="57">
        <v>26</v>
      </c>
      <c r="D30" s="57">
        <v>26</v>
      </c>
      <c r="E30" s="57">
        <v>26</v>
      </c>
      <c r="F30" s="57">
        <v>26</v>
      </c>
      <c r="G30" s="57">
        <v>26</v>
      </c>
      <c r="H30" s="57">
        <v>26</v>
      </c>
      <c r="I30" s="57">
        <v>26</v>
      </c>
      <c r="J30" s="57">
        <v>26</v>
      </c>
      <c r="K30" s="57">
        <v>26</v>
      </c>
      <c r="L30" s="57">
        <v>26</v>
      </c>
      <c r="M30" s="57">
        <v>26</v>
      </c>
    </row>
    <row r="31" spans="1:28" x14ac:dyDescent="0.25">
      <c r="A31" s="83">
        <v>28</v>
      </c>
      <c r="B31" s="57">
        <v>27</v>
      </c>
      <c r="C31" s="57">
        <v>27</v>
      </c>
      <c r="D31" s="57">
        <v>27</v>
      </c>
      <c r="E31" s="57">
        <v>27</v>
      </c>
      <c r="F31" s="57">
        <v>27</v>
      </c>
      <c r="G31" s="57">
        <v>27</v>
      </c>
      <c r="H31" s="57">
        <v>27</v>
      </c>
      <c r="I31" s="57">
        <v>27</v>
      </c>
      <c r="J31" s="57">
        <v>27</v>
      </c>
      <c r="K31" s="57">
        <v>27</v>
      </c>
      <c r="L31" s="57">
        <v>27</v>
      </c>
      <c r="M31" s="57">
        <v>27</v>
      </c>
    </row>
    <row r="32" spans="1:28" x14ac:dyDescent="0.25">
      <c r="A32" s="83">
        <v>29</v>
      </c>
      <c r="B32" s="57">
        <v>28</v>
      </c>
      <c r="C32" s="57">
        <v>28</v>
      </c>
      <c r="D32" s="57">
        <v>28</v>
      </c>
      <c r="E32" s="57">
        <v>28</v>
      </c>
      <c r="F32" s="57">
        <v>28</v>
      </c>
      <c r="G32" s="57">
        <v>28</v>
      </c>
      <c r="H32" s="57">
        <v>28</v>
      </c>
      <c r="I32" s="57">
        <v>28</v>
      </c>
      <c r="J32" s="57">
        <v>28</v>
      </c>
      <c r="K32" s="57">
        <v>28</v>
      </c>
      <c r="L32" s="57">
        <v>28</v>
      </c>
      <c r="M32" s="57">
        <v>28</v>
      </c>
    </row>
    <row r="33" spans="1:28" x14ac:dyDescent="0.25">
      <c r="A33" s="83">
        <v>30</v>
      </c>
      <c r="B33" s="57">
        <v>29</v>
      </c>
      <c r="C33" s="57"/>
      <c r="D33" s="57">
        <v>29</v>
      </c>
      <c r="E33" s="57">
        <v>29</v>
      </c>
      <c r="F33" s="57">
        <v>29</v>
      </c>
      <c r="G33" s="57">
        <v>29</v>
      </c>
      <c r="H33" s="57">
        <v>29</v>
      </c>
      <c r="I33" s="57">
        <v>29</v>
      </c>
      <c r="J33" s="57">
        <v>29</v>
      </c>
      <c r="K33" s="57">
        <v>29</v>
      </c>
      <c r="L33" s="57">
        <v>29</v>
      </c>
      <c r="M33" s="57">
        <v>29</v>
      </c>
    </row>
    <row r="34" spans="1:28" x14ac:dyDescent="0.25">
      <c r="A34" s="83">
        <v>31</v>
      </c>
      <c r="B34" s="57">
        <v>30</v>
      </c>
      <c r="C34" s="57"/>
      <c r="D34" s="57">
        <v>30</v>
      </c>
      <c r="E34" s="57">
        <v>30</v>
      </c>
      <c r="F34" s="57">
        <v>30</v>
      </c>
      <c r="G34" s="57">
        <v>30</v>
      </c>
      <c r="H34" s="57">
        <v>30</v>
      </c>
      <c r="I34" s="57">
        <v>30</v>
      </c>
      <c r="J34" s="57">
        <v>30</v>
      </c>
      <c r="K34" s="57">
        <v>30</v>
      </c>
      <c r="L34" s="57">
        <v>30</v>
      </c>
      <c r="M34" s="57">
        <v>30</v>
      </c>
    </row>
    <row r="35" spans="1:28" x14ac:dyDescent="0.25">
      <c r="A35" s="83">
        <v>32</v>
      </c>
      <c r="B35" s="57">
        <v>31</v>
      </c>
      <c r="C35" s="57"/>
      <c r="D35" s="57">
        <v>31</v>
      </c>
      <c r="E35" s="57"/>
      <c r="F35" s="57">
        <v>31</v>
      </c>
      <c r="G35" s="57"/>
      <c r="H35" s="57">
        <v>31</v>
      </c>
      <c r="I35" s="57">
        <v>31</v>
      </c>
      <c r="J35" s="57"/>
      <c r="K35" s="57">
        <v>31</v>
      </c>
      <c r="L35" s="57"/>
      <c r="M35" s="57">
        <v>31</v>
      </c>
    </row>
    <row r="36" spans="1:28" x14ac:dyDescent="0.25">
      <c r="B36" s="18" t="s">
        <v>18</v>
      </c>
    </row>
    <row r="37" spans="1:28" s="18" customFormat="1" x14ac:dyDescent="0.25">
      <c r="A37" s="35"/>
      <c r="B37" s="90" t="s">
        <v>0</v>
      </c>
      <c r="C37" s="90" t="s">
        <v>1</v>
      </c>
      <c r="D37" s="90" t="s">
        <v>2</v>
      </c>
      <c r="E37" s="90" t="s">
        <v>3</v>
      </c>
      <c r="F37" s="90" t="s">
        <v>4</v>
      </c>
      <c r="G37" s="90" t="s">
        <v>5</v>
      </c>
      <c r="H37" s="90" t="s">
        <v>6</v>
      </c>
      <c r="I37" s="90" t="s">
        <v>7</v>
      </c>
      <c r="J37" s="90" t="s">
        <v>8</v>
      </c>
      <c r="K37" s="90" t="s">
        <v>9</v>
      </c>
      <c r="L37" s="90" t="s">
        <v>10</v>
      </c>
      <c r="M37" s="90" t="s">
        <v>11</v>
      </c>
      <c r="S37"/>
      <c r="T37"/>
      <c r="U37"/>
      <c r="V37"/>
      <c r="W37"/>
      <c r="X37"/>
      <c r="Y37"/>
      <c r="Z37"/>
      <c r="AA37"/>
      <c r="AB37"/>
    </row>
    <row r="38" spans="1:28" x14ac:dyDescent="0.25">
      <c r="A38" s="22"/>
      <c r="B38" s="86">
        <v>1</v>
      </c>
      <c r="C38" s="86">
        <v>1</v>
      </c>
      <c r="D38" s="86">
        <v>1</v>
      </c>
      <c r="E38" s="86">
        <v>1</v>
      </c>
      <c r="F38" s="86">
        <v>1</v>
      </c>
      <c r="G38" s="86">
        <v>1</v>
      </c>
      <c r="H38" s="86">
        <v>1</v>
      </c>
      <c r="I38" s="86">
        <v>1</v>
      </c>
      <c r="J38" s="86">
        <v>1</v>
      </c>
      <c r="K38" s="86">
        <v>1</v>
      </c>
      <c r="L38" s="86">
        <v>1</v>
      </c>
      <c r="M38" s="86">
        <v>1</v>
      </c>
    </row>
    <row r="39" spans="1:28" x14ac:dyDescent="0.25">
      <c r="A39" s="89" t="s">
        <v>20</v>
      </c>
      <c r="B39" s="87">
        <f t="shared" ref="B39:M39" si="0">VLOOKUP(B38,$A:$M,COLUMN(B38),FALSE)</f>
        <v>0</v>
      </c>
      <c r="C39" s="87">
        <f t="shared" si="0"/>
        <v>0</v>
      </c>
      <c r="D39" s="87">
        <f t="shared" si="0"/>
        <v>0</v>
      </c>
      <c r="E39" s="87">
        <f t="shared" si="0"/>
        <v>0</v>
      </c>
      <c r="F39" s="87">
        <f t="shared" si="0"/>
        <v>0</v>
      </c>
      <c r="G39" s="87">
        <f t="shared" si="0"/>
        <v>0</v>
      </c>
      <c r="H39" s="87">
        <f t="shared" si="0"/>
        <v>0</v>
      </c>
      <c r="I39" s="87">
        <f t="shared" si="0"/>
        <v>0</v>
      </c>
      <c r="J39" s="87">
        <f t="shared" si="0"/>
        <v>0</v>
      </c>
      <c r="K39" s="87">
        <f t="shared" si="0"/>
        <v>0</v>
      </c>
      <c r="L39" s="87">
        <f t="shared" si="0"/>
        <v>0</v>
      </c>
      <c r="M39" s="87">
        <f t="shared" si="0"/>
        <v>0</v>
      </c>
      <c r="S39" s="18"/>
      <c r="T39" s="18"/>
      <c r="U39" s="18"/>
      <c r="V39" s="18"/>
      <c r="W39" s="18"/>
    </row>
    <row r="40" spans="1:28" x14ac:dyDescent="0.25">
      <c r="A40" s="89" t="s">
        <v>34</v>
      </c>
      <c r="B40" s="88">
        <f>Model!G11</f>
        <v>0</v>
      </c>
      <c r="C40" s="88">
        <f>Model!H11</f>
        <v>0</v>
      </c>
      <c r="D40" s="88">
        <f>Model!I11</f>
        <v>0</v>
      </c>
      <c r="E40" s="88">
        <f>Model!J11</f>
        <v>0</v>
      </c>
      <c r="F40" s="88">
        <f>Model!K11</f>
        <v>0</v>
      </c>
      <c r="G40" s="88">
        <f>Model!L11</f>
        <v>0</v>
      </c>
      <c r="H40" s="88">
        <f>Model!M11</f>
        <v>0</v>
      </c>
      <c r="I40" s="88">
        <f>Model!N11</f>
        <v>0</v>
      </c>
      <c r="J40" s="88">
        <f>Model!O11</f>
        <v>0</v>
      </c>
      <c r="K40" s="88">
        <f>Model!P11</f>
        <v>0</v>
      </c>
      <c r="L40" s="88">
        <f>Model!Q11</f>
        <v>0</v>
      </c>
      <c r="M40" s="88">
        <f>Model!R11</f>
        <v>0</v>
      </c>
    </row>
    <row r="41" spans="1:28" x14ac:dyDescent="0.25">
      <c r="A41" s="84"/>
      <c r="B41" s="85"/>
      <c r="C41" s="85"/>
      <c r="D41" s="85"/>
      <c r="E41" s="85"/>
      <c r="F41" s="85"/>
      <c r="G41" s="85"/>
      <c r="H41" s="85"/>
      <c r="I41" s="85"/>
      <c r="J41" s="85"/>
      <c r="K41" s="85"/>
      <c r="L41" s="85"/>
      <c r="M41" s="85"/>
    </row>
    <row r="42" spans="1:28" ht="15.75" thickBot="1" x14ac:dyDescent="0.3">
      <c r="A42" s="82"/>
    </row>
    <row r="43" spans="1:28" x14ac:dyDescent="0.25">
      <c r="A43" s="96" t="s">
        <v>33</v>
      </c>
      <c r="B43" s="97" t="s">
        <v>0</v>
      </c>
      <c r="C43" s="97" t="s">
        <v>1</v>
      </c>
      <c r="D43" s="97" t="s">
        <v>2</v>
      </c>
      <c r="E43" s="97" t="s">
        <v>3</v>
      </c>
      <c r="F43" s="97" t="s">
        <v>4</v>
      </c>
      <c r="G43" s="97" t="s">
        <v>5</v>
      </c>
      <c r="H43" s="97" t="s">
        <v>6</v>
      </c>
      <c r="I43" s="97" t="s">
        <v>7</v>
      </c>
      <c r="J43" s="97" t="s">
        <v>8</v>
      </c>
      <c r="K43" s="97" t="s">
        <v>9</v>
      </c>
      <c r="L43" s="97" t="s">
        <v>10</v>
      </c>
      <c r="M43" s="98" t="s">
        <v>11</v>
      </c>
    </row>
    <row r="44" spans="1:28" x14ac:dyDescent="0.25">
      <c r="A44" s="228" t="s">
        <v>68</v>
      </c>
      <c r="B44" s="27">
        <f>IF(B$40=100%,0,('2017 projected landings'!B4*(1-B$40))*B48*B53)</f>
        <v>2962.5</v>
      </c>
      <c r="C44" s="27">
        <f>IF(C$40=100%,0,('2017 projected landings'!C4*(1-C$40))*C48*C53)</f>
        <v>3177</v>
      </c>
      <c r="D44" s="27">
        <f>IF(D$40=100%,0,('2017 projected landings'!D4*(1-D$40))*D48*D53)</f>
        <v>4610</v>
      </c>
      <c r="E44" s="27">
        <f>IF(E$40=100%,0,('2017 projected landings'!E4*(1-E$40))*E48*E53)</f>
        <v>4104.5</v>
      </c>
      <c r="F44" s="27">
        <f>IF(F$40=100%,0,('2017 projected landings'!F4*(1-F$40))*F48*F53)</f>
        <v>5061</v>
      </c>
      <c r="G44" s="27">
        <f>IF(G$40=100%,0,('2017 projected landings'!G4*(1-G$40))*G48*G53)</f>
        <v>2874.0489999999995</v>
      </c>
      <c r="H44" s="27">
        <f>IF(H$40=100%,0,('2017 projected landings'!H4*(1-H$40))*H48*H53)</f>
        <v>2834.2376666666664</v>
      </c>
      <c r="I44" s="27">
        <f>IF(I$40=100%,0,('2017 projected landings'!I4*(1-I$40))*I48*I53)</f>
        <v>3660</v>
      </c>
      <c r="J44" s="27">
        <f>IF(J$40=100%,0,('2017 projected landings'!J4*(1-J$40))*J48*J53)</f>
        <v>4261.666666666667</v>
      </c>
      <c r="K44" s="27">
        <f>IF(K$40=100%,0,('2017 projected landings'!K4*(1-K$40))*K48*K53)</f>
        <v>4331.666666666667</v>
      </c>
      <c r="L44" s="27">
        <f>IF(L$40=100%,0,('2017 projected landings'!L4*(1-L$40))*L48*L53)</f>
        <v>3389</v>
      </c>
      <c r="M44" s="27">
        <f>IF(M$40=100%,0,('2017 projected landings'!M4*(1-M$40))*M48*M53)</f>
        <v>6758.666666666667</v>
      </c>
      <c r="N44" s="183"/>
    </row>
    <row r="45" spans="1:28" ht="15.75" thickBot="1" x14ac:dyDescent="0.3">
      <c r="A45" s="107" t="s">
        <v>21</v>
      </c>
      <c r="B45" s="103">
        <f>SUM(B44:B44)</f>
        <v>2962.5</v>
      </c>
      <c r="C45" s="104">
        <f t="shared" ref="C45:M45" si="1">SUM(C44:C44)</f>
        <v>3177</v>
      </c>
      <c r="D45" s="103">
        <f t="shared" si="1"/>
        <v>4610</v>
      </c>
      <c r="E45" s="104">
        <f t="shared" si="1"/>
        <v>4104.5</v>
      </c>
      <c r="F45" s="103">
        <f t="shared" si="1"/>
        <v>5061</v>
      </c>
      <c r="G45" s="104">
        <f t="shared" si="1"/>
        <v>2874.0489999999995</v>
      </c>
      <c r="H45" s="103">
        <f t="shared" si="1"/>
        <v>2834.2376666666664</v>
      </c>
      <c r="I45" s="104">
        <f t="shared" si="1"/>
        <v>3660</v>
      </c>
      <c r="J45" s="190">
        <f t="shared" si="1"/>
        <v>4261.666666666667</v>
      </c>
      <c r="K45" s="191">
        <f t="shared" si="1"/>
        <v>4331.666666666667</v>
      </c>
      <c r="L45" s="190">
        <f t="shared" si="1"/>
        <v>3389</v>
      </c>
      <c r="M45" s="192">
        <f t="shared" si="1"/>
        <v>6758.666666666667</v>
      </c>
      <c r="N45" s="17">
        <f>SUM(B45:M45)</f>
        <v>48024.28666666666</v>
      </c>
    </row>
    <row r="46" spans="1:28" ht="15.75" thickBot="1" x14ac:dyDescent="0.3"/>
    <row r="47" spans="1:28" x14ac:dyDescent="0.25">
      <c r="A47" s="96" t="s">
        <v>35</v>
      </c>
      <c r="B47" s="97" t="s">
        <v>0</v>
      </c>
      <c r="C47" s="97" t="s">
        <v>1</v>
      </c>
      <c r="D47" s="97" t="s">
        <v>2</v>
      </c>
      <c r="E47" s="97" t="s">
        <v>3</v>
      </c>
      <c r="F47" s="97" t="s">
        <v>4</v>
      </c>
      <c r="G47" s="97" t="s">
        <v>5</v>
      </c>
      <c r="H47" s="97" t="s">
        <v>6</v>
      </c>
      <c r="I47" s="97" t="s">
        <v>7</v>
      </c>
      <c r="J47" s="97" t="s">
        <v>8</v>
      </c>
      <c r="K47" s="97" t="s">
        <v>9</v>
      </c>
      <c r="L47" s="97" t="s">
        <v>10</v>
      </c>
      <c r="M47" s="98" t="s">
        <v>11</v>
      </c>
    </row>
    <row r="48" spans="1:28" x14ac:dyDescent="0.25">
      <c r="A48" s="105" t="s">
        <v>73</v>
      </c>
      <c r="B48" s="92">
        <f>1-(VLOOKUP($T$9,'Size Limits'!$A$4:$M$11,COLUMN(inputs!B47),FALSE))</f>
        <v>1</v>
      </c>
      <c r="C48" s="92">
        <f>1-(VLOOKUP($T$9,'Size Limits'!$A$4:$M$12,COLUMN(inputs!C47),FALSE))</f>
        <v>1</v>
      </c>
      <c r="D48" s="92">
        <f>1-(VLOOKUP($T$9,'Size Limits'!$A$4:$M$12,COLUMN(inputs!D47),FALSE))</f>
        <v>1</v>
      </c>
      <c r="E48" s="92">
        <f>1-(VLOOKUP($T$9,'Size Limits'!$A$4:$M$12,COLUMN(inputs!E47),FALSE))</f>
        <v>1</v>
      </c>
      <c r="F48" s="92">
        <f>1-(VLOOKUP($T$9,'Size Limits'!$A$4:$M$12,COLUMN(inputs!F47),FALSE))</f>
        <v>1</v>
      </c>
      <c r="G48" s="92">
        <f>1-(VLOOKUP($T$9,'Size Limits'!$A$4:$M$12,COLUMN(inputs!G47),FALSE))</f>
        <v>1</v>
      </c>
      <c r="H48" s="92">
        <f>1-(VLOOKUP($T$9,'Size Limits'!$A$4:$M$12,COLUMN(inputs!H47),FALSE))</f>
        <v>1</v>
      </c>
      <c r="I48" s="92">
        <f>1-(VLOOKUP($T$9,'Size Limits'!$A$4:$M$12,COLUMN(inputs!I47),FALSE))</f>
        <v>1</v>
      </c>
      <c r="J48" s="92">
        <f>1-(VLOOKUP($T$9,'Size Limits'!$A$4:$M$12,COLUMN(inputs!J47),FALSE))</f>
        <v>1</v>
      </c>
      <c r="K48" s="92">
        <f>1-(VLOOKUP($T$9,'Size Limits'!$A$4:$M$12,COLUMN(inputs!K47),FALSE))</f>
        <v>1</v>
      </c>
      <c r="L48" s="92">
        <f>1-(VLOOKUP($T$9,'Size Limits'!$A$4:$M$12,COLUMN(inputs!L47),FALSE))</f>
        <v>1</v>
      </c>
      <c r="M48" s="92">
        <f>1-(VLOOKUP($T$9,'Size Limits'!$A$4:$M$12,COLUMN(inputs!M47),FALSE))</f>
        <v>1</v>
      </c>
    </row>
    <row r="49" spans="1:15" x14ac:dyDescent="0.25">
      <c r="A49" s="106"/>
      <c r="B49" s="93"/>
      <c r="C49" s="94"/>
      <c r="D49" s="95"/>
      <c r="E49" s="94"/>
      <c r="F49" s="95"/>
      <c r="G49" s="94"/>
      <c r="H49" s="95"/>
      <c r="I49" s="94"/>
      <c r="J49" s="95"/>
      <c r="K49" s="94"/>
      <c r="L49" s="95"/>
      <c r="M49" s="99"/>
    </row>
    <row r="50" spans="1:15" ht="15.75" thickBot="1" x14ac:dyDescent="0.3">
      <c r="A50" s="108"/>
      <c r="B50" s="100"/>
      <c r="C50" s="101"/>
      <c r="D50" s="100"/>
      <c r="E50" s="101"/>
      <c r="F50" s="100"/>
      <c r="G50" s="101"/>
      <c r="H50" s="100"/>
      <c r="I50" s="101"/>
      <c r="J50" s="100"/>
      <c r="K50" s="101"/>
      <c r="L50" s="100"/>
      <c r="M50" s="102"/>
    </row>
    <row r="51" spans="1:15" ht="15.75" thickBot="1" x14ac:dyDescent="0.3"/>
    <row r="52" spans="1:15" x14ac:dyDescent="0.25">
      <c r="A52" s="96" t="s">
        <v>69</v>
      </c>
      <c r="B52" s="97" t="s">
        <v>0</v>
      </c>
      <c r="C52" s="97" t="s">
        <v>1</v>
      </c>
      <c r="D52" s="97" t="s">
        <v>2</v>
      </c>
      <c r="E52" s="97" t="s">
        <v>3</v>
      </c>
      <c r="F52" s="97" t="s">
        <v>4</v>
      </c>
      <c r="G52" s="97" t="s">
        <v>5</v>
      </c>
      <c r="H52" s="97" t="s">
        <v>6</v>
      </c>
      <c r="I52" s="97" t="s">
        <v>7</v>
      </c>
      <c r="J52" s="97" t="s">
        <v>8</v>
      </c>
      <c r="K52" s="97" t="s">
        <v>9</v>
      </c>
      <c r="L52" s="97" t="s">
        <v>10</v>
      </c>
      <c r="M52" s="98" t="s">
        <v>11</v>
      </c>
    </row>
    <row r="53" spans="1:15" x14ac:dyDescent="0.25">
      <c r="A53" s="105" t="s">
        <v>73</v>
      </c>
      <c r="B53" s="92">
        <f>IF(ISNUMBER(1-VLOOKUP($Y$8,'Trip Limits'!$A$4:$M$14,COLUMN(inputs!B$52),FALSE)),1-VLOOKUP($Y$8,'Trip Limits'!$A$4:$M$14,COLUMN(inputs!B$52),FALSE),100%)</f>
        <v>1</v>
      </c>
      <c r="C53" s="92">
        <f>IF(ISNUMBER(1-VLOOKUP($Y$8,'Trip Limits'!$A$4:$M$14,COLUMN(inputs!C$52),FALSE)),1-VLOOKUP($Y$8,'Trip Limits'!$A$4:$M$14,COLUMN(inputs!C$52),FALSE),100%)</f>
        <v>1</v>
      </c>
      <c r="D53" s="92">
        <f>IF(ISNUMBER(1-VLOOKUP($Y$8,'Trip Limits'!$A$4:$M$14,COLUMN(inputs!D$52),FALSE)),1-VLOOKUP($Y$8,'Trip Limits'!$A$4:$M$14,COLUMN(inputs!D$52),FALSE),100%)</f>
        <v>1</v>
      </c>
      <c r="E53" s="92">
        <f>IF(ISNUMBER(1-VLOOKUP($Y$8,'Trip Limits'!$A$4:$M$14,COLUMN(inputs!E$52),FALSE)),1-VLOOKUP($Y$8,'Trip Limits'!$A$4:$M$14,COLUMN(inputs!E$52),FALSE),100%)</f>
        <v>1</v>
      </c>
      <c r="F53" s="92">
        <f>IF(ISNUMBER(1-VLOOKUP($Y$8,'Trip Limits'!$A$4:$M$14,COLUMN(inputs!F$52),FALSE)),1-VLOOKUP($Y$8,'Trip Limits'!$A$4:$M$14,COLUMN(inputs!F$52),FALSE),100%)</f>
        <v>1</v>
      </c>
      <c r="G53" s="92">
        <f>IF(ISNUMBER(1-VLOOKUP($Y$8,'Trip Limits'!$A$4:$M$14,COLUMN(inputs!G$52),FALSE)),1-VLOOKUP($Y$8,'Trip Limits'!$A$4:$M$14,COLUMN(inputs!G$52),FALSE),100%)</f>
        <v>1</v>
      </c>
      <c r="H53" s="92">
        <f>IF(ISNUMBER(1-VLOOKUP($Y$8,'Trip Limits'!$A$4:$M$14,COLUMN(inputs!H$52),FALSE)),1-VLOOKUP($Y$8,'Trip Limits'!$A$4:$M$14,COLUMN(inputs!H$52),FALSE),100%)</f>
        <v>1</v>
      </c>
      <c r="I53" s="92">
        <f>IF(ISNUMBER(1-VLOOKUP($Y$8,'Trip Limits'!$A$4:$M$14,COLUMN(inputs!I$52),FALSE)),1-VLOOKUP($Y$8,'Trip Limits'!$A$4:$M$14,COLUMN(inputs!I$52),FALSE),100%)</f>
        <v>1</v>
      </c>
      <c r="J53" s="92">
        <f>IF(ISNUMBER(1-VLOOKUP($Y$8,'Trip Limits'!$A$4:$M$14,COLUMN(inputs!J$52),FALSE)),1-VLOOKUP($Y$8,'Trip Limits'!$A$4:$M$14,COLUMN(inputs!J$52),FALSE),100%)</f>
        <v>1</v>
      </c>
      <c r="K53" s="92">
        <f>IF(ISNUMBER(1-VLOOKUP($Y$8,'Trip Limits'!$A$4:$M$14,COLUMN(inputs!K$52),FALSE)),1-VLOOKUP($Y$8,'Trip Limits'!$A$4:$M$14,COLUMN(inputs!K$52),FALSE),100%)</f>
        <v>1</v>
      </c>
      <c r="L53" s="92">
        <f>IF(ISNUMBER(1-VLOOKUP($Y$8,'Trip Limits'!$A$4:$M$14,COLUMN(inputs!L$52),FALSE)),1-VLOOKUP($Y$8,'Trip Limits'!$A$4:$M$14,COLUMN(inputs!L$52),FALSE),100%)</f>
        <v>1</v>
      </c>
      <c r="M53" s="92">
        <f>IF(ISNUMBER(1-VLOOKUP($Y$8,'Trip Limits'!$A$4:$M$14,COLUMN(inputs!M$52),FALSE)),1-VLOOKUP($Y$8,'Trip Limits'!$A$4:$M$14,COLUMN(inputs!M$52),FALSE),100%)</f>
        <v>1</v>
      </c>
      <c r="O53" s="184"/>
    </row>
    <row r="54" spans="1:15" x14ac:dyDescent="0.25">
      <c r="A54" s="106"/>
      <c r="B54" s="94"/>
      <c r="C54" s="94"/>
      <c r="D54" s="94"/>
      <c r="E54" s="94"/>
      <c r="F54" s="94"/>
      <c r="G54" s="94"/>
      <c r="H54" s="94"/>
      <c r="I54" s="94"/>
      <c r="J54" s="94"/>
      <c r="K54" s="94"/>
      <c r="L54" s="94"/>
      <c r="M54" s="94"/>
    </row>
    <row r="55" spans="1:15" ht="15.75" thickBot="1" x14ac:dyDescent="0.3">
      <c r="A55" s="108"/>
      <c r="B55" s="100"/>
      <c r="C55" s="100"/>
      <c r="D55" s="100"/>
      <c r="E55" s="100"/>
      <c r="F55" s="100"/>
      <c r="G55" s="100"/>
      <c r="H55" s="100"/>
      <c r="I55" s="100"/>
      <c r="J55" s="100"/>
      <c r="K55" s="100"/>
      <c r="L55" s="100"/>
      <c r="M55" s="100"/>
    </row>
  </sheetData>
  <sortState ref="Y2:Z21">
    <sortCondition descending="1" ref="Z2:Z2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3"/>
  <sheetViews>
    <sheetView workbookViewId="0">
      <selection activeCell="D13" sqref="D13"/>
    </sheetView>
  </sheetViews>
  <sheetFormatPr defaultColWidth="8.85546875" defaultRowHeight="15" x14ac:dyDescent="0.25"/>
  <cols>
    <col min="1" max="1" width="12.5703125" style="241" bestFit="1" customWidth="1"/>
    <col min="2" max="2" width="10.5703125" style="170" bestFit="1" customWidth="1"/>
    <col min="3" max="3" width="15.28515625" style="170" bestFit="1" customWidth="1"/>
    <col min="4" max="4" width="15.7109375" style="170" bestFit="1" customWidth="1"/>
    <col min="5" max="5" width="15.42578125" style="170" bestFit="1" customWidth="1"/>
    <col min="6" max="6" width="15.7109375" style="170" bestFit="1" customWidth="1"/>
    <col min="7" max="16384" width="8.85546875" style="241"/>
  </cols>
  <sheetData>
    <row r="1" spans="1:13" ht="15.75" thickBot="1" x14ac:dyDescent="0.3">
      <c r="A1" s="117" t="s">
        <v>41</v>
      </c>
      <c r="B1" s="168" t="s">
        <v>42</v>
      </c>
      <c r="C1" s="168" t="s">
        <v>43</v>
      </c>
      <c r="D1" s="168" t="s">
        <v>44</v>
      </c>
      <c r="E1" s="168" t="s">
        <v>45</v>
      </c>
      <c r="F1" s="169" t="s">
        <v>46</v>
      </c>
    </row>
    <row r="2" spans="1:13" x14ac:dyDescent="0.25">
      <c r="A2" s="193">
        <v>1</v>
      </c>
      <c r="B2" s="194">
        <v>305300</v>
      </c>
      <c r="C2" s="194">
        <v>64100</v>
      </c>
      <c r="D2" s="194">
        <v>241200</v>
      </c>
      <c r="E2" s="194">
        <v>60900</v>
      </c>
      <c r="F2" s="197">
        <v>217100</v>
      </c>
      <c r="G2" s="241" t="s">
        <v>59</v>
      </c>
      <c r="M2" s="242"/>
    </row>
    <row r="3" spans="1:13" x14ac:dyDescent="0.25">
      <c r="A3" s="193">
        <v>2</v>
      </c>
      <c r="B3" s="194">
        <v>305300</v>
      </c>
      <c r="C3" s="195">
        <v>0</v>
      </c>
      <c r="D3" s="194">
        <v>0</v>
      </c>
      <c r="E3" s="195">
        <v>0</v>
      </c>
      <c r="F3" s="196">
        <v>0</v>
      </c>
      <c r="G3" s="241" t="s">
        <v>60</v>
      </c>
      <c r="M3" s="242"/>
    </row>
    <row r="4" spans="1:13" x14ac:dyDescent="0.25">
      <c r="A4" s="193" t="s">
        <v>132</v>
      </c>
      <c r="B4" s="194">
        <v>216000</v>
      </c>
      <c r="C4" s="194">
        <v>45360</v>
      </c>
      <c r="D4" s="194">
        <v>170640</v>
      </c>
      <c r="E4" s="194">
        <v>41731</v>
      </c>
      <c r="F4" s="198">
        <v>136512</v>
      </c>
      <c r="G4" s="241" t="s">
        <v>133</v>
      </c>
      <c r="M4" s="242"/>
    </row>
    <row r="5" spans="1:13" x14ac:dyDescent="0.25">
      <c r="A5" s="193" t="s">
        <v>134</v>
      </c>
      <c r="B5" s="194">
        <v>399000</v>
      </c>
      <c r="C5" s="194">
        <v>83790</v>
      </c>
      <c r="D5" s="194">
        <v>315210</v>
      </c>
      <c r="E5" s="194">
        <v>77087</v>
      </c>
      <c r="F5" s="198">
        <v>252168</v>
      </c>
      <c r="G5" s="241" t="s">
        <v>135</v>
      </c>
      <c r="M5" s="242"/>
    </row>
    <row r="6" spans="1:13" x14ac:dyDescent="0.25">
      <c r="A6" s="193" t="s">
        <v>136</v>
      </c>
      <c r="B6" s="194">
        <v>546000</v>
      </c>
      <c r="C6" s="194">
        <v>114660</v>
      </c>
      <c r="D6" s="194">
        <v>431340</v>
      </c>
      <c r="E6" s="194">
        <v>105487</v>
      </c>
      <c r="F6" s="198">
        <v>345072</v>
      </c>
      <c r="G6" s="241" t="s">
        <v>137</v>
      </c>
      <c r="M6" s="242"/>
    </row>
    <row r="7" spans="1:13" x14ac:dyDescent="0.25">
      <c r="A7" s="193" t="s">
        <v>138</v>
      </c>
      <c r="B7" s="194">
        <v>225333</v>
      </c>
      <c r="C7" s="194">
        <v>47320</v>
      </c>
      <c r="D7" s="194">
        <v>178013</v>
      </c>
      <c r="E7" s="194">
        <v>43534</v>
      </c>
      <c r="F7" s="198">
        <v>142410</v>
      </c>
      <c r="G7" s="241" t="s">
        <v>139</v>
      </c>
      <c r="M7" s="242"/>
    </row>
    <row r="8" spans="1:13" x14ac:dyDescent="0.25">
      <c r="A8" s="193" t="s">
        <v>140</v>
      </c>
      <c r="B8" s="194">
        <v>409333</v>
      </c>
      <c r="C8" s="194">
        <v>85960</v>
      </c>
      <c r="D8" s="194">
        <v>323373</v>
      </c>
      <c r="E8" s="194">
        <v>79083</v>
      </c>
      <c r="F8" s="198">
        <v>258698</v>
      </c>
      <c r="G8" s="241" t="s">
        <v>141</v>
      </c>
      <c r="M8" s="242"/>
    </row>
    <row r="9" spans="1:13" ht="15.75" thickBot="1" x14ac:dyDescent="0.3">
      <c r="A9" s="193" t="s">
        <v>142</v>
      </c>
      <c r="B9" s="194">
        <v>551667</v>
      </c>
      <c r="C9" s="194">
        <v>115850</v>
      </c>
      <c r="D9" s="194">
        <v>435817</v>
      </c>
      <c r="E9" s="194">
        <v>106582</v>
      </c>
      <c r="F9" s="198">
        <v>348654</v>
      </c>
      <c r="G9" s="241" t="s">
        <v>143</v>
      </c>
      <c r="M9" s="242"/>
    </row>
    <row r="10" spans="1:13" x14ac:dyDescent="0.25">
      <c r="A10" s="199"/>
      <c r="B10" s="200"/>
      <c r="C10" s="201"/>
      <c r="D10" s="201"/>
      <c r="E10" s="201"/>
      <c r="F10" s="201"/>
    </row>
    <row r="12" spans="1:13" x14ac:dyDescent="0.25">
      <c r="C12" s="202"/>
      <c r="D12" s="202"/>
      <c r="E12" s="202"/>
      <c r="F12" s="202"/>
      <c r="G12" s="203"/>
      <c r="H12" s="203"/>
      <c r="I12" s="203"/>
      <c r="J12" s="203"/>
      <c r="K12" s="203"/>
      <c r="L12" s="203"/>
      <c r="M12" s="203"/>
    </row>
    <row r="13" spans="1:13" x14ac:dyDescent="0.25">
      <c r="C13" s="202"/>
      <c r="D13" s="202"/>
      <c r="E13" s="202"/>
      <c r="F13" s="269"/>
      <c r="G13" s="203"/>
      <c r="H13" s="203"/>
      <c r="I13" s="203"/>
      <c r="J13" s="203"/>
      <c r="K13" s="203"/>
      <c r="L13" s="203"/>
      <c r="M13" s="203"/>
    </row>
    <row r="14" spans="1:13" x14ac:dyDescent="0.25">
      <c r="C14" s="202"/>
      <c r="D14" s="202"/>
      <c r="E14" s="202"/>
      <c r="F14" s="202"/>
      <c r="G14" s="203"/>
      <c r="H14" s="203"/>
      <c r="I14" s="203"/>
      <c r="J14" s="203"/>
      <c r="K14" s="203"/>
      <c r="L14" s="203"/>
      <c r="M14" s="203"/>
    </row>
    <row r="15" spans="1:13" x14ac:dyDescent="0.25">
      <c r="C15" s="202"/>
      <c r="D15" s="202"/>
      <c r="E15" s="202"/>
      <c r="F15" s="202"/>
      <c r="G15" s="203"/>
      <c r="H15" s="203"/>
      <c r="I15" s="203"/>
      <c r="J15" s="203"/>
      <c r="K15" s="203"/>
      <c r="L15" s="203"/>
      <c r="M15" s="203"/>
    </row>
    <row r="16" spans="1:13" x14ac:dyDescent="0.25">
      <c r="C16" s="202"/>
      <c r="D16" s="202"/>
      <c r="E16" s="202"/>
      <c r="F16" s="202"/>
      <c r="G16" s="203"/>
      <c r="H16" s="203"/>
      <c r="I16" s="203"/>
      <c r="J16" s="203"/>
      <c r="K16" s="203"/>
      <c r="L16" s="203"/>
      <c r="M16" s="203"/>
    </row>
    <row r="17" spans="2:6" x14ac:dyDescent="0.25">
      <c r="B17" s="241"/>
      <c r="C17" s="241"/>
      <c r="D17" s="241"/>
      <c r="E17" s="241"/>
      <c r="F17" s="241"/>
    </row>
    <row r="18" spans="2:6" x14ac:dyDescent="0.25">
      <c r="B18" s="241"/>
      <c r="C18" s="241"/>
      <c r="D18" s="241"/>
      <c r="E18" s="241"/>
      <c r="F18" s="241"/>
    </row>
    <row r="19" spans="2:6" x14ac:dyDescent="0.25">
      <c r="B19" s="241"/>
      <c r="C19" s="241"/>
      <c r="D19" s="241"/>
      <c r="E19" s="241"/>
      <c r="F19" s="241"/>
    </row>
    <row r="20" spans="2:6" x14ac:dyDescent="0.25">
      <c r="B20" s="241"/>
      <c r="C20" s="241"/>
      <c r="D20" s="241"/>
      <c r="E20" s="241"/>
      <c r="F20" s="241"/>
    </row>
    <row r="21" spans="2:6" x14ac:dyDescent="0.25">
      <c r="B21" s="241"/>
      <c r="C21" s="241"/>
      <c r="D21" s="241"/>
      <c r="E21" s="241"/>
      <c r="F21" s="241"/>
    </row>
    <row r="22" spans="2:6" x14ac:dyDescent="0.25">
      <c r="B22" s="241"/>
      <c r="C22" s="241"/>
      <c r="D22" s="241"/>
      <c r="E22" s="241"/>
      <c r="F22" s="241"/>
    </row>
    <row r="23" spans="2:6" x14ac:dyDescent="0.25">
      <c r="B23" s="241"/>
      <c r="C23" s="241"/>
      <c r="D23" s="241"/>
      <c r="E23" s="241"/>
      <c r="F23" s="24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6"/>
  <sheetViews>
    <sheetView topLeftCell="E290" workbookViewId="0">
      <selection activeCell="Q322" sqref="Q322"/>
    </sheetView>
  </sheetViews>
  <sheetFormatPr defaultColWidth="8.85546875" defaultRowHeight="15" x14ac:dyDescent="0.25"/>
  <cols>
    <col min="1" max="1" width="10.5703125" style="241" bestFit="1" customWidth="1"/>
    <col min="2" max="2" width="7.5703125" style="57" bestFit="1" customWidth="1"/>
    <col min="3" max="3" width="5.7109375" style="57" bestFit="1" customWidth="1"/>
    <col min="4" max="4" width="16.5703125" style="264" bestFit="1" customWidth="1"/>
    <col min="5" max="5" width="21.42578125" style="57" bestFit="1" customWidth="1"/>
    <col min="6" max="6" width="8.85546875" style="57"/>
    <col min="7" max="7" width="12" style="57" bestFit="1" customWidth="1"/>
    <col min="8" max="10" width="12" style="57" customWidth="1"/>
    <col min="11" max="11" width="15.5703125" style="241" bestFit="1" customWidth="1"/>
    <col min="12" max="12" width="15.42578125" style="241" customWidth="1"/>
    <col min="13" max="13" width="13.7109375" style="241" customWidth="1"/>
    <col min="14" max="19" width="13.42578125" style="241" customWidth="1"/>
    <col min="20" max="20" width="8.85546875" style="241"/>
    <col min="21" max="21" width="7.5703125" style="241" bestFit="1" customWidth="1"/>
    <col min="22" max="22" width="12.140625" style="241" bestFit="1" customWidth="1"/>
    <col min="23" max="23" width="5.28515625" style="241" bestFit="1" customWidth="1"/>
    <col min="24" max="24" width="11.85546875" style="241" bestFit="1" customWidth="1"/>
    <col min="25" max="25" width="8.85546875" style="241"/>
    <col min="26" max="26" width="12" style="241" bestFit="1" customWidth="1"/>
    <col min="27" max="16384" width="8.85546875" style="241"/>
  </cols>
  <sheetData>
    <row r="1" spans="1:26" x14ac:dyDescent="0.25">
      <c r="A1" s="241" t="s">
        <v>107</v>
      </c>
      <c r="B1" s="57" t="s">
        <v>83</v>
      </c>
      <c r="C1" s="57" t="s">
        <v>108</v>
      </c>
      <c r="D1" s="264" t="s">
        <v>109</v>
      </c>
      <c r="E1" s="57" t="s">
        <v>110</v>
      </c>
      <c r="F1" s="57" t="s">
        <v>104</v>
      </c>
      <c r="G1" s="57" t="s">
        <v>157</v>
      </c>
      <c r="H1" s="57" t="s">
        <v>158</v>
      </c>
      <c r="I1" s="57" t="s">
        <v>159</v>
      </c>
      <c r="J1" s="57" t="s">
        <v>160</v>
      </c>
      <c r="K1" s="57" t="s">
        <v>161</v>
      </c>
      <c r="L1" s="57" t="s">
        <v>162</v>
      </c>
      <c r="M1" s="57" t="s">
        <v>111</v>
      </c>
      <c r="N1" s="57" t="s">
        <v>163</v>
      </c>
      <c r="O1" s="57" t="s">
        <v>164</v>
      </c>
      <c r="P1" s="57" t="s">
        <v>165</v>
      </c>
      <c r="Q1" s="57" t="s">
        <v>166</v>
      </c>
      <c r="R1" s="57" t="s">
        <v>167</v>
      </c>
      <c r="S1" s="57" t="s">
        <v>168</v>
      </c>
      <c r="U1" s="241" t="s">
        <v>83</v>
      </c>
      <c r="V1" s="241" t="s">
        <v>112</v>
      </c>
      <c r="W1" s="241" t="s">
        <v>113</v>
      </c>
      <c r="X1" s="241" t="s">
        <v>114</v>
      </c>
    </row>
    <row r="2" spans="1:26" x14ac:dyDescent="0.25">
      <c r="A2" s="265">
        <v>41275</v>
      </c>
      <c r="B2" s="266">
        <f>MONTH(A2)</f>
        <v>1</v>
      </c>
      <c r="C2" s="266">
        <f t="shared" ref="C2:C65" si="0">IF(VLOOKUP($B2,$U$2:$V$15,2,FALSE)=0,1,IF(VLOOKUP($B2,$U$2:$V$15,2,FALSE)=VLOOKUP($B2,$U$2:$W$15,3,FALSE),0,IF(AND((VLOOKUP(($B2-1),$U$2:$V$15,2,FALSE)&gt;=1),VLOOKUP($B2,$U$2:$V$15,2,FALSE)&gt;=DAY(A2)),0,IF(AND((VLOOKUP(($B2+1),$U$2:$V$15,2,FALSE)&gt;=1),DAY(A2)&gt;(VLOOKUP($B2,$U$2:$W$15,3,FALSE)-VLOOKUP($B2,$U$2:$V$15,2,FALSE))),0,1))))</f>
        <v>1</v>
      </c>
      <c r="D2" s="264">
        <f>IF(C2=0,0,VLOOKUP(B2,$U$3:$X$14,4,FALSE))</f>
        <v>95.564516129032256</v>
      </c>
      <c r="E2" s="264">
        <f>SUM(D$2:D2)</f>
        <v>95.564516129032256</v>
      </c>
      <c r="F2" s="264">
        <v>60900</v>
      </c>
      <c r="G2" s="264">
        <v>41731</v>
      </c>
      <c r="H2" s="264">
        <v>77087</v>
      </c>
      <c r="I2" s="264">
        <v>105487</v>
      </c>
      <c r="J2" s="264">
        <v>43534</v>
      </c>
      <c r="K2" s="264">
        <v>79083</v>
      </c>
      <c r="L2" s="264">
        <v>106582</v>
      </c>
      <c r="M2" s="267" t="str">
        <f t="shared" ref="M2:S2" si="1">IF(ISNUMBER(M1),"  ",IF(M1="  ","  ",IF($E2&gt;F2,$A2,"")))</f>
        <v/>
      </c>
      <c r="N2" s="267" t="str">
        <f t="shared" si="1"/>
        <v/>
      </c>
      <c r="O2" s="267" t="str">
        <f t="shared" si="1"/>
        <v/>
      </c>
      <c r="P2" s="267" t="str">
        <f t="shared" si="1"/>
        <v/>
      </c>
      <c r="Q2" s="267" t="str">
        <f t="shared" si="1"/>
        <v/>
      </c>
      <c r="R2" s="267" t="str">
        <f t="shared" si="1"/>
        <v/>
      </c>
      <c r="S2" s="267" t="str">
        <f t="shared" si="1"/>
        <v/>
      </c>
      <c r="U2" s="241">
        <v>0</v>
      </c>
      <c r="V2" s="241">
        <f>V14</f>
        <v>0</v>
      </c>
      <c r="W2" s="241">
        <f>W14</f>
        <v>31</v>
      </c>
      <c r="X2" s="242">
        <f>X14</f>
        <v>218.02150537634409</v>
      </c>
    </row>
    <row r="3" spans="1:26" x14ac:dyDescent="0.25">
      <c r="A3" s="265">
        <v>41276</v>
      </c>
      <c r="B3" s="266">
        <f t="shared" ref="B3:B66" si="2">MONTH(A3)</f>
        <v>1</v>
      </c>
      <c r="C3" s="266">
        <f t="shared" si="0"/>
        <v>1</v>
      </c>
      <c r="D3" s="264">
        <f t="shared" ref="D3:D66" si="3">IF(C3=0,0,VLOOKUP(B3,$U$3:$X$14,4,FALSE))</f>
        <v>95.564516129032256</v>
      </c>
      <c r="E3" s="264">
        <f>SUM(D$2:D3)</f>
        <v>191.12903225806451</v>
      </c>
      <c r="F3" s="264">
        <v>60900</v>
      </c>
      <c r="G3" s="264">
        <v>41731</v>
      </c>
      <c r="H3" s="264">
        <v>77087</v>
      </c>
      <c r="I3" s="264">
        <v>105487</v>
      </c>
      <c r="J3" s="264">
        <v>43534</v>
      </c>
      <c r="K3" s="264">
        <v>79083</v>
      </c>
      <c r="L3" s="264">
        <v>106582</v>
      </c>
      <c r="M3" s="267" t="str">
        <f t="shared" ref="M3:M66" si="4">IF(ISNUMBER(M2),"  ",IF(M2="  ","  ",IF($E3&gt;F3,$A3,"")))</f>
        <v/>
      </c>
      <c r="N3" s="267" t="str">
        <f t="shared" ref="N3:N66" si="5">IF(ISNUMBER(N2),"  ",IF(N2="  ","  ",IF($E3&gt;G3,$A3,"")))</f>
        <v/>
      </c>
      <c r="O3" s="267" t="str">
        <f t="shared" ref="O3:O66" si="6">IF(ISNUMBER(O2),"  ",IF(O2="  ","  ",IF($E3&gt;H3,$A3,"")))</f>
        <v/>
      </c>
      <c r="P3" s="267" t="str">
        <f t="shared" ref="P3:P66" si="7">IF(ISNUMBER(P2),"  ",IF(P2="  ","  ",IF($E3&gt;I3,$A3,"")))</f>
        <v/>
      </c>
      <c r="Q3" s="267" t="str">
        <f t="shared" ref="Q3:Q66" si="8">IF(ISNUMBER(Q2),"  ",IF(Q2="  ","  ",IF($E3&gt;J3,$A3,"")))</f>
        <v/>
      </c>
      <c r="R3" s="267" t="str">
        <f t="shared" ref="R3:R66" si="9">IF(ISNUMBER(R2),"  ",IF(R2="  ","  ",IF($E3&gt;K3,$A3,"")))</f>
        <v/>
      </c>
      <c r="S3" s="267" t="str">
        <f t="shared" ref="S3:S66" si="10">IF(ISNUMBER(S2),"  ",IF(S2="  ","  ",IF($E3&gt;L3,$A3,"")))</f>
        <v/>
      </c>
      <c r="U3" s="241">
        <v>1</v>
      </c>
      <c r="V3" s="241">
        <f>inputs!B$39</f>
        <v>0</v>
      </c>
      <c r="W3" s="241">
        <v>31</v>
      </c>
      <c r="X3" s="242">
        <f>IF(V3=W3,0,Model!G$16/(W3-V3))</f>
        <v>95.564516129032256</v>
      </c>
      <c r="Z3" s="241">
        <f>(W3-V3)*X3</f>
        <v>2962.5</v>
      </c>
    </row>
    <row r="4" spans="1:26" x14ac:dyDescent="0.25">
      <c r="A4" s="265">
        <v>41277</v>
      </c>
      <c r="B4" s="266">
        <f t="shared" si="2"/>
        <v>1</v>
      </c>
      <c r="C4" s="266">
        <f t="shared" si="0"/>
        <v>1</v>
      </c>
      <c r="D4" s="264">
        <f t="shared" si="3"/>
        <v>95.564516129032256</v>
      </c>
      <c r="E4" s="264">
        <f>SUM(D$2:D4)</f>
        <v>286.69354838709677</v>
      </c>
      <c r="F4" s="264">
        <v>60900</v>
      </c>
      <c r="G4" s="264">
        <v>41731</v>
      </c>
      <c r="H4" s="264">
        <v>77087</v>
      </c>
      <c r="I4" s="264">
        <v>105487</v>
      </c>
      <c r="J4" s="264">
        <v>43534</v>
      </c>
      <c r="K4" s="264">
        <v>79083</v>
      </c>
      <c r="L4" s="264">
        <v>106582</v>
      </c>
      <c r="M4" s="267" t="str">
        <f t="shared" si="4"/>
        <v/>
      </c>
      <c r="N4" s="267" t="str">
        <f t="shared" si="5"/>
        <v/>
      </c>
      <c r="O4" s="267" t="str">
        <f t="shared" si="6"/>
        <v/>
      </c>
      <c r="P4" s="267" t="str">
        <f t="shared" si="7"/>
        <v/>
      </c>
      <c r="Q4" s="267" t="str">
        <f t="shared" si="8"/>
        <v/>
      </c>
      <c r="R4" s="267" t="str">
        <f t="shared" si="9"/>
        <v/>
      </c>
      <c r="S4" s="267" t="str">
        <f t="shared" si="10"/>
        <v/>
      </c>
      <c r="U4" s="241">
        <v>2</v>
      </c>
      <c r="V4" s="241">
        <f>inputs!C$39</f>
        <v>0</v>
      </c>
      <c r="W4" s="241">
        <v>28</v>
      </c>
      <c r="X4" s="242">
        <f>IF(V4=W4,0,Model!H$16/(W4-V4))</f>
        <v>113.46428571428571</v>
      </c>
      <c r="Z4" s="241">
        <f t="shared" ref="Z4:Z14" si="11">(W4-V4)*X4</f>
        <v>3177</v>
      </c>
    </row>
    <row r="5" spans="1:26" x14ac:dyDescent="0.25">
      <c r="A5" s="265">
        <v>41278</v>
      </c>
      <c r="B5" s="266">
        <f t="shared" si="2"/>
        <v>1</v>
      </c>
      <c r="C5" s="266">
        <f t="shared" si="0"/>
        <v>1</v>
      </c>
      <c r="D5" s="264">
        <f t="shared" si="3"/>
        <v>95.564516129032256</v>
      </c>
      <c r="E5" s="264">
        <f>SUM(D$2:D5)</f>
        <v>382.25806451612902</v>
      </c>
      <c r="F5" s="264">
        <v>60900</v>
      </c>
      <c r="G5" s="264">
        <v>41731</v>
      </c>
      <c r="H5" s="264">
        <v>77087</v>
      </c>
      <c r="I5" s="264">
        <v>105487</v>
      </c>
      <c r="J5" s="264">
        <v>43534</v>
      </c>
      <c r="K5" s="264">
        <v>79083</v>
      </c>
      <c r="L5" s="264">
        <v>106582</v>
      </c>
      <c r="M5" s="267" t="str">
        <f t="shared" si="4"/>
        <v/>
      </c>
      <c r="N5" s="267" t="str">
        <f t="shared" si="5"/>
        <v/>
      </c>
      <c r="O5" s="267" t="str">
        <f t="shared" si="6"/>
        <v/>
      </c>
      <c r="P5" s="267" t="str">
        <f t="shared" si="7"/>
        <v/>
      </c>
      <c r="Q5" s="267" t="str">
        <f t="shared" si="8"/>
        <v/>
      </c>
      <c r="R5" s="267" t="str">
        <f t="shared" si="9"/>
        <v/>
      </c>
      <c r="S5" s="267" t="str">
        <f t="shared" si="10"/>
        <v/>
      </c>
      <c r="U5" s="241">
        <v>3</v>
      </c>
      <c r="V5" s="241">
        <f>inputs!D$39</f>
        <v>0</v>
      </c>
      <c r="W5" s="241">
        <v>31</v>
      </c>
      <c r="X5" s="242">
        <f>IF(V5=W5,0,Model!I$16/(W5-V5))</f>
        <v>148.70967741935485</v>
      </c>
      <c r="Z5" s="241">
        <f t="shared" si="11"/>
        <v>4610</v>
      </c>
    </row>
    <row r="6" spans="1:26" x14ac:dyDescent="0.25">
      <c r="A6" s="265">
        <v>41279</v>
      </c>
      <c r="B6" s="266">
        <f t="shared" si="2"/>
        <v>1</v>
      </c>
      <c r="C6" s="266">
        <f t="shared" si="0"/>
        <v>1</v>
      </c>
      <c r="D6" s="264">
        <f t="shared" si="3"/>
        <v>95.564516129032256</v>
      </c>
      <c r="E6" s="264">
        <f>SUM(D$2:D6)</f>
        <v>477.82258064516128</v>
      </c>
      <c r="F6" s="264">
        <v>60900</v>
      </c>
      <c r="G6" s="264">
        <v>41731</v>
      </c>
      <c r="H6" s="264">
        <v>77087</v>
      </c>
      <c r="I6" s="264">
        <v>105487</v>
      </c>
      <c r="J6" s="264">
        <v>43534</v>
      </c>
      <c r="K6" s="264">
        <v>79083</v>
      </c>
      <c r="L6" s="264">
        <v>106582</v>
      </c>
      <c r="M6" s="267" t="str">
        <f t="shared" si="4"/>
        <v/>
      </c>
      <c r="N6" s="267" t="str">
        <f t="shared" si="5"/>
        <v/>
      </c>
      <c r="O6" s="267" t="str">
        <f t="shared" si="6"/>
        <v/>
      </c>
      <c r="P6" s="267" t="str">
        <f t="shared" si="7"/>
        <v/>
      </c>
      <c r="Q6" s="267" t="str">
        <f t="shared" si="8"/>
        <v/>
      </c>
      <c r="R6" s="267" t="str">
        <f t="shared" si="9"/>
        <v/>
      </c>
      <c r="S6" s="267" t="str">
        <f t="shared" si="10"/>
        <v/>
      </c>
      <c r="U6" s="241">
        <v>4</v>
      </c>
      <c r="V6" s="241">
        <f>inputs!E$39</f>
        <v>0</v>
      </c>
      <c r="W6" s="241">
        <v>30</v>
      </c>
      <c r="X6" s="242">
        <f>IF(V6=W6,0,Model!J$16/(W6-V6))</f>
        <v>136.81666666666666</v>
      </c>
      <c r="Z6" s="241">
        <f>(W6-V6)*X6</f>
        <v>4104.5</v>
      </c>
    </row>
    <row r="7" spans="1:26" x14ac:dyDescent="0.25">
      <c r="A7" s="265">
        <v>41280</v>
      </c>
      <c r="B7" s="266">
        <f t="shared" si="2"/>
        <v>1</v>
      </c>
      <c r="C7" s="266">
        <f t="shared" si="0"/>
        <v>1</v>
      </c>
      <c r="D7" s="264">
        <f t="shared" si="3"/>
        <v>95.564516129032256</v>
      </c>
      <c r="E7" s="264">
        <f>SUM(D$2:D7)</f>
        <v>573.38709677419354</v>
      </c>
      <c r="F7" s="264">
        <v>60900</v>
      </c>
      <c r="G7" s="264">
        <v>41731</v>
      </c>
      <c r="H7" s="264">
        <v>77087</v>
      </c>
      <c r="I7" s="264">
        <v>105487</v>
      </c>
      <c r="J7" s="264">
        <v>43534</v>
      </c>
      <c r="K7" s="264">
        <v>79083</v>
      </c>
      <c r="L7" s="264">
        <v>106582</v>
      </c>
      <c r="M7" s="267" t="str">
        <f t="shared" si="4"/>
        <v/>
      </c>
      <c r="N7" s="267" t="str">
        <f t="shared" si="5"/>
        <v/>
      </c>
      <c r="O7" s="267" t="str">
        <f t="shared" si="6"/>
        <v/>
      </c>
      <c r="P7" s="267" t="str">
        <f t="shared" si="7"/>
        <v/>
      </c>
      <c r="Q7" s="267" t="str">
        <f t="shared" si="8"/>
        <v/>
      </c>
      <c r="R7" s="267" t="str">
        <f t="shared" si="9"/>
        <v/>
      </c>
      <c r="S7" s="267" t="str">
        <f t="shared" si="10"/>
        <v/>
      </c>
      <c r="U7" s="241">
        <v>5</v>
      </c>
      <c r="V7" s="241">
        <f>inputs!F$39</f>
        <v>0</v>
      </c>
      <c r="W7" s="241">
        <v>31</v>
      </c>
      <c r="X7" s="242">
        <f>IF(V7=W7,0,Model!K$16/(W7-V7))</f>
        <v>163.25806451612902</v>
      </c>
      <c r="Z7" s="241">
        <f t="shared" si="11"/>
        <v>5061</v>
      </c>
    </row>
    <row r="8" spans="1:26" x14ac:dyDescent="0.25">
      <c r="A8" s="265">
        <v>41281</v>
      </c>
      <c r="B8" s="266">
        <f t="shared" si="2"/>
        <v>1</v>
      </c>
      <c r="C8" s="266">
        <f t="shared" si="0"/>
        <v>1</v>
      </c>
      <c r="D8" s="264">
        <f t="shared" si="3"/>
        <v>95.564516129032256</v>
      </c>
      <c r="E8" s="264">
        <f>SUM(D$2:D8)</f>
        <v>668.95161290322585</v>
      </c>
      <c r="F8" s="264">
        <v>60900</v>
      </c>
      <c r="G8" s="264">
        <v>41731</v>
      </c>
      <c r="H8" s="264">
        <v>77087</v>
      </c>
      <c r="I8" s="264">
        <v>105487</v>
      </c>
      <c r="J8" s="264">
        <v>43534</v>
      </c>
      <c r="K8" s="264">
        <v>79083</v>
      </c>
      <c r="L8" s="264">
        <v>106582</v>
      </c>
      <c r="M8" s="267" t="str">
        <f t="shared" si="4"/>
        <v/>
      </c>
      <c r="N8" s="267" t="str">
        <f t="shared" si="5"/>
        <v/>
      </c>
      <c r="O8" s="267" t="str">
        <f t="shared" si="6"/>
        <v/>
      </c>
      <c r="P8" s="267" t="str">
        <f t="shared" si="7"/>
        <v/>
      </c>
      <c r="Q8" s="267" t="str">
        <f t="shared" si="8"/>
        <v/>
      </c>
      <c r="R8" s="267" t="str">
        <f t="shared" si="9"/>
        <v/>
      </c>
      <c r="S8" s="267" t="str">
        <f t="shared" si="10"/>
        <v/>
      </c>
      <c r="U8" s="241">
        <v>6</v>
      </c>
      <c r="V8" s="241">
        <f>inputs!G$39</f>
        <v>0</v>
      </c>
      <c r="W8" s="241">
        <v>30</v>
      </c>
      <c r="X8" s="242">
        <f>IF(V8=W8,0,Model!L$16/(W8-V8))</f>
        <v>95.801633333333314</v>
      </c>
      <c r="Z8" s="241">
        <f t="shared" si="11"/>
        <v>2874.0489999999995</v>
      </c>
    </row>
    <row r="9" spans="1:26" x14ac:dyDescent="0.25">
      <c r="A9" s="265">
        <v>41282</v>
      </c>
      <c r="B9" s="266">
        <f t="shared" si="2"/>
        <v>1</v>
      </c>
      <c r="C9" s="266">
        <f t="shared" si="0"/>
        <v>1</v>
      </c>
      <c r="D9" s="264">
        <f t="shared" si="3"/>
        <v>95.564516129032256</v>
      </c>
      <c r="E9" s="264">
        <f>SUM(D$2:D9)</f>
        <v>764.51612903225805</v>
      </c>
      <c r="F9" s="264">
        <v>60900</v>
      </c>
      <c r="G9" s="264">
        <v>41731</v>
      </c>
      <c r="H9" s="264">
        <v>77087</v>
      </c>
      <c r="I9" s="264">
        <v>105487</v>
      </c>
      <c r="J9" s="264">
        <v>43534</v>
      </c>
      <c r="K9" s="264">
        <v>79083</v>
      </c>
      <c r="L9" s="264">
        <v>106582</v>
      </c>
      <c r="M9" s="267" t="str">
        <f t="shared" si="4"/>
        <v/>
      </c>
      <c r="N9" s="267" t="str">
        <f t="shared" si="5"/>
        <v/>
      </c>
      <c r="O9" s="267" t="str">
        <f t="shared" si="6"/>
        <v/>
      </c>
      <c r="P9" s="267" t="str">
        <f t="shared" si="7"/>
        <v/>
      </c>
      <c r="Q9" s="267" t="str">
        <f t="shared" si="8"/>
        <v/>
      </c>
      <c r="R9" s="267" t="str">
        <f t="shared" si="9"/>
        <v/>
      </c>
      <c r="S9" s="267" t="str">
        <f t="shared" si="10"/>
        <v/>
      </c>
      <c r="U9" s="241">
        <v>7</v>
      </c>
      <c r="V9" s="241">
        <f>inputs!H$39</f>
        <v>0</v>
      </c>
      <c r="W9" s="241">
        <v>31</v>
      </c>
      <c r="X9" s="242">
        <f>IF(V9=W9,0,Model!M$16/(W9-V9))</f>
        <v>91.427021505376331</v>
      </c>
      <c r="Z9" s="241">
        <f t="shared" si="11"/>
        <v>2834.2376666666664</v>
      </c>
    </row>
    <row r="10" spans="1:26" x14ac:dyDescent="0.25">
      <c r="A10" s="265">
        <v>41283</v>
      </c>
      <c r="B10" s="266">
        <f t="shared" si="2"/>
        <v>1</v>
      </c>
      <c r="C10" s="266">
        <f t="shared" si="0"/>
        <v>1</v>
      </c>
      <c r="D10" s="264">
        <f t="shared" si="3"/>
        <v>95.564516129032256</v>
      </c>
      <c r="E10" s="264">
        <f>SUM(D$2:D10)</f>
        <v>860.08064516129025</v>
      </c>
      <c r="F10" s="264">
        <v>60900</v>
      </c>
      <c r="G10" s="264">
        <v>41731</v>
      </c>
      <c r="H10" s="264">
        <v>77087</v>
      </c>
      <c r="I10" s="264">
        <v>105487</v>
      </c>
      <c r="J10" s="264">
        <v>43534</v>
      </c>
      <c r="K10" s="264">
        <v>79083</v>
      </c>
      <c r="L10" s="264">
        <v>106582</v>
      </c>
      <c r="M10" s="267" t="str">
        <f t="shared" si="4"/>
        <v/>
      </c>
      <c r="N10" s="267" t="str">
        <f t="shared" si="5"/>
        <v/>
      </c>
      <c r="O10" s="267" t="str">
        <f t="shared" si="6"/>
        <v/>
      </c>
      <c r="P10" s="267" t="str">
        <f t="shared" si="7"/>
        <v/>
      </c>
      <c r="Q10" s="267" t="str">
        <f t="shared" si="8"/>
        <v/>
      </c>
      <c r="R10" s="267" t="str">
        <f t="shared" si="9"/>
        <v/>
      </c>
      <c r="S10" s="267" t="str">
        <f t="shared" si="10"/>
        <v/>
      </c>
      <c r="U10" s="241">
        <v>8</v>
      </c>
      <c r="V10" s="241">
        <f>inputs!I$39</f>
        <v>0</v>
      </c>
      <c r="W10" s="241">
        <v>31</v>
      </c>
      <c r="X10" s="242">
        <f>IF(V10=W10,0,Model!N$16/(W10-V10))</f>
        <v>118.06451612903226</v>
      </c>
      <c r="Z10" s="241">
        <f t="shared" si="11"/>
        <v>3660</v>
      </c>
    </row>
    <row r="11" spans="1:26" x14ac:dyDescent="0.25">
      <c r="A11" s="265">
        <v>41284</v>
      </c>
      <c r="B11" s="266">
        <f t="shared" si="2"/>
        <v>1</v>
      </c>
      <c r="C11" s="266">
        <f t="shared" si="0"/>
        <v>1</v>
      </c>
      <c r="D11" s="264">
        <f t="shared" si="3"/>
        <v>95.564516129032256</v>
      </c>
      <c r="E11" s="264">
        <f>SUM(D$2:D11)</f>
        <v>955.64516129032245</v>
      </c>
      <c r="F11" s="264">
        <v>60900</v>
      </c>
      <c r="G11" s="264">
        <v>41731</v>
      </c>
      <c r="H11" s="264">
        <v>77087</v>
      </c>
      <c r="I11" s="264">
        <v>105487</v>
      </c>
      <c r="J11" s="264">
        <v>43534</v>
      </c>
      <c r="K11" s="264">
        <v>79083</v>
      </c>
      <c r="L11" s="264">
        <v>106582</v>
      </c>
      <c r="M11" s="267" t="str">
        <f t="shared" si="4"/>
        <v/>
      </c>
      <c r="N11" s="267" t="str">
        <f t="shared" si="5"/>
        <v/>
      </c>
      <c r="O11" s="267" t="str">
        <f t="shared" si="6"/>
        <v/>
      </c>
      <c r="P11" s="267" t="str">
        <f t="shared" si="7"/>
        <v/>
      </c>
      <c r="Q11" s="267" t="str">
        <f t="shared" si="8"/>
        <v/>
      </c>
      <c r="R11" s="267" t="str">
        <f t="shared" si="9"/>
        <v/>
      </c>
      <c r="S11" s="267" t="str">
        <f t="shared" si="10"/>
        <v/>
      </c>
      <c r="U11" s="241">
        <v>9</v>
      </c>
      <c r="V11" s="241">
        <f>inputs!J$39</f>
        <v>0</v>
      </c>
      <c r="W11" s="241">
        <v>30</v>
      </c>
      <c r="X11" s="242">
        <f>IF(V11=W11,0,Model!O$16/(W11-V11))</f>
        <v>142.05555555555557</v>
      </c>
      <c r="Z11" s="241">
        <f t="shared" si="11"/>
        <v>4261.666666666667</v>
      </c>
    </row>
    <row r="12" spans="1:26" x14ac:dyDescent="0.25">
      <c r="A12" s="265">
        <v>41285</v>
      </c>
      <c r="B12" s="266">
        <f t="shared" si="2"/>
        <v>1</v>
      </c>
      <c r="C12" s="266">
        <f t="shared" si="0"/>
        <v>1</v>
      </c>
      <c r="D12" s="264">
        <f t="shared" si="3"/>
        <v>95.564516129032256</v>
      </c>
      <c r="E12" s="264">
        <f>SUM(D$2:D12)</f>
        <v>1051.2096774193546</v>
      </c>
      <c r="F12" s="264">
        <v>60900</v>
      </c>
      <c r="G12" s="264">
        <v>41731</v>
      </c>
      <c r="H12" s="264">
        <v>77087</v>
      </c>
      <c r="I12" s="264">
        <v>105487</v>
      </c>
      <c r="J12" s="264">
        <v>43534</v>
      </c>
      <c r="K12" s="264">
        <v>79083</v>
      </c>
      <c r="L12" s="264">
        <v>106582</v>
      </c>
      <c r="M12" s="267" t="str">
        <f t="shared" si="4"/>
        <v/>
      </c>
      <c r="N12" s="267" t="str">
        <f t="shared" si="5"/>
        <v/>
      </c>
      <c r="O12" s="267" t="str">
        <f t="shared" si="6"/>
        <v/>
      </c>
      <c r="P12" s="267" t="str">
        <f t="shared" si="7"/>
        <v/>
      </c>
      <c r="Q12" s="267" t="str">
        <f t="shared" si="8"/>
        <v/>
      </c>
      <c r="R12" s="267" t="str">
        <f t="shared" si="9"/>
        <v/>
      </c>
      <c r="S12" s="267" t="str">
        <f t="shared" si="10"/>
        <v/>
      </c>
      <c r="U12" s="241">
        <v>10</v>
      </c>
      <c r="V12" s="241">
        <f>inputs!K$39</f>
        <v>0</v>
      </c>
      <c r="W12" s="241">
        <v>31</v>
      </c>
      <c r="X12" s="242">
        <f>IF(V12=W12,0,Model!P$16/(W12-V12))</f>
        <v>139.73118279569894</v>
      </c>
      <c r="Z12" s="241">
        <f t="shared" si="11"/>
        <v>4331.666666666667</v>
      </c>
    </row>
    <row r="13" spans="1:26" x14ac:dyDescent="0.25">
      <c r="A13" s="265">
        <v>41286</v>
      </c>
      <c r="B13" s="266">
        <f t="shared" si="2"/>
        <v>1</v>
      </c>
      <c r="C13" s="266">
        <f t="shared" si="0"/>
        <v>1</v>
      </c>
      <c r="D13" s="264">
        <f t="shared" si="3"/>
        <v>95.564516129032256</v>
      </c>
      <c r="E13" s="264">
        <f>SUM(D$2:D13)</f>
        <v>1146.7741935483868</v>
      </c>
      <c r="F13" s="264">
        <v>60900</v>
      </c>
      <c r="G13" s="264">
        <v>41731</v>
      </c>
      <c r="H13" s="264">
        <v>77087</v>
      </c>
      <c r="I13" s="264">
        <v>105487</v>
      </c>
      <c r="J13" s="264">
        <v>43534</v>
      </c>
      <c r="K13" s="264">
        <v>79083</v>
      </c>
      <c r="L13" s="264">
        <v>106582</v>
      </c>
      <c r="M13" s="267" t="str">
        <f t="shared" si="4"/>
        <v/>
      </c>
      <c r="N13" s="267" t="str">
        <f t="shared" si="5"/>
        <v/>
      </c>
      <c r="O13" s="267" t="str">
        <f t="shared" si="6"/>
        <v/>
      </c>
      <c r="P13" s="267" t="str">
        <f t="shared" si="7"/>
        <v/>
      </c>
      <c r="Q13" s="267" t="str">
        <f t="shared" si="8"/>
        <v/>
      </c>
      <c r="R13" s="267" t="str">
        <f t="shared" si="9"/>
        <v/>
      </c>
      <c r="S13" s="267" t="str">
        <f t="shared" si="10"/>
        <v/>
      </c>
      <c r="U13" s="241">
        <v>11</v>
      </c>
      <c r="V13" s="241">
        <f>inputs!L$39</f>
        <v>0</v>
      </c>
      <c r="W13" s="241">
        <v>30</v>
      </c>
      <c r="X13" s="242">
        <f>IF(V13=W13,0,Model!Q$16/(W13-V13))</f>
        <v>112.96666666666667</v>
      </c>
      <c r="Z13" s="241">
        <f t="shared" si="11"/>
        <v>3389</v>
      </c>
    </row>
    <row r="14" spans="1:26" x14ac:dyDescent="0.25">
      <c r="A14" s="265">
        <v>41287</v>
      </c>
      <c r="B14" s="266">
        <f t="shared" si="2"/>
        <v>1</v>
      </c>
      <c r="C14" s="266">
        <f t="shared" si="0"/>
        <v>1</v>
      </c>
      <c r="D14" s="264">
        <f t="shared" si="3"/>
        <v>95.564516129032256</v>
      </c>
      <c r="E14" s="264">
        <f>SUM(D$2:D14)</f>
        <v>1242.338709677419</v>
      </c>
      <c r="F14" s="264">
        <v>60900</v>
      </c>
      <c r="G14" s="264">
        <v>41731</v>
      </c>
      <c r="H14" s="264">
        <v>77087</v>
      </c>
      <c r="I14" s="264">
        <v>105487</v>
      </c>
      <c r="J14" s="264">
        <v>43534</v>
      </c>
      <c r="K14" s="264">
        <v>79083</v>
      </c>
      <c r="L14" s="264">
        <v>106582</v>
      </c>
      <c r="M14" s="267" t="str">
        <f t="shared" si="4"/>
        <v/>
      </c>
      <c r="N14" s="267" t="str">
        <f t="shared" si="5"/>
        <v/>
      </c>
      <c r="O14" s="267" t="str">
        <f t="shared" si="6"/>
        <v/>
      </c>
      <c r="P14" s="267" t="str">
        <f t="shared" si="7"/>
        <v/>
      </c>
      <c r="Q14" s="267" t="str">
        <f t="shared" si="8"/>
        <v/>
      </c>
      <c r="R14" s="267" t="str">
        <f t="shared" si="9"/>
        <v/>
      </c>
      <c r="S14" s="267" t="str">
        <f t="shared" si="10"/>
        <v/>
      </c>
      <c r="U14" s="241">
        <v>12</v>
      </c>
      <c r="V14" s="241">
        <f>inputs!M$39</f>
        <v>0</v>
      </c>
      <c r="W14" s="241">
        <v>31</v>
      </c>
      <c r="X14" s="242">
        <f>IF(V14=W14,0,Model!R$16/(W14-V14))</f>
        <v>218.02150537634409</v>
      </c>
      <c r="Z14" s="241">
        <f t="shared" si="11"/>
        <v>6758.666666666667</v>
      </c>
    </row>
    <row r="15" spans="1:26" x14ac:dyDescent="0.25">
      <c r="A15" s="265">
        <v>41288</v>
      </c>
      <c r="B15" s="266">
        <f t="shared" si="2"/>
        <v>1</v>
      </c>
      <c r="C15" s="266">
        <f t="shared" si="0"/>
        <v>1</v>
      </c>
      <c r="D15" s="264">
        <f t="shared" si="3"/>
        <v>95.564516129032256</v>
      </c>
      <c r="E15" s="264">
        <f>SUM(D$2:D15)</f>
        <v>1337.9032258064512</v>
      </c>
      <c r="F15" s="264">
        <v>60900</v>
      </c>
      <c r="G15" s="264">
        <v>41731</v>
      </c>
      <c r="H15" s="264">
        <v>77087</v>
      </c>
      <c r="I15" s="264">
        <v>105487</v>
      </c>
      <c r="J15" s="264">
        <v>43534</v>
      </c>
      <c r="K15" s="264">
        <v>79083</v>
      </c>
      <c r="L15" s="264">
        <v>106582</v>
      </c>
      <c r="M15" s="267" t="str">
        <f t="shared" si="4"/>
        <v/>
      </c>
      <c r="N15" s="267" t="str">
        <f t="shared" si="5"/>
        <v/>
      </c>
      <c r="O15" s="267" t="str">
        <f t="shared" si="6"/>
        <v/>
      </c>
      <c r="P15" s="267" t="str">
        <f t="shared" si="7"/>
        <v/>
      </c>
      <c r="Q15" s="267" t="str">
        <f t="shared" si="8"/>
        <v/>
      </c>
      <c r="R15" s="267" t="str">
        <f t="shared" si="9"/>
        <v/>
      </c>
      <c r="S15" s="267" t="str">
        <f t="shared" si="10"/>
        <v/>
      </c>
      <c r="U15" s="241">
        <v>13</v>
      </c>
      <c r="V15" s="241">
        <f>V3</f>
        <v>0</v>
      </c>
      <c r="W15" s="241">
        <f>W3</f>
        <v>31</v>
      </c>
      <c r="X15" s="242">
        <f>IF(V15=W15,0,Model!G$16/(W15-V15))</f>
        <v>95.564516129032256</v>
      </c>
    </row>
    <row r="16" spans="1:26" x14ac:dyDescent="0.25">
      <c r="A16" s="265">
        <v>41289</v>
      </c>
      <c r="B16" s="266">
        <f t="shared" si="2"/>
        <v>1</v>
      </c>
      <c r="C16" s="266">
        <f t="shared" si="0"/>
        <v>1</v>
      </c>
      <c r="D16" s="264">
        <f t="shared" si="3"/>
        <v>95.564516129032256</v>
      </c>
      <c r="E16" s="264">
        <f>SUM(D$2:D16)</f>
        <v>1433.4677419354834</v>
      </c>
      <c r="F16" s="264">
        <v>60900</v>
      </c>
      <c r="G16" s="264">
        <v>41731</v>
      </c>
      <c r="H16" s="264">
        <v>77087</v>
      </c>
      <c r="I16" s="264">
        <v>105487</v>
      </c>
      <c r="J16" s="264">
        <v>43534</v>
      </c>
      <c r="K16" s="264">
        <v>79083</v>
      </c>
      <c r="L16" s="264">
        <v>106582</v>
      </c>
      <c r="M16" s="267" t="str">
        <f t="shared" si="4"/>
        <v/>
      </c>
      <c r="N16" s="267" t="str">
        <f t="shared" si="5"/>
        <v/>
      </c>
      <c r="O16" s="267" t="str">
        <f t="shared" si="6"/>
        <v/>
      </c>
      <c r="P16" s="267" t="str">
        <f t="shared" si="7"/>
        <v/>
      </c>
      <c r="Q16" s="267" t="str">
        <f t="shared" si="8"/>
        <v/>
      </c>
      <c r="R16" s="267" t="str">
        <f t="shared" si="9"/>
        <v/>
      </c>
      <c r="S16" s="267" t="str">
        <f t="shared" si="10"/>
        <v/>
      </c>
    </row>
    <row r="17" spans="1:19" x14ac:dyDescent="0.25">
      <c r="A17" s="265">
        <v>41290</v>
      </c>
      <c r="B17" s="266">
        <f t="shared" si="2"/>
        <v>1</v>
      </c>
      <c r="C17" s="266">
        <f t="shared" si="0"/>
        <v>1</v>
      </c>
      <c r="D17" s="264">
        <f t="shared" si="3"/>
        <v>95.564516129032256</v>
      </c>
      <c r="E17" s="264">
        <f>SUM(D$2:D17)</f>
        <v>1529.0322580645156</v>
      </c>
      <c r="F17" s="264">
        <v>60900</v>
      </c>
      <c r="G17" s="264">
        <v>41731</v>
      </c>
      <c r="H17" s="264">
        <v>77087</v>
      </c>
      <c r="I17" s="264">
        <v>105487</v>
      </c>
      <c r="J17" s="264">
        <v>43534</v>
      </c>
      <c r="K17" s="264">
        <v>79083</v>
      </c>
      <c r="L17" s="264">
        <v>106582</v>
      </c>
      <c r="M17" s="267" t="str">
        <f t="shared" si="4"/>
        <v/>
      </c>
      <c r="N17" s="267" t="str">
        <f t="shared" si="5"/>
        <v/>
      </c>
      <c r="O17" s="267" t="str">
        <f t="shared" si="6"/>
        <v/>
      </c>
      <c r="P17" s="267" t="str">
        <f t="shared" si="7"/>
        <v/>
      </c>
      <c r="Q17" s="267" t="str">
        <f t="shared" si="8"/>
        <v/>
      </c>
      <c r="R17" s="267" t="str">
        <f t="shared" si="9"/>
        <v/>
      </c>
      <c r="S17" s="267" t="str">
        <f t="shared" si="10"/>
        <v/>
      </c>
    </row>
    <row r="18" spans="1:19" x14ac:dyDescent="0.25">
      <c r="A18" s="265">
        <v>41291</v>
      </c>
      <c r="B18" s="266">
        <f t="shared" si="2"/>
        <v>1</v>
      </c>
      <c r="C18" s="266">
        <f t="shared" si="0"/>
        <v>1</v>
      </c>
      <c r="D18" s="264">
        <f t="shared" si="3"/>
        <v>95.564516129032256</v>
      </c>
      <c r="E18" s="264">
        <f>SUM(D$2:D18)</f>
        <v>1624.5967741935478</v>
      </c>
      <c r="F18" s="264">
        <v>60900</v>
      </c>
      <c r="G18" s="264">
        <v>41731</v>
      </c>
      <c r="H18" s="264">
        <v>77087</v>
      </c>
      <c r="I18" s="264">
        <v>105487</v>
      </c>
      <c r="J18" s="264">
        <v>43534</v>
      </c>
      <c r="K18" s="264">
        <v>79083</v>
      </c>
      <c r="L18" s="264">
        <v>106582</v>
      </c>
      <c r="M18" s="267" t="str">
        <f t="shared" si="4"/>
        <v/>
      </c>
      <c r="N18" s="267" t="str">
        <f t="shared" si="5"/>
        <v/>
      </c>
      <c r="O18" s="267" t="str">
        <f t="shared" si="6"/>
        <v/>
      </c>
      <c r="P18" s="267" t="str">
        <f t="shared" si="7"/>
        <v/>
      </c>
      <c r="Q18" s="267" t="str">
        <f t="shared" si="8"/>
        <v/>
      </c>
      <c r="R18" s="267" t="str">
        <f t="shared" si="9"/>
        <v/>
      </c>
      <c r="S18" s="267" t="str">
        <f t="shared" si="10"/>
        <v/>
      </c>
    </row>
    <row r="19" spans="1:19" x14ac:dyDescent="0.25">
      <c r="A19" s="265">
        <v>41292</v>
      </c>
      <c r="B19" s="266">
        <f t="shared" si="2"/>
        <v>1</v>
      </c>
      <c r="C19" s="266">
        <f t="shared" si="0"/>
        <v>1</v>
      </c>
      <c r="D19" s="264">
        <f t="shared" si="3"/>
        <v>95.564516129032256</v>
      </c>
      <c r="E19" s="264">
        <f>SUM(D$2:D19)</f>
        <v>1720.16129032258</v>
      </c>
      <c r="F19" s="264">
        <v>60900</v>
      </c>
      <c r="G19" s="264">
        <v>41731</v>
      </c>
      <c r="H19" s="264">
        <v>77087</v>
      </c>
      <c r="I19" s="264">
        <v>105487</v>
      </c>
      <c r="J19" s="264">
        <v>43534</v>
      </c>
      <c r="K19" s="264">
        <v>79083</v>
      </c>
      <c r="L19" s="264">
        <v>106582</v>
      </c>
      <c r="M19" s="267" t="str">
        <f t="shared" si="4"/>
        <v/>
      </c>
      <c r="N19" s="267" t="str">
        <f t="shared" si="5"/>
        <v/>
      </c>
      <c r="O19" s="267" t="str">
        <f t="shared" si="6"/>
        <v/>
      </c>
      <c r="P19" s="267" t="str">
        <f t="shared" si="7"/>
        <v/>
      </c>
      <c r="Q19" s="267" t="str">
        <f t="shared" si="8"/>
        <v/>
      </c>
      <c r="R19" s="267" t="str">
        <f t="shared" si="9"/>
        <v/>
      </c>
      <c r="S19" s="267" t="str">
        <f t="shared" si="10"/>
        <v/>
      </c>
    </row>
    <row r="20" spans="1:19" x14ac:dyDescent="0.25">
      <c r="A20" s="265">
        <v>41293</v>
      </c>
      <c r="B20" s="266">
        <f t="shared" si="2"/>
        <v>1</v>
      </c>
      <c r="C20" s="266">
        <f t="shared" si="0"/>
        <v>1</v>
      </c>
      <c r="D20" s="264">
        <f t="shared" si="3"/>
        <v>95.564516129032256</v>
      </c>
      <c r="E20" s="264">
        <f>SUM(D$2:D20)</f>
        <v>1815.7258064516122</v>
      </c>
      <c r="F20" s="264">
        <v>60900</v>
      </c>
      <c r="G20" s="264">
        <v>41731</v>
      </c>
      <c r="H20" s="264">
        <v>77087</v>
      </c>
      <c r="I20" s="264">
        <v>105487</v>
      </c>
      <c r="J20" s="264">
        <v>43534</v>
      </c>
      <c r="K20" s="264">
        <v>79083</v>
      </c>
      <c r="L20" s="264">
        <v>106582</v>
      </c>
      <c r="M20" s="267" t="str">
        <f t="shared" si="4"/>
        <v/>
      </c>
      <c r="N20" s="267" t="str">
        <f t="shared" si="5"/>
        <v/>
      </c>
      <c r="O20" s="267" t="str">
        <f t="shared" si="6"/>
        <v/>
      </c>
      <c r="P20" s="267" t="str">
        <f t="shared" si="7"/>
        <v/>
      </c>
      <c r="Q20" s="267" t="str">
        <f t="shared" si="8"/>
        <v/>
      </c>
      <c r="R20" s="267" t="str">
        <f t="shared" si="9"/>
        <v/>
      </c>
      <c r="S20" s="267" t="str">
        <f t="shared" si="10"/>
        <v/>
      </c>
    </row>
    <row r="21" spans="1:19" x14ac:dyDescent="0.25">
      <c r="A21" s="265">
        <v>41294</v>
      </c>
      <c r="B21" s="266">
        <f t="shared" si="2"/>
        <v>1</v>
      </c>
      <c r="C21" s="266">
        <f t="shared" si="0"/>
        <v>1</v>
      </c>
      <c r="D21" s="264">
        <f t="shared" si="3"/>
        <v>95.564516129032256</v>
      </c>
      <c r="E21" s="264">
        <f>SUM(D$2:D21)</f>
        <v>1911.2903225806444</v>
      </c>
      <c r="F21" s="264">
        <v>60900</v>
      </c>
      <c r="G21" s="264">
        <v>41731</v>
      </c>
      <c r="H21" s="264">
        <v>77087</v>
      </c>
      <c r="I21" s="264">
        <v>105487</v>
      </c>
      <c r="J21" s="264">
        <v>43534</v>
      </c>
      <c r="K21" s="264">
        <v>79083</v>
      </c>
      <c r="L21" s="264">
        <v>106582</v>
      </c>
      <c r="M21" s="267" t="str">
        <f t="shared" si="4"/>
        <v/>
      </c>
      <c r="N21" s="267" t="str">
        <f t="shared" si="5"/>
        <v/>
      </c>
      <c r="O21" s="267" t="str">
        <f t="shared" si="6"/>
        <v/>
      </c>
      <c r="P21" s="267" t="str">
        <f t="shared" si="7"/>
        <v/>
      </c>
      <c r="Q21" s="267" t="str">
        <f t="shared" si="8"/>
        <v/>
      </c>
      <c r="R21" s="267" t="str">
        <f t="shared" si="9"/>
        <v/>
      </c>
      <c r="S21" s="267" t="str">
        <f t="shared" si="10"/>
        <v/>
      </c>
    </row>
    <row r="22" spans="1:19" x14ac:dyDescent="0.25">
      <c r="A22" s="265">
        <v>41295</v>
      </c>
      <c r="B22" s="266">
        <f t="shared" si="2"/>
        <v>1</v>
      </c>
      <c r="C22" s="266">
        <f t="shared" si="0"/>
        <v>1</v>
      </c>
      <c r="D22" s="264">
        <f t="shared" si="3"/>
        <v>95.564516129032256</v>
      </c>
      <c r="E22" s="264">
        <f>SUM(D$2:D22)</f>
        <v>2006.8548387096766</v>
      </c>
      <c r="F22" s="264">
        <v>60900</v>
      </c>
      <c r="G22" s="264">
        <v>41731</v>
      </c>
      <c r="H22" s="264">
        <v>77087</v>
      </c>
      <c r="I22" s="264">
        <v>105487</v>
      </c>
      <c r="J22" s="264">
        <v>43534</v>
      </c>
      <c r="K22" s="264">
        <v>79083</v>
      </c>
      <c r="L22" s="264">
        <v>106582</v>
      </c>
      <c r="M22" s="267" t="str">
        <f t="shared" si="4"/>
        <v/>
      </c>
      <c r="N22" s="267" t="str">
        <f t="shared" si="5"/>
        <v/>
      </c>
      <c r="O22" s="267" t="str">
        <f t="shared" si="6"/>
        <v/>
      </c>
      <c r="P22" s="267" t="str">
        <f t="shared" si="7"/>
        <v/>
      </c>
      <c r="Q22" s="267" t="str">
        <f t="shared" si="8"/>
        <v/>
      </c>
      <c r="R22" s="267" t="str">
        <f t="shared" si="9"/>
        <v/>
      </c>
      <c r="S22" s="267" t="str">
        <f t="shared" si="10"/>
        <v/>
      </c>
    </row>
    <row r="23" spans="1:19" x14ac:dyDescent="0.25">
      <c r="A23" s="265">
        <v>41296</v>
      </c>
      <c r="B23" s="266">
        <f t="shared" si="2"/>
        <v>1</v>
      </c>
      <c r="C23" s="266">
        <f t="shared" si="0"/>
        <v>1</v>
      </c>
      <c r="D23" s="264">
        <f t="shared" si="3"/>
        <v>95.564516129032256</v>
      </c>
      <c r="E23" s="264">
        <f>SUM(D$2:D23)</f>
        <v>2102.4193548387088</v>
      </c>
      <c r="F23" s="264">
        <v>60900</v>
      </c>
      <c r="G23" s="264">
        <v>41731</v>
      </c>
      <c r="H23" s="264">
        <v>77087</v>
      </c>
      <c r="I23" s="264">
        <v>105487</v>
      </c>
      <c r="J23" s="264">
        <v>43534</v>
      </c>
      <c r="K23" s="264">
        <v>79083</v>
      </c>
      <c r="L23" s="264">
        <v>106582</v>
      </c>
      <c r="M23" s="267" t="str">
        <f t="shared" si="4"/>
        <v/>
      </c>
      <c r="N23" s="267" t="str">
        <f t="shared" si="5"/>
        <v/>
      </c>
      <c r="O23" s="267" t="str">
        <f t="shared" si="6"/>
        <v/>
      </c>
      <c r="P23" s="267" t="str">
        <f t="shared" si="7"/>
        <v/>
      </c>
      <c r="Q23" s="267" t="str">
        <f t="shared" si="8"/>
        <v/>
      </c>
      <c r="R23" s="267" t="str">
        <f t="shared" si="9"/>
        <v/>
      </c>
      <c r="S23" s="267" t="str">
        <f t="shared" si="10"/>
        <v/>
      </c>
    </row>
    <row r="24" spans="1:19" x14ac:dyDescent="0.25">
      <c r="A24" s="265">
        <v>41297</v>
      </c>
      <c r="B24" s="266">
        <f t="shared" si="2"/>
        <v>1</v>
      </c>
      <c r="C24" s="266">
        <f t="shared" si="0"/>
        <v>1</v>
      </c>
      <c r="D24" s="264">
        <f t="shared" si="3"/>
        <v>95.564516129032256</v>
      </c>
      <c r="E24" s="264">
        <f>SUM(D$2:D24)</f>
        <v>2197.983870967741</v>
      </c>
      <c r="F24" s="264">
        <v>60900</v>
      </c>
      <c r="G24" s="264">
        <v>41731</v>
      </c>
      <c r="H24" s="264">
        <v>77087</v>
      </c>
      <c r="I24" s="264">
        <v>105487</v>
      </c>
      <c r="J24" s="264">
        <v>43534</v>
      </c>
      <c r="K24" s="264">
        <v>79083</v>
      </c>
      <c r="L24" s="264">
        <v>106582</v>
      </c>
      <c r="M24" s="267" t="str">
        <f t="shared" si="4"/>
        <v/>
      </c>
      <c r="N24" s="267" t="str">
        <f t="shared" si="5"/>
        <v/>
      </c>
      <c r="O24" s="267" t="str">
        <f t="shared" si="6"/>
        <v/>
      </c>
      <c r="P24" s="267" t="str">
        <f t="shared" si="7"/>
        <v/>
      </c>
      <c r="Q24" s="267" t="str">
        <f t="shared" si="8"/>
        <v/>
      </c>
      <c r="R24" s="267" t="str">
        <f t="shared" si="9"/>
        <v/>
      </c>
      <c r="S24" s="267" t="str">
        <f t="shared" si="10"/>
        <v/>
      </c>
    </row>
    <row r="25" spans="1:19" x14ac:dyDescent="0.25">
      <c r="A25" s="265">
        <v>41298</v>
      </c>
      <c r="B25" s="266">
        <f t="shared" si="2"/>
        <v>1</v>
      </c>
      <c r="C25" s="266">
        <f t="shared" si="0"/>
        <v>1</v>
      </c>
      <c r="D25" s="264">
        <f t="shared" si="3"/>
        <v>95.564516129032256</v>
      </c>
      <c r="E25" s="264">
        <f>SUM(D$2:D25)</f>
        <v>2293.5483870967732</v>
      </c>
      <c r="F25" s="264">
        <v>60900</v>
      </c>
      <c r="G25" s="264">
        <v>41731</v>
      </c>
      <c r="H25" s="264">
        <v>77087</v>
      </c>
      <c r="I25" s="264">
        <v>105487</v>
      </c>
      <c r="J25" s="264">
        <v>43534</v>
      </c>
      <c r="K25" s="264">
        <v>79083</v>
      </c>
      <c r="L25" s="264">
        <v>106582</v>
      </c>
      <c r="M25" s="267" t="str">
        <f t="shared" si="4"/>
        <v/>
      </c>
      <c r="N25" s="267" t="str">
        <f t="shared" si="5"/>
        <v/>
      </c>
      <c r="O25" s="267" t="str">
        <f t="shared" si="6"/>
        <v/>
      </c>
      <c r="P25" s="267" t="str">
        <f t="shared" si="7"/>
        <v/>
      </c>
      <c r="Q25" s="267" t="str">
        <f t="shared" si="8"/>
        <v/>
      </c>
      <c r="R25" s="267" t="str">
        <f t="shared" si="9"/>
        <v/>
      </c>
      <c r="S25" s="267" t="str">
        <f t="shared" si="10"/>
        <v/>
      </c>
    </row>
    <row r="26" spans="1:19" x14ac:dyDescent="0.25">
      <c r="A26" s="265">
        <v>41299</v>
      </c>
      <c r="B26" s="266">
        <f t="shared" si="2"/>
        <v>1</v>
      </c>
      <c r="C26" s="266">
        <f t="shared" si="0"/>
        <v>1</v>
      </c>
      <c r="D26" s="264">
        <f t="shared" si="3"/>
        <v>95.564516129032256</v>
      </c>
      <c r="E26" s="264">
        <f>SUM(D$2:D26)</f>
        <v>2389.1129032258054</v>
      </c>
      <c r="F26" s="264">
        <v>60900</v>
      </c>
      <c r="G26" s="264">
        <v>41731</v>
      </c>
      <c r="H26" s="264">
        <v>77087</v>
      </c>
      <c r="I26" s="264">
        <v>105487</v>
      </c>
      <c r="J26" s="264">
        <v>43534</v>
      </c>
      <c r="K26" s="264">
        <v>79083</v>
      </c>
      <c r="L26" s="264">
        <v>106582</v>
      </c>
      <c r="M26" s="267" t="str">
        <f t="shared" si="4"/>
        <v/>
      </c>
      <c r="N26" s="267" t="str">
        <f t="shared" si="5"/>
        <v/>
      </c>
      <c r="O26" s="267" t="str">
        <f t="shared" si="6"/>
        <v/>
      </c>
      <c r="P26" s="267" t="str">
        <f t="shared" si="7"/>
        <v/>
      </c>
      <c r="Q26" s="267" t="str">
        <f t="shared" si="8"/>
        <v/>
      </c>
      <c r="R26" s="267" t="str">
        <f t="shared" si="9"/>
        <v/>
      </c>
      <c r="S26" s="267" t="str">
        <f t="shared" si="10"/>
        <v/>
      </c>
    </row>
    <row r="27" spans="1:19" x14ac:dyDescent="0.25">
      <c r="A27" s="265">
        <v>41300</v>
      </c>
      <c r="B27" s="266">
        <f t="shared" si="2"/>
        <v>1</v>
      </c>
      <c r="C27" s="266">
        <f t="shared" si="0"/>
        <v>1</v>
      </c>
      <c r="D27" s="264">
        <f t="shared" si="3"/>
        <v>95.564516129032256</v>
      </c>
      <c r="E27" s="264">
        <f>SUM(D$2:D27)</f>
        <v>2484.6774193548376</v>
      </c>
      <c r="F27" s="264">
        <v>60900</v>
      </c>
      <c r="G27" s="264">
        <v>41731</v>
      </c>
      <c r="H27" s="264">
        <v>77087</v>
      </c>
      <c r="I27" s="264">
        <v>105487</v>
      </c>
      <c r="J27" s="264">
        <v>43534</v>
      </c>
      <c r="K27" s="264">
        <v>79083</v>
      </c>
      <c r="L27" s="264">
        <v>106582</v>
      </c>
      <c r="M27" s="267" t="str">
        <f t="shared" si="4"/>
        <v/>
      </c>
      <c r="N27" s="267" t="str">
        <f t="shared" si="5"/>
        <v/>
      </c>
      <c r="O27" s="267" t="str">
        <f t="shared" si="6"/>
        <v/>
      </c>
      <c r="P27" s="267" t="str">
        <f t="shared" si="7"/>
        <v/>
      </c>
      <c r="Q27" s="267" t="str">
        <f t="shared" si="8"/>
        <v/>
      </c>
      <c r="R27" s="267" t="str">
        <f t="shared" si="9"/>
        <v/>
      </c>
      <c r="S27" s="267" t="str">
        <f t="shared" si="10"/>
        <v/>
      </c>
    </row>
    <row r="28" spans="1:19" x14ac:dyDescent="0.25">
      <c r="A28" s="265">
        <v>41301</v>
      </c>
      <c r="B28" s="266">
        <f t="shared" si="2"/>
        <v>1</v>
      </c>
      <c r="C28" s="266">
        <f t="shared" si="0"/>
        <v>1</v>
      </c>
      <c r="D28" s="264">
        <f t="shared" si="3"/>
        <v>95.564516129032256</v>
      </c>
      <c r="E28" s="264">
        <f>SUM(D$2:D28)</f>
        <v>2580.2419354838698</v>
      </c>
      <c r="F28" s="264">
        <v>60900</v>
      </c>
      <c r="G28" s="264">
        <v>41731</v>
      </c>
      <c r="H28" s="264">
        <v>77087</v>
      </c>
      <c r="I28" s="264">
        <v>105487</v>
      </c>
      <c r="J28" s="264">
        <v>43534</v>
      </c>
      <c r="K28" s="264">
        <v>79083</v>
      </c>
      <c r="L28" s="264">
        <v>106582</v>
      </c>
      <c r="M28" s="267" t="str">
        <f t="shared" si="4"/>
        <v/>
      </c>
      <c r="N28" s="267" t="str">
        <f t="shared" si="5"/>
        <v/>
      </c>
      <c r="O28" s="267" t="str">
        <f t="shared" si="6"/>
        <v/>
      </c>
      <c r="P28" s="267" t="str">
        <f t="shared" si="7"/>
        <v/>
      </c>
      <c r="Q28" s="267" t="str">
        <f t="shared" si="8"/>
        <v/>
      </c>
      <c r="R28" s="267" t="str">
        <f t="shared" si="9"/>
        <v/>
      </c>
      <c r="S28" s="267" t="str">
        <f t="shared" si="10"/>
        <v/>
      </c>
    </row>
    <row r="29" spans="1:19" x14ac:dyDescent="0.25">
      <c r="A29" s="265">
        <v>41302</v>
      </c>
      <c r="B29" s="266">
        <f t="shared" si="2"/>
        <v>1</v>
      </c>
      <c r="C29" s="266">
        <f t="shared" si="0"/>
        <v>1</v>
      </c>
      <c r="D29" s="264">
        <f t="shared" si="3"/>
        <v>95.564516129032256</v>
      </c>
      <c r="E29" s="264">
        <f>SUM(D$2:D29)</f>
        <v>2675.806451612902</v>
      </c>
      <c r="F29" s="264">
        <v>60900</v>
      </c>
      <c r="G29" s="264">
        <v>41731</v>
      </c>
      <c r="H29" s="264">
        <v>77087</v>
      </c>
      <c r="I29" s="264">
        <v>105487</v>
      </c>
      <c r="J29" s="264">
        <v>43534</v>
      </c>
      <c r="K29" s="264">
        <v>79083</v>
      </c>
      <c r="L29" s="264">
        <v>106582</v>
      </c>
      <c r="M29" s="267" t="str">
        <f t="shared" si="4"/>
        <v/>
      </c>
      <c r="N29" s="267" t="str">
        <f t="shared" si="5"/>
        <v/>
      </c>
      <c r="O29" s="267" t="str">
        <f t="shared" si="6"/>
        <v/>
      </c>
      <c r="P29" s="267" t="str">
        <f t="shared" si="7"/>
        <v/>
      </c>
      <c r="Q29" s="267" t="str">
        <f t="shared" si="8"/>
        <v/>
      </c>
      <c r="R29" s="267" t="str">
        <f t="shared" si="9"/>
        <v/>
      </c>
      <c r="S29" s="267" t="str">
        <f t="shared" si="10"/>
        <v/>
      </c>
    </row>
    <row r="30" spans="1:19" x14ac:dyDescent="0.25">
      <c r="A30" s="265">
        <v>41303</v>
      </c>
      <c r="B30" s="266">
        <f t="shared" si="2"/>
        <v>1</v>
      </c>
      <c r="C30" s="266">
        <f t="shared" si="0"/>
        <v>1</v>
      </c>
      <c r="D30" s="264">
        <f t="shared" si="3"/>
        <v>95.564516129032256</v>
      </c>
      <c r="E30" s="264">
        <f>SUM(D$2:D30)</f>
        <v>2771.3709677419342</v>
      </c>
      <c r="F30" s="264">
        <v>60900</v>
      </c>
      <c r="G30" s="264">
        <v>41731</v>
      </c>
      <c r="H30" s="264">
        <v>77087</v>
      </c>
      <c r="I30" s="264">
        <v>105487</v>
      </c>
      <c r="J30" s="264">
        <v>43534</v>
      </c>
      <c r="K30" s="264">
        <v>79083</v>
      </c>
      <c r="L30" s="264">
        <v>106582</v>
      </c>
      <c r="M30" s="267" t="str">
        <f t="shared" si="4"/>
        <v/>
      </c>
      <c r="N30" s="267" t="str">
        <f t="shared" si="5"/>
        <v/>
      </c>
      <c r="O30" s="267" t="str">
        <f t="shared" si="6"/>
        <v/>
      </c>
      <c r="P30" s="267" t="str">
        <f t="shared" si="7"/>
        <v/>
      </c>
      <c r="Q30" s="267" t="str">
        <f t="shared" si="8"/>
        <v/>
      </c>
      <c r="R30" s="267" t="str">
        <f t="shared" si="9"/>
        <v/>
      </c>
      <c r="S30" s="267" t="str">
        <f t="shared" si="10"/>
        <v/>
      </c>
    </row>
    <row r="31" spans="1:19" x14ac:dyDescent="0.25">
      <c r="A31" s="265">
        <v>41304</v>
      </c>
      <c r="B31" s="266">
        <f t="shared" si="2"/>
        <v>1</v>
      </c>
      <c r="C31" s="266">
        <f t="shared" si="0"/>
        <v>1</v>
      </c>
      <c r="D31" s="264">
        <f t="shared" si="3"/>
        <v>95.564516129032256</v>
      </c>
      <c r="E31" s="264">
        <f>SUM(D$2:D31)</f>
        <v>2866.9354838709664</v>
      </c>
      <c r="F31" s="264">
        <v>60900</v>
      </c>
      <c r="G31" s="264">
        <v>41731</v>
      </c>
      <c r="H31" s="264">
        <v>77087</v>
      </c>
      <c r="I31" s="264">
        <v>105487</v>
      </c>
      <c r="J31" s="264">
        <v>43534</v>
      </c>
      <c r="K31" s="264">
        <v>79083</v>
      </c>
      <c r="L31" s="264">
        <v>106582</v>
      </c>
      <c r="M31" s="267" t="str">
        <f t="shared" si="4"/>
        <v/>
      </c>
      <c r="N31" s="267" t="str">
        <f t="shared" si="5"/>
        <v/>
      </c>
      <c r="O31" s="267" t="str">
        <f t="shared" si="6"/>
        <v/>
      </c>
      <c r="P31" s="267" t="str">
        <f t="shared" si="7"/>
        <v/>
      </c>
      <c r="Q31" s="267" t="str">
        <f t="shared" si="8"/>
        <v/>
      </c>
      <c r="R31" s="267" t="str">
        <f t="shared" si="9"/>
        <v/>
      </c>
      <c r="S31" s="267" t="str">
        <f t="shared" si="10"/>
        <v/>
      </c>
    </row>
    <row r="32" spans="1:19" x14ac:dyDescent="0.25">
      <c r="A32" s="265">
        <v>41305</v>
      </c>
      <c r="B32" s="266">
        <f t="shared" si="2"/>
        <v>1</v>
      </c>
      <c r="C32" s="266">
        <f t="shared" si="0"/>
        <v>1</v>
      </c>
      <c r="D32" s="264">
        <f t="shared" si="3"/>
        <v>95.564516129032256</v>
      </c>
      <c r="E32" s="264">
        <f>SUM(D$2:D32)</f>
        <v>2962.4999999999986</v>
      </c>
      <c r="F32" s="264">
        <v>60900</v>
      </c>
      <c r="G32" s="264">
        <v>41731</v>
      </c>
      <c r="H32" s="264">
        <v>77087</v>
      </c>
      <c r="I32" s="264">
        <v>105487</v>
      </c>
      <c r="J32" s="264">
        <v>43534</v>
      </c>
      <c r="K32" s="264">
        <v>79083</v>
      </c>
      <c r="L32" s="264">
        <v>106582</v>
      </c>
      <c r="M32" s="267" t="str">
        <f t="shared" si="4"/>
        <v/>
      </c>
      <c r="N32" s="267" t="str">
        <f t="shared" si="5"/>
        <v/>
      </c>
      <c r="O32" s="267" t="str">
        <f t="shared" si="6"/>
        <v/>
      </c>
      <c r="P32" s="267" t="str">
        <f t="shared" si="7"/>
        <v/>
      </c>
      <c r="Q32" s="267" t="str">
        <f t="shared" si="8"/>
        <v/>
      </c>
      <c r="R32" s="267" t="str">
        <f t="shared" si="9"/>
        <v/>
      </c>
      <c r="S32" s="267" t="str">
        <f t="shared" si="10"/>
        <v/>
      </c>
    </row>
    <row r="33" spans="1:19" x14ac:dyDescent="0.25">
      <c r="A33" s="265">
        <v>41306</v>
      </c>
      <c r="B33" s="266">
        <f t="shared" si="2"/>
        <v>2</v>
      </c>
      <c r="C33" s="266">
        <f t="shared" si="0"/>
        <v>1</v>
      </c>
      <c r="D33" s="264">
        <f t="shared" si="3"/>
        <v>113.46428571428571</v>
      </c>
      <c r="E33" s="264">
        <f>SUM(D$2:D33)</f>
        <v>3075.9642857142844</v>
      </c>
      <c r="F33" s="264">
        <v>60900</v>
      </c>
      <c r="G33" s="264">
        <v>41731</v>
      </c>
      <c r="H33" s="264">
        <v>77087</v>
      </c>
      <c r="I33" s="264">
        <v>105487</v>
      </c>
      <c r="J33" s="264">
        <v>43534</v>
      </c>
      <c r="K33" s="264">
        <v>79083</v>
      </c>
      <c r="L33" s="264">
        <v>106582</v>
      </c>
      <c r="M33" s="267" t="str">
        <f t="shared" si="4"/>
        <v/>
      </c>
      <c r="N33" s="267" t="str">
        <f t="shared" si="5"/>
        <v/>
      </c>
      <c r="O33" s="267" t="str">
        <f t="shared" si="6"/>
        <v/>
      </c>
      <c r="P33" s="267" t="str">
        <f t="shared" si="7"/>
        <v/>
      </c>
      <c r="Q33" s="267" t="str">
        <f t="shared" si="8"/>
        <v/>
      </c>
      <c r="R33" s="267" t="str">
        <f t="shared" si="9"/>
        <v/>
      </c>
      <c r="S33" s="267" t="str">
        <f t="shared" si="10"/>
        <v/>
      </c>
    </row>
    <row r="34" spans="1:19" x14ac:dyDescent="0.25">
      <c r="A34" s="265">
        <v>41307</v>
      </c>
      <c r="B34" s="266">
        <f t="shared" si="2"/>
        <v>2</v>
      </c>
      <c r="C34" s="266">
        <f t="shared" si="0"/>
        <v>1</v>
      </c>
      <c r="D34" s="264">
        <f t="shared" si="3"/>
        <v>113.46428571428571</v>
      </c>
      <c r="E34" s="264">
        <f>SUM(D$2:D34)</f>
        <v>3189.4285714285702</v>
      </c>
      <c r="F34" s="264">
        <v>60900</v>
      </c>
      <c r="G34" s="264">
        <v>41731</v>
      </c>
      <c r="H34" s="264">
        <v>77087</v>
      </c>
      <c r="I34" s="264">
        <v>105487</v>
      </c>
      <c r="J34" s="264">
        <v>43534</v>
      </c>
      <c r="K34" s="264">
        <v>79083</v>
      </c>
      <c r="L34" s="264">
        <v>106582</v>
      </c>
      <c r="M34" s="267" t="str">
        <f t="shared" si="4"/>
        <v/>
      </c>
      <c r="N34" s="267" t="str">
        <f t="shared" si="5"/>
        <v/>
      </c>
      <c r="O34" s="267" t="str">
        <f t="shared" si="6"/>
        <v/>
      </c>
      <c r="P34" s="267" t="str">
        <f t="shared" si="7"/>
        <v/>
      </c>
      <c r="Q34" s="267" t="str">
        <f t="shared" si="8"/>
        <v/>
      </c>
      <c r="R34" s="267" t="str">
        <f t="shared" si="9"/>
        <v/>
      </c>
      <c r="S34" s="267" t="str">
        <f t="shared" si="10"/>
        <v/>
      </c>
    </row>
    <row r="35" spans="1:19" x14ac:dyDescent="0.25">
      <c r="A35" s="265">
        <v>41308</v>
      </c>
      <c r="B35" s="266">
        <f t="shared" si="2"/>
        <v>2</v>
      </c>
      <c r="C35" s="266">
        <f t="shared" si="0"/>
        <v>1</v>
      </c>
      <c r="D35" s="264">
        <f t="shared" si="3"/>
        <v>113.46428571428571</v>
      </c>
      <c r="E35" s="264">
        <f>SUM(D$2:D35)</f>
        <v>3302.892857142856</v>
      </c>
      <c r="F35" s="264">
        <v>60900</v>
      </c>
      <c r="G35" s="264">
        <v>41731</v>
      </c>
      <c r="H35" s="264">
        <v>77087</v>
      </c>
      <c r="I35" s="264">
        <v>105487</v>
      </c>
      <c r="J35" s="264">
        <v>43534</v>
      </c>
      <c r="K35" s="264">
        <v>79083</v>
      </c>
      <c r="L35" s="264">
        <v>106582</v>
      </c>
      <c r="M35" s="267" t="str">
        <f t="shared" si="4"/>
        <v/>
      </c>
      <c r="N35" s="267" t="str">
        <f t="shared" si="5"/>
        <v/>
      </c>
      <c r="O35" s="267" t="str">
        <f t="shared" si="6"/>
        <v/>
      </c>
      <c r="P35" s="267" t="str">
        <f t="shared" si="7"/>
        <v/>
      </c>
      <c r="Q35" s="267" t="str">
        <f t="shared" si="8"/>
        <v/>
      </c>
      <c r="R35" s="267" t="str">
        <f t="shared" si="9"/>
        <v/>
      </c>
      <c r="S35" s="267" t="str">
        <f t="shared" si="10"/>
        <v/>
      </c>
    </row>
    <row r="36" spans="1:19" x14ac:dyDescent="0.25">
      <c r="A36" s="265">
        <v>41309</v>
      </c>
      <c r="B36" s="266">
        <f t="shared" si="2"/>
        <v>2</v>
      </c>
      <c r="C36" s="266">
        <f t="shared" si="0"/>
        <v>1</v>
      </c>
      <c r="D36" s="264">
        <f t="shared" si="3"/>
        <v>113.46428571428571</v>
      </c>
      <c r="E36" s="264">
        <f>SUM(D$2:D36)</f>
        <v>3416.3571428571418</v>
      </c>
      <c r="F36" s="264">
        <v>60900</v>
      </c>
      <c r="G36" s="264">
        <v>41731</v>
      </c>
      <c r="H36" s="264">
        <v>77087</v>
      </c>
      <c r="I36" s="264">
        <v>105487</v>
      </c>
      <c r="J36" s="264">
        <v>43534</v>
      </c>
      <c r="K36" s="264">
        <v>79083</v>
      </c>
      <c r="L36" s="264">
        <v>106582</v>
      </c>
      <c r="M36" s="267" t="str">
        <f t="shared" si="4"/>
        <v/>
      </c>
      <c r="N36" s="267" t="str">
        <f t="shared" si="5"/>
        <v/>
      </c>
      <c r="O36" s="267" t="str">
        <f t="shared" si="6"/>
        <v/>
      </c>
      <c r="P36" s="267" t="str">
        <f t="shared" si="7"/>
        <v/>
      </c>
      <c r="Q36" s="267" t="str">
        <f t="shared" si="8"/>
        <v/>
      </c>
      <c r="R36" s="267" t="str">
        <f t="shared" si="9"/>
        <v/>
      </c>
      <c r="S36" s="267" t="str">
        <f t="shared" si="10"/>
        <v/>
      </c>
    </row>
    <row r="37" spans="1:19" x14ac:dyDescent="0.25">
      <c r="A37" s="265">
        <v>41310</v>
      </c>
      <c r="B37" s="266">
        <f t="shared" si="2"/>
        <v>2</v>
      </c>
      <c r="C37" s="266">
        <f t="shared" si="0"/>
        <v>1</v>
      </c>
      <c r="D37" s="264">
        <f t="shared" si="3"/>
        <v>113.46428571428571</v>
      </c>
      <c r="E37" s="264">
        <f>SUM(D$2:D37)</f>
        <v>3529.8214285714275</v>
      </c>
      <c r="F37" s="264">
        <v>60900</v>
      </c>
      <c r="G37" s="264">
        <v>41731</v>
      </c>
      <c r="H37" s="264">
        <v>77087</v>
      </c>
      <c r="I37" s="264">
        <v>105487</v>
      </c>
      <c r="J37" s="264">
        <v>43534</v>
      </c>
      <c r="K37" s="264">
        <v>79083</v>
      </c>
      <c r="L37" s="264">
        <v>106582</v>
      </c>
      <c r="M37" s="267" t="str">
        <f t="shared" si="4"/>
        <v/>
      </c>
      <c r="N37" s="267" t="str">
        <f t="shared" si="5"/>
        <v/>
      </c>
      <c r="O37" s="267" t="str">
        <f t="shared" si="6"/>
        <v/>
      </c>
      <c r="P37" s="267" t="str">
        <f t="shared" si="7"/>
        <v/>
      </c>
      <c r="Q37" s="267" t="str">
        <f t="shared" si="8"/>
        <v/>
      </c>
      <c r="R37" s="267" t="str">
        <f t="shared" si="9"/>
        <v/>
      </c>
      <c r="S37" s="267" t="str">
        <f t="shared" si="10"/>
        <v/>
      </c>
    </row>
    <row r="38" spans="1:19" x14ac:dyDescent="0.25">
      <c r="A38" s="265">
        <v>41311</v>
      </c>
      <c r="B38" s="266">
        <f t="shared" si="2"/>
        <v>2</v>
      </c>
      <c r="C38" s="266">
        <f t="shared" si="0"/>
        <v>1</v>
      </c>
      <c r="D38" s="264">
        <f t="shared" si="3"/>
        <v>113.46428571428571</v>
      </c>
      <c r="E38" s="264">
        <f>SUM(D$2:D38)</f>
        <v>3643.2857142857133</v>
      </c>
      <c r="F38" s="264">
        <v>60900</v>
      </c>
      <c r="G38" s="264">
        <v>41731</v>
      </c>
      <c r="H38" s="264">
        <v>77087</v>
      </c>
      <c r="I38" s="264">
        <v>105487</v>
      </c>
      <c r="J38" s="264">
        <v>43534</v>
      </c>
      <c r="K38" s="264">
        <v>79083</v>
      </c>
      <c r="L38" s="264">
        <v>106582</v>
      </c>
      <c r="M38" s="267" t="str">
        <f t="shared" si="4"/>
        <v/>
      </c>
      <c r="N38" s="267" t="str">
        <f t="shared" si="5"/>
        <v/>
      </c>
      <c r="O38" s="267" t="str">
        <f t="shared" si="6"/>
        <v/>
      </c>
      <c r="P38" s="267" t="str">
        <f t="shared" si="7"/>
        <v/>
      </c>
      <c r="Q38" s="267" t="str">
        <f t="shared" si="8"/>
        <v/>
      </c>
      <c r="R38" s="267" t="str">
        <f t="shared" si="9"/>
        <v/>
      </c>
      <c r="S38" s="267" t="str">
        <f t="shared" si="10"/>
        <v/>
      </c>
    </row>
    <row r="39" spans="1:19" x14ac:dyDescent="0.25">
      <c r="A39" s="265">
        <v>41312</v>
      </c>
      <c r="B39" s="266">
        <f t="shared" si="2"/>
        <v>2</v>
      </c>
      <c r="C39" s="266">
        <f t="shared" si="0"/>
        <v>1</v>
      </c>
      <c r="D39" s="264">
        <f t="shared" si="3"/>
        <v>113.46428571428571</v>
      </c>
      <c r="E39" s="264">
        <f>SUM(D$2:D39)</f>
        <v>3756.7499999999991</v>
      </c>
      <c r="F39" s="264">
        <v>60900</v>
      </c>
      <c r="G39" s="264">
        <v>41731</v>
      </c>
      <c r="H39" s="264">
        <v>77087</v>
      </c>
      <c r="I39" s="264">
        <v>105487</v>
      </c>
      <c r="J39" s="264">
        <v>43534</v>
      </c>
      <c r="K39" s="264">
        <v>79083</v>
      </c>
      <c r="L39" s="264">
        <v>106582</v>
      </c>
      <c r="M39" s="267" t="str">
        <f t="shared" si="4"/>
        <v/>
      </c>
      <c r="N39" s="267" t="str">
        <f t="shared" si="5"/>
        <v/>
      </c>
      <c r="O39" s="267" t="str">
        <f t="shared" si="6"/>
        <v/>
      </c>
      <c r="P39" s="267" t="str">
        <f t="shared" si="7"/>
        <v/>
      </c>
      <c r="Q39" s="267" t="str">
        <f t="shared" si="8"/>
        <v/>
      </c>
      <c r="R39" s="267" t="str">
        <f t="shared" si="9"/>
        <v/>
      </c>
      <c r="S39" s="267" t="str">
        <f t="shared" si="10"/>
        <v/>
      </c>
    </row>
    <row r="40" spans="1:19" x14ac:dyDescent="0.25">
      <c r="A40" s="265">
        <v>41313</v>
      </c>
      <c r="B40" s="266">
        <f t="shared" si="2"/>
        <v>2</v>
      </c>
      <c r="C40" s="266">
        <f t="shared" si="0"/>
        <v>1</v>
      </c>
      <c r="D40" s="264">
        <f t="shared" si="3"/>
        <v>113.46428571428571</v>
      </c>
      <c r="E40" s="264">
        <f>SUM(D$2:D40)</f>
        <v>3870.2142857142849</v>
      </c>
      <c r="F40" s="264">
        <v>60900</v>
      </c>
      <c r="G40" s="264">
        <v>41731</v>
      </c>
      <c r="H40" s="264">
        <v>77087</v>
      </c>
      <c r="I40" s="264">
        <v>105487</v>
      </c>
      <c r="J40" s="264">
        <v>43534</v>
      </c>
      <c r="K40" s="264">
        <v>79083</v>
      </c>
      <c r="L40" s="264">
        <v>106582</v>
      </c>
      <c r="M40" s="267" t="str">
        <f t="shared" si="4"/>
        <v/>
      </c>
      <c r="N40" s="267" t="str">
        <f t="shared" si="5"/>
        <v/>
      </c>
      <c r="O40" s="267" t="str">
        <f t="shared" si="6"/>
        <v/>
      </c>
      <c r="P40" s="267" t="str">
        <f t="shared" si="7"/>
        <v/>
      </c>
      <c r="Q40" s="267" t="str">
        <f t="shared" si="8"/>
        <v/>
      </c>
      <c r="R40" s="267" t="str">
        <f t="shared" si="9"/>
        <v/>
      </c>
      <c r="S40" s="267" t="str">
        <f t="shared" si="10"/>
        <v/>
      </c>
    </row>
    <row r="41" spans="1:19" x14ac:dyDescent="0.25">
      <c r="A41" s="265">
        <v>41314</v>
      </c>
      <c r="B41" s="266">
        <f t="shared" si="2"/>
        <v>2</v>
      </c>
      <c r="C41" s="266">
        <f t="shared" si="0"/>
        <v>1</v>
      </c>
      <c r="D41" s="264">
        <f t="shared" si="3"/>
        <v>113.46428571428571</v>
      </c>
      <c r="E41" s="264">
        <f>SUM(D$2:D41)</f>
        <v>3983.6785714285706</v>
      </c>
      <c r="F41" s="264">
        <v>60900</v>
      </c>
      <c r="G41" s="264">
        <v>41731</v>
      </c>
      <c r="H41" s="264">
        <v>77087</v>
      </c>
      <c r="I41" s="264">
        <v>105487</v>
      </c>
      <c r="J41" s="264">
        <v>43534</v>
      </c>
      <c r="K41" s="264">
        <v>79083</v>
      </c>
      <c r="L41" s="264">
        <v>106582</v>
      </c>
      <c r="M41" s="267" t="str">
        <f t="shared" si="4"/>
        <v/>
      </c>
      <c r="N41" s="267" t="str">
        <f t="shared" si="5"/>
        <v/>
      </c>
      <c r="O41" s="267" t="str">
        <f t="shared" si="6"/>
        <v/>
      </c>
      <c r="P41" s="267" t="str">
        <f t="shared" si="7"/>
        <v/>
      </c>
      <c r="Q41" s="267" t="str">
        <f t="shared" si="8"/>
        <v/>
      </c>
      <c r="R41" s="267" t="str">
        <f t="shared" si="9"/>
        <v/>
      </c>
      <c r="S41" s="267" t="str">
        <f t="shared" si="10"/>
        <v/>
      </c>
    </row>
    <row r="42" spans="1:19" x14ac:dyDescent="0.25">
      <c r="A42" s="265">
        <v>41315</v>
      </c>
      <c r="B42" s="266">
        <f t="shared" si="2"/>
        <v>2</v>
      </c>
      <c r="C42" s="266">
        <f t="shared" si="0"/>
        <v>1</v>
      </c>
      <c r="D42" s="264">
        <f t="shared" si="3"/>
        <v>113.46428571428571</v>
      </c>
      <c r="E42" s="264">
        <f>SUM(D$2:D42)</f>
        <v>4097.142857142856</v>
      </c>
      <c r="F42" s="264">
        <v>60900</v>
      </c>
      <c r="G42" s="264">
        <v>41731</v>
      </c>
      <c r="H42" s="264">
        <v>77087</v>
      </c>
      <c r="I42" s="264">
        <v>105487</v>
      </c>
      <c r="J42" s="264">
        <v>43534</v>
      </c>
      <c r="K42" s="264">
        <v>79083</v>
      </c>
      <c r="L42" s="264">
        <v>106582</v>
      </c>
      <c r="M42" s="267" t="str">
        <f t="shared" si="4"/>
        <v/>
      </c>
      <c r="N42" s="267" t="str">
        <f t="shared" si="5"/>
        <v/>
      </c>
      <c r="O42" s="267" t="str">
        <f t="shared" si="6"/>
        <v/>
      </c>
      <c r="P42" s="267" t="str">
        <f t="shared" si="7"/>
        <v/>
      </c>
      <c r="Q42" s="267" t="str">
        <f t="shared" si="8"/>
        <v/>
      </c>
      <c r="R42" s="267" t="str">
        <f t="shared" si="9"/>
        <v/>
      </c>
      <c r="S42" s="267" t="str">
        <f t="shared" si="10"/>
        <v/>
      </c>
    </row>
    <row r="43" spans="1:19" x14ac:dyDescent="0.25">
      <c r="A43" s="265">
        <v>41316</v>
      </c>
      <c r="B43" s="266">
        <f t="shared" si="2"/>
        <v>2</v>
      </c>
      <c r="C43" s="266">
        <f t="shared" si="0"/>
        <v>1</v>
      </c>
      <c r="D43" s="264">
        <f t="shared" si="3"/>
        <v>113.46428571428571</v>
      </c>
      <c r="E43" s="264">
        <f>SUM(D$2:D43)</f>
        <v>4210.6071428571413</v>
      </c>
      <c r="F43" s="264">
        <v>60900</v>
      </c>
      <c r="G43" s="264">
        <v>41731</v>
      </c>
      <c r="H43" s="264">
        <v>77087</v>
      </c>
      <c r="I43" s="264">
        <v>105487</v>
      </c>
      <c r="J43" s="264">
        <v>43534</v>
      </c>
      <c r="K43" s="264">
        <v>79083</v>
      </c>
      <c r="L43" s="264">
        <v>106582</v>
      </c>
      <c r="M43" s="267" t="str">
        <f t="shared" si="4"/>
        <v/>
      </c>
      <c r="N43" s="267" t="str">
        <f t="shared" si="5"/>
        <v/>
      </c>
      <c r="O43" s="267" t="str">
        <f t="shared" si="6"/>
        <v/>
      </c>
      <c r="P43" s="267" t="str">
        <f t="shared" si="7"/>
        <v/>
      </c>
      <c r="Q43" s="267" t="str">
        <f t="shared" si="8"/>
        <v/>
      </c>
      <c r="R43" s="267" t="str">
        <f t="shared" si="9"/>
        <v/>
      </c>
      <c r="S43" s="267" t="str">
        <f t="shared" si="10"/>
        <v/>
      </c>
    </row>
    <row r="44" spans="1:19" x14ac:dyDescent="0.25">
      <c r="A44" s="265">
        <v>41317</v>
      </c>
      <c r="B44" s="266">
        <f t="shared" si="2"/>
        <v>2</v>
      </c>
      <c r="C44" s="266">
        <f t="shared" si="0"/>
        <v>1</v>
      </c>
      <c r="D44" s="264">
        <f t="shared" si="3"/>
        <v>113.46428571428571</v>
      </c>
      <c r="E44" s="264">
        <f>SUM(D$2:D44)</f>
        <v>4324.0714285714266</v>
      </c>
      <c r="F44" s="264">
        <v>60900</v>
      </c>
      <c r="G44" s="264">
        <v>41731</v>
      </c>
      <c r="H44" s="264">
        <v>77087</v>
      </c>
      <c r="I44" s="264">
        <v>105487</v>
      </c>
      <c r="J44" s="264">
        <v>43534</v>
      </c>
      <c r="K44" s="264">
        <v>79083</v>
      </c>
      <c r="L44" s="264">
        <v>106582</v>
      </c>
      <c r="M44" s="267" t="str">
        <f t="shared" si="4"/>
        <v/>
      </c>
      <c r="N44" s="267" t="str">
        <f t="shared" si="5"/>
        <v/>
      </c>
      <c r="O44" s="267" t="str">
        <f t="shared" si="6"/>
        <v/>
      </c>
      <c r="P44" s="267" t="str">
        <f t="shared" si="7"/>
        <v/>
      </c>
      <c r="Q44" s="267" t="str">
        <f t="shared" si="8"/>
        <v/>
      </c>
      <c r="R44" s="267" t="str">
        <f t="shared" si="9"/>
        <v/>
      </c>
      <c r="S44" s="267" t="str">
        <f t="shared" si="10"/>
        <v/>
      </c>
    </row>
    <row r="45" spans="1:19" x14ac:dyDescent="0.25">
      <c r="A45" s="265">
        <v>41318</v>
      </c>
      <c r="B45" s="266">
        <f t="shared" si="2"/>
        <v>2</v>
      </c>
      <c r="C45" s="266">
        <f t="shared" si="0"/>
        <v>1</v>
      </c>
      <c r="D45" s="264">
        <f t="shared" si="3"/>
        <v>113.46428571428571</v>
      </c>
      <c r="E45" s="264">
        <f>SUM(D$2:D45)</f>
        <v>4437.5357142857119</v>
      </c>
      <c r="F45" s="264">
        <v>60900</v>
      </c>
      <c r="G45" s="264">
        <v>41731</v>
      </c>
      <c r="H45" s="264">
        <v>77087</v>
      </c>
      <c r="I45" s="264">
        <v>105487</v>
      </c>
      <c r="J45" s="264">
        <v>43534</v>
      </c>
      <c r="K45" s="264">
        <v>79083</v>
      </c>
      <c r="L45" s="264">
        <v>106582</v>
      </c>
      <c r="M45" s="267" t="str">
        <f t="shared" si="4"/>
        <v/>
      </c>
      <c r="N45" s="267" t="str">
        <f t="shared" si="5"/>
        <v/>
      </c>
      <c r="O45" s="267" t="str">
        <f t="shared" si="6"/>
        <v/>
      </c>
      <c r="P45" s="267" t="str">
        <f t="shared" si="7"/>
        <v/>
      </c>
      <c r="Q45" s="267" t="str">
        <f t="shared" si="8"/>
        <v/>
      </c>
      <c r="R45" s="267" t="str">
        <f t="shared" si="9"/>
        <v/>
      </c>
      <c r="S45" s="267" t="str">
        <f t="shared" si="10"/>
        <v/>
      </c>
    </row>
    <row r="46" spans="1:19" x14ac:dyDescent="0.25">
      <c r="A46" s="265">
        <v>41319</v>
      </c>
      <c r="B46" s="266">
        <f t="shared" si="2"/>
        <v>2</v>
      </c>
      <c r="C46" s="266">
        <f t="shared" si="0"/>
        <v>1</v>
      </c>
      <c r="D46" s="264">
        <f t="shared" si="3"/>
        <v>113.46428571428571</v>
      </c>
      <c r="E46" s="264">
        <f>SUM(D$2:D46)</f>
        <v>4550.9999999999973</v>
      </c>
      <c r="F46" s="264">
        <v>60900</v>
      </c>
      <c r="G46" s="264">
        <v>41731</v>
      </c>
      <c r="H46" s="264">
        <v>77087</v>
      </c>
      <c r="I46" s="264">
        <v>105487</v>
      </c>
      <c r="J46" s="264">
        <v>43534</v>
      </c>
      <c r="K46" s="264">
        <v>79083</v>
      </c>
      <c r="L46" s="264">
        <v>106582</v>
      </c>
      <c r="M46" s="267" t="str">
        <f t="shared" si="4"/>
        <v/>
      </c>
      <c r="N46" s="267" t="str">
        <f t="shared" si="5"/>
        <v/>
      </c>
      <c r="O46" s="267" t="str">
        <f t="shared" si="6"/>
        <v/>
      </c>
      <c r="P46" s="267" t="str">
        <f t="shared" si="7"/>
        <v/>
      </c>
      <c r="Q46" s="267" t="str">
        <f t="shared" si="8"/>
        <v/>
      </c>
      <c r="R46" s="267" t="str">
        <f t="shared" si="9"/>
        <v/>
      </c>
      <c r="S46" s="267" t="str">
        <f t="shared" si="10"/>
        <v/>
      </c>
    </row>
    <row r="47" spans="1:19" x14ac:dyDescent="0.25">
      <c r="A47" s="265">
        <v>41320</v>
      </c>
      <c r="B47" s="266">
        <f t="shared" si="2"/>
        <v>2</v>
      </c>
      <c r="C47" s="266">
        <f t="shared" si="0"/>
        <v>1</v>
      </c>
      <c r="D47" s="264">
        <f t="shared" si="3"/>
        <v>113.46428571428571</v>
      </c>
      <c r="E47" s="264">
        <f>SUM(D$2:D47)</f>
        <v>4664.4642857142826</v>
      </c>
      <c r="F47" s="264">
        <v>60900</v>
      </c>
      <c r="G47" s="264">
        <v>41731</v>
      </c>
      <c r="H47" s="264">
        <v>77087</v>
      </c>
      <c r="I47" s="264">
        <v>105487</v>
      </c>
      <c r="J47" s="264">
        <v>43534</v>
      </c>
      <c r="K47" s="264">
        <v>79083</v>
      </c>
      <c r="L47" s="264">
        <v>106582</v>
      </c>
      <c r="M47" s="267" t="str">
        <f t="shared" si="4"/>
        <v/>
      </c>
      <c r="N47" s="267" t="str">
        <f t="shared" si="5"/>
        <v/>
      </c>
      <c r="O47" s="267" t="str">
        <f t="shared" si="6"/>
        <v/>
      </c>
      <c r="P47" s="267" t="str">
        <f t="shared" si="7"/>
        <v/>
      </c>
      <c r="Q47" s="267" t="str">
        <f t="shared" si="8"/>
        <v/>
      </c>
      <c r="R47" s="267" t="str">
        <f t="shared" si="9"/>
        <v/>
      </c>
      <c r="S47" s="267" t="str">
        <f t="shared" si="10"/>
        <v/>
      </c>
    </row>
    <row r="48" spans="1:19" x14ac:dyDescent="0.25">
      <c r="A48" s="265">
        <v>41321</v>
      </c>
      <c r="B48" s="266">
        <f t="shared" si="2"/>
        <v>2</v>
      </c>
      <c r="C48" s="266">
        <f t="shared" si="0"/>
        <v>1</v>
      </c>
      <c r="D48" s="264">
        <f t="shared" si="3"/>
        <v>113.46428571428571</v>
      </c>
      <c r="E48" s="264">
        <f>SUM(D$2:D48)</f>
        <v>4777.9285714285679</v>
      </c>
      <c r="F48" s="264">
        <v>60900</v>
      </c>
      <c r="G48" s="264">
        <v>41731</v>
      </c>
      <c r="H48" s="264">
        <v>77087</v>
      </c>
      <c r="I48" s="264">
        <v>105487</v>
      </c>
      <c r="J48" s="264">
        <v>43534</v>
      </c>
      <c r="K48" s="264">
        <v>79083</v>
      </c>
      <c r="L48" s="264">
        <v>106582</v>
      </c>
      <c r="M48" s="267" t="str">
        <f t="shared" si="4"/>
        <v/>
      </c>
      <c r="N48" s="267" t="str">
        <f t="shared" si="5"/>
        <v/>
      </c>
      <c r="O48" s="267" t="str">
        <f t="shared" si="6"/>
        <v/>
      </c>
      <c r="P48" s="267" t="str">
        <f t="shared" si="7"/>
        <v/>
      </c>
      <c r="Q48" s="267" t="str">
        <f t="shared" si="8"/>
        <v/>
      </c>
      <c r="R48" s="267" t="str">
        <f t="shared" si="9"/>
        <v/>
      </c>
      <c r="S48" s="267" t="str">
        <f t="shared" si="10"/>
        <v/>
      </c>
    </row>
    <row r="49" spans="1:19" x14ac:dyDescent="0.25">
      <c r="A49" s="265">
        <v>41322</v>
      </c>
      <c r="B49" s="266">
        <f t="shared" si="2"/>
        <v>2</v>
      </c>
      <c r="C49" s="266">
        <f t="shared" si="0"/>
        <v>1</v>
      </c>
      <c r="D49" s="264">
        <f t="shared" si="3"/>
        <v>113.46428571428571</v>
      </c>
      <c r="E49" s="264">
        <f>SUM(D$2:D49)</f>
        <v>4891.3928571428532</v>
      </c>
      <c r="F49" s="264">
        <v>60900</v>
      </c>
      <c r="G49" s="264">
        <v>41731</v>
      </c>
      <c r="H49" s="264">
        <v>77087</v>
      </c>
      <c r="I49" s="264">
        <v>105487</v>
      </c>
      <c r="J49" s="264">
        <v>43534</v>
      </c>
      <c r="K49" s="264">
        <v>79083</v>
      </c>
      <c r="L49" s="264">
        <v>106582</v>
      </c>
      <c r="M49" s="267" t="str">
        <f t="shared" si="4"/>
        <v/>
      </c>
      <c r="N49" s="267" t="str">
        <f t="shared" si="5"/>
        <v/>
      </c>
      <c r="O49" s="267" t="str">
        <f t="shared" si="6"/>
        <v/>
      </c>
      <c r="P49" s="267" t="str">
        <f t="shared" si="7"/>
        <v/>
      </c>
      <c r="Q49" s="267" t="str">
        <f t="shared" si="8"/>
        <v/>
      </c>
      <c r="R49" s="267" t="str">
        <f t="shared" si="9"/>
        <v/>
      </c>
      <c r="S49" s="267" t="str">
        <f t="shared" si="10"/>
        <v/>
      </c>
    </row>
    <row r="50" spans="1:19" x14ac:dyDescent="0.25">
      <c r="A50" s="265">
        <v>41323</v>
      </c>
      <c r="B50" s="266">
        <f t="shared" si="2"/>
        <v>2</v>
      </c>
      <c r="C50" s="266">
        <f t="shared" si="0"/>
        <v>1</v>
      </c>
      <c r="D50" s="264">
        <f t="shared" si="3"/>
        <v>113.46428571428571</v>
      </c>
      <c r="E50" s="264">
        <f>SUM(D$2:D50)</f>
        <v>5004.8571428571386</v>
      </c>
      <c r="F50" s="264">
        <v>60900</v>
      </c>
      <c r="G50" s="264">
        <v>41731</v>
      </c>
      <c r="H50" s="264">
        <v>77087</v>
      </c>
      <c r="I50" s="264">
        <v>105487</v>
      </c>
      <c r="J50" s="264">
        <v>43534</v>
      </c>
      <c r="K50" s="264">
        <v>79083</v>
      </c>
      <c r="L50" s="264">
        <v>106582</v>
      </c>
      <c r="M50" s="267" t="str">
        <f t="shared" si="4"/>
        <v/>
      </c>
      <c r="N50" s="267" t="str">
        <f t="shared" si="5"/>
        <v/>
      </c>
      <c r="O50" s="267" t="str">
        <f t="shared" si="6"/>
        <v/>
      </c>
      <c r="P50" s="267" t="str">
        <f t="shared" si="7"/>
        <v/>
      </c>
      <c r="Q50" s="267" t="str">
        <f t="shared" si="8"/>
        <v/>
      </c>
      <c r="R50" s="267" t="str">
        <f t="shared" si="9"/>
        <v/>
      </c>
      <c r="S50" s="267" t="str">
        <f t="shared" si="10"/>
        <v/>
      </c>
    </row>
    <row r="51" spans="1:19" x14ac:dyDescent="0.25">
      <c r="A51" s="265">
        <v>41324</v>
      </c>
      <c r="B51" s="266">
        <f t="shared" si="2"/>
        <v>2</v>
      </c>
      <c r="C51" s="266">
        <f t="shared" si="0"/>
        <v>1</v>
      </c>
      <c r="D51" s="264">
        <f t="shared" si="3"/>
        <v>113.46428571428571</v>
      </c>
      <c r="E51" s="264">
        <f>SUM(D$2:D51)</f>
        <v>5118.3214285714239</v>
      </c>
      <c r="F51" s="264">
        <v>60900</v>
      </c>
      <c r="G51" s="264">
        <v>41731</v>
      </c>
      <c r="H51" s="264">
        <v>77087</v>
      </c>
      <c r="I51" s="264">
        <v>105487</v>
      </c>
      <c r="J51" s="264">
        <v>43534</v>
      </c>
      <c r="K51" s="264">
        <v>79083</v>
      </c>
      <c r="L51" s="264">
        <v>106582</v>
      </c>
      <c r="M51" s="267" t="str">
        <f t="shared" si="4"/>
        <v/>
      </c>
      <c r="N51" s="267" t="str">
        <f t="shared" si="5"/>
        <v/>
      </c>
      <c r="O51" s="267" t="str">
        <f t="shared" si="6"/>
        <v/>
      </c>
      <c r="P51" s="267" t="str">
        <f t="shared" si="7"/>
        <v/>
      </c>
      <c r="Q51" s="267" t="str">
        <f t="shared" si="8"/>
        <v/>
      </c>
      <c r="R51" s="267" t="str">
        <f t="shared" si="9"/>
        <v/>
      </c>
      <c r="S51" s="267" t="str">
        <f t="shared" si="10"/>
        <v/>
      </c>
    </row>
    <row r="52" spans="1:19" x14ac:dyDescent="0.25">
      <c r="A52" s="265">
        <v>41325</v>
      </c>
      <c r="B52" s="266">
        <f t="shared" si="2"/>
        <v>2</v>
      </c>
      <c r="C52" s="266">
        <f t="shared" si="0"/>
        <v>1</v>
      </c>
      <c r="D52" s="264">
        <f t="shared" si="3"/>
        <v>113.46428571428571</v>
      </c>
      <c r="E52" s="264">
        <f>SUM(D$2:D52)</f>
        <v>5231.7857142857092</v>
      </c>
      <c r="F52" s="264">
        <v>60900</v>
      </c>
      <c r="G52" s="264">
        <v>41731</v>
      </c>
      <c r="H52" s="264">
        <v>77087</v>
      </c>
      <c r="I52" s="264">
        <v>105487</v>
      </c>
      <c r="J52" s="264">
        <v>43534</v>
      </c>
      <c r="K52" s="264">
        <v>79083</v>
      </c>
      <c r="L52" s="264">
        <v>106582</v>
      </c>
      <c r="M52" s="267" t="str">
        <f t="shared" si="4"/>
        <v/>
      </c>
      <c r="N52" s="267" t="str">
        <f t="shared" si="5"/>
        <v/>
      </c>
      <c r="O52" s="267" t="str">
        <f t="shared" si="6"/>
        <v/>
      </c>
      <c r="P52" s="267" t="str">
        <f t="shared" si="7"/>
        <v/>
      </c>
      <c r="Q52" s="267" t="str">
        <f t="shared" si="8"/>
        <v/>
      </c>
      <c r="R52" s="267" t="str">
        <f t="shared" si="9"/>
        <v/>
      </c>
      <c r="S52" s="267" t="str">
        <f t="shared" si="10"/>
        <v/>
      </c>
    </row>
    <row r="53" spans="1:19" x14ac:dyDescent="0.25">
      <c r="A53" s="265">
        <v>41326</v>
      </c>
      <c r="B53" s="266">
        <f t="shared" si="2"/>
        <v>2</v>
      </c>
      <c r="C53" s="266">
        <f t="shared" si="0"/>
        <v>1</v>
      </c>
      <c r="D53" s="264">
        <f t="shared" si="3"/>
        <v>113.46428571428571</v>
      </c>
      <c r="E53" s="264">
        <f>SUM(D$2:D53)</f>
        <v>5345.2499999999945</v>
      </c>
      <c r="F53" s="264">
        <v>60900</v>
      </c>
      <c r="G53" s="264">
        <v>41731</v>
      </c>
      <c r="H53" s="264">
        <v>77087</v>
      </c>
      <c r="I53" s="264">
        <v>105487</v>
      </c>
      <c r="J53" s="264">
        <v>43534</v>
      </c>
      <c r="K53" s="264">
        <v>79083</v>
      </c>
      <c r="L53" s="264">
        <v>106582</v>
      </c>
      <c r="M53" s="267" t="str">
        <f t="shared" si="4"/>
        <v/>
      </c>
      <c r="N53" s="267" t="str">
        <f t="shared" si="5"/>
        <v/>
      </c>
      <c r="O53" s="267" t="str">
        <f t="shared" si="6"/>
        <v/>
      </c>
      <c r="P53" s="267" t="str">
        <f t="shared" si="7"/>
        <v/>
      </c>
      <c r="Q53" s="267" t="str">
        <f t="shared" si="8"/>
        <v/>
      </c>
      <c r="R53" s="267" t="str">
        <f t="shared" si="9"/>
        <v/>
      </c>
      <c r="S53" s="267" t="str">
        <f t="shared" si="10"/>
        <v/>
      </c>
    </row>
    <row r="54" spans="1:19" x14ac:dyDescent="0.25">
      <c r="A54" s="265">
        <v>41327</v>
      </c>
      <c r="B54" s="266">
        <f t="shared" si="2"/>
        <v>2</v>
      </c>
      <c r="C54" s="266">
        <f t="shared" si="0"/>
        <v>1</v>
      </c>
      <c r="D54" s="264">
        <f t="shared" si="3"/>
        <v>113.46428571428571</v>
      </c>
      <c r="E54" s="264">
        <f>SUM(D$2:D54)</f>
        <v>5458.7142857142799</v>
      </c>
      <c r="F54" s="264">
        <v>60900</v>
      </c>
      <c r="G54" s="264">
        <v>41731</v>
      </c>
      <c r="H54" s="264">
        <v>77087</v>
      </c>
      <c r="I54" s="264">
        <v>105487</v>
      </c>
      <c r="J54" s="264">
        <v>43534</v>
      </c>
      <c r="K54" s="264">
        <v>79083</v>
      </c>
      <c r="L54" s="264">
        <v>106582</v>
      </c>
      <c r="M54" s="267" t="str">
        <f t="shared" si="4"/>
        <v/>
      </c>
      <c r="N54" s="267" t="str">
        <f t="shared" si="5"/>
        <v/>
      </c>
      <c r="O54" s="267" t="str">
        <f t="shared" si="6"/>
        <v/>
      </c>
      <c r="P54" s="267" t="str">
        <f t="shared" si="7"/>
        <v/>
      </c>
      <c r="Q54" s="267" t="str">
        <f t="shared" si="8"/>
        <v/>
      </c>
      <c r="R54" s="267" t="str">
        <f t="shared" si="9"/>
        <v/>
      </c>
      <c r="S54" s="267" t="str">
        <f t="shared" si="10"/>
        <v/>
      </c>
    </row>
    <row r="55" spans="1:19" x14ac:dyDescent="0.25">
      <c r="A55" s="265">
        <v>41328</v>
      </c>
      <c r="B55" s="266">
        <f t="shared" si="2"/>
        <v>2</v>
      </c>
      <c r="C55" s="266">
        <f t="shared" si="0"/>
        <v>1</v>
      </c>
      <c r="D55" s="264">
        <f t="shared" si="3"/>
        <v>113.46428571428571</v>
      </c>
      <c r="E55" s="264">
        <f>SUM(D$2:D55)</f>
        <v>5572.1785714285652</v>
      </c>
      <c r="F55" s="264">
        <v>60900</v>
      </c>
      <c r="G55" s="264">
        <v>41731</v>
      </c>
      <c r="H55" s="264">
        <v>77087</v>
      </c>
      <c r="I55" s="264">
        <v>105487</v>
      </c>
      <c r="J55" s="264">
        <v>43534</v>
      </c>
      <c r="K55" s="264">
        <v>79083</v>
      </c>
      <c r="L55" s="264">
        <v>106582</v>
      </c>
      <c r="M55" s="267" t="str">
        <f t="shared" si="4"/>
        <v/>
      </c>
      <c r="N55" s="267" t="str">
        <f t="shared" si="5"/>
        <v/>
      </c>
      <c r="O55" s="267" t="str">
        <f t="shared" si="6"/>
        <v/>
      </c>
      <c r="P55" s="267" t="str">
        <f t="shared" si="7"/>
        <v/>
      </c>
      <c r="Q55" s="267" t="str">
        <f t="shared" si="8"/>
        <v/>
      </c>
      <c r="R55" s="267" t="str">
        <f t="shared" si="9"/>
        <v/>
      </c>
      <c r="S55" s="267" t="str">
        <f t="shared" si="10"/>
        <v/>
      </c>
    </row>
    <row r="56" spans="1:19" x14ac:dyDescent="0.25">
      <c r="A56" s="265">
        <v>41329</v>
      </c>
      <c r="B56" s="266">
        <f t="shared" si="2"/>
        <v>2</v>
      </c>
      <c r="C56" s="266">
        <f t="shared" si="0"/>
        <v>1</v>
      </c>
      <c r="D56" s="264">
        <f t="shared" si="3"/>
        <v>113.46428571428571</v>
      </c>
      <c r="E56" s="264">
        <f>SUM(D$2:D56)</f>
        <v>5685.6428571428505</v>
      </c>
      <c r="F56" s="264">
        <v>60900</v>
      </c>
      <c r="G56" s="264">
        <v>41731</v>
      </c>
      <c r="H56" s="264">
        <v>77087</v>
      </c>
      <c r="I56" s="264">
        <v>105487</v>
      </c>
      <c r="J56" s="264">
        <v>43534</v>
      </c>
      <c r="K56" s="264">
        <v>79083</v>
      </c>
      <c r="L56" s="264">
        <v>106582</v>
      </c>
      <c r="M56" s="267" t="str">
        <f t="shared" si="4"/>
        <v/>
      </c>
      <c r="N56" s="267" t="str">
        <f t="shared" si="5"/>
        <v/>
      </c>
      <c r="O56" s="267" t="str">
        <f t="shared" si="6"/>
        <v/>
      </c>
      <c r="P56" s="267" t="str">
        <f t="shared" si="7"/>
        <v/>
      </c>
      <c r="Q56" s="267" t="str">
        <f t="shared" si="8"/>
        <v/>
      </c>
      <c r="R56" s="267" t="str">
        <f t="shared" si="9"/>
        <v/>
      </c>
      <c r="S56" s="267" t="str">
        <f t="shared" si="10"/>
        <v/>
      </c>
    </row>
    <row r="57" spans="1:19" x14ac:dyDescent="0.25">
      <c r="A57" s="265">
        <v>41330</v>
      </c>
      <c r="B57" s="266">
        <f t="shared" si="2"/>
        <v>2</v>
      </c>
      <c r="C57" s="266">
        <f t="shared" si="0"/>
        <v>1</v>
      </c>
      <c r="D57" s="264">
        <f t="shared" si="3"/>
        <v>113.46428571428571</v>
      </c>
      <c r="E57" s="264">
        <f>SUM(D$2:D57)</f>
        <v>5799.1071428571358</v>
      </c>
      <c r="F57" s="264">
        <v>60900</v>
      </c>
      <c r="G57" s="264">
        <v>41731</v>
      </c>
      <c r="H57" s="264">
        <v>77087</v>
      </c>
      <c r="I57" s="264">
        <v>105487</v>
      </c>
      <c r="J57" s="264">
        <v>43534</v>
      </c>
      <c r="K57" s="264">
        <v>79083</v>
      </c>
      <c r="L57" s="264">
        <v>106582</v>
      </c>
      <c r="M57" s="267" t="str">
        <f t="shared" si="4"/>
        <v/>
      </c>
      <c r="N57" s="267" t="str">
        <f t="shared" si="5"/>
        <v/>
      </c>
      <c r="O57" s="267" t="str">
        <f t="shared" si="6"/>
        <v/>
      </c>
      <c r="P57" s="267" t="str">
        <f t="shared" si="7"/>
        <v/>
      </c>
      <c r="Q57" s="267" t="str">
        <f t="shared" si="8"/>
        <v/>
      </c>
      <c r="R57" s="267" t="str">
        <f t="shared" si="9"/>
        <v/>
      </c>
      <c r="S57" s="267" t="str">
        <f t="shared" si="10"/>
        <v/>
      </c>
    </row>
    <row r="58" spans="1:19" x14ac:dyDescent="0.25">
      <c r="A58" s="265">
        <v>41331</v>
      </c>
      <c r="B58" s="266">
        <f t="shared" si="2"/>
        <v>2</v>
      </c>
      <c r="C58" s="266">
        <f t="shared" si="0"/>
        <v>1</v>
      </c>
      <c r="D58" s="264">
        <f t="shared" si="3"/>
        <v>113.46428571428571</v>
      </c>
      <c r="E58" s="264">
        <f>SUM(D$2:D58)</f>
        <v>5912.5714285714212</v>
      </c>
      <c r="F58" s="264">
        <v>60900</v>
      </c>
      <c r="G58" s="264">
        <v>41731</v>
      </c>
      <c r="H58" s="264">
        <v>77087</v>
      </c>
      <c r="I58" s="264">
        <v>105487</v>
      </c>
      <c r="J58" s="264">
        <v>43534</v>
      </c>
      <c r="K58" s="264">
        <v>79083</v>
      </c>
      <c r="L58" s="264">
        <v>106582</v>
      </c>
      <c r="M58" s="267" t="str">
        <f t="shared" si="4"/>
        <v/>
      </c>
      <c r="N58" s="267" t="str">
        <f t="shared" si="5"/>
        <v/>
      </c>
      <c r="O58" s="267" t="str">
        <f t="shared" si="6"/>
        <v/>
      </c>
      <c r="P58" s="267" t="str">
        <f t="shared" si="7"/>
        <v/>
      </c>
      <c r="Q58" s="267" t="str">
        <f t="shared" si="8"/>
        <v/>
      </c>
      <c r="R58" s="267" t="str">
        <f t="shared" si="9"/>
        <v/>
      </c>
      <c r="S58" s="267" t="str">
        <f t="shared" si="10"/>
        <v/>
      </c>
    </row>
    <row r="59" spans="1:19" x14ac:dyDescent="0.25">
      <c r="A59" s="265">
        <v>41332</v>
      </c>
      <c r="B59" s="266">
        <f t="shared" si="2"/>
        <v>2</v>
      </c>
      <c r="C59" s="266">
        <f t="shared" si="0"/>
        <v>1</v>
      </c>
      <c r="D59" s="264">
        <f t="shared" si="3"/>
        <v>113.46428571428571</v>
      </c>
      <c r="E59" s="264">
        <f>SUM(D$2:D59)</f>
        <v>6026.0357142857065</v>
      </c>
      <c r="F59" s="264">
        <v>60900</v>
      </c>
      <c r="G59" s="264">
        <v>41731</v>
      </c>
      <c r="H59" s="264">
        <v>77087</v>
      </c>
      <c r="I59" s="264">
        <v>105487</v>
      </c>
      <c r="J59" s="264">
        <v>43534</v>
      </c>
      <c r="K59" s="264">
        <v>79083</v>
      </c>
      <c r="L59" s="264">
        <v>106582</v>
      </c>
      <c r="M59" s="267" t="str">
        <f t="shared" si="4"/>
        <v/>
      </c>
      <c r="N59" s="267" t="str">
        <f t="shared" si="5"/>
        <v/>
      </c>
      <c r="O59" s="267" t="str">
        <f t="shared" si="6"/>
        <v/>
      </c>
      <c r="P59" s="267" t="str">
        <f t="shared" si="7"/>
        <v/>
      </c>
      <c r="Q59" s="267" t="str">
        <f t="shared" si="8"/>
        <v/>
      </c>
      <c r="R59" s="267" t="str">
        <f t="shared" si="9"/>
        <v/>
      </c>
      <c r="S59" s="267" t="str">
        <f t="shared" si="10"/>
        <v/>
      </c>
    </row>
    <row r="60" spans="1:19" x14ac:dyDescent="0.25">
      <c r="A60" s="265">
        <v>41333</v>
      </c>
      <c r="B60" s="266">
        <f t="shared" si="2"/>
        <v>2</v>
      </c>
      <c r="C60" s="266">
        <f t="shared" si="0"/>
        <v>1</v>
      </c>
      <c r="D60" s="264">
        <f t="shared" si="3"/>
        <v>113.46428571428571</v>
      </c>
      <c r="E60" s="264">
        <f>SUM(D$2:D60)</f>
        <v>6139.4999999999918</v>
      </c>
      <c r="F60" s="264">
        <v>60900</v>
      </c>
      <c r="G60" s="264">
        <v>41731</v>
      </c>
      <c r="H60" s="264">
        <v>77087</v>
      </c>
      <c r="I60" s="264">
        <v>105487</v>
      </c>
      <c r="J60" s="264">
        <v>43534</v>
      </c>
      <c r="K60" s="264">
        <v>79083</v>
      </c>
      <c r="L60" s="264">
        <v>106582</v>
      </c>
      <c r="M60" s="267" t="str">
        <f t="shared" si="4"/>
        <v/>
      </c>
      <c r="N60" s="267" t="str">
        <f t="shared" si="5"/>
        <v/>
      </c>
      <c r="O60" s="267" t="str">
        <f t="shared" si="6"/>
        <v/>
      </c>
      <c r="P60" s="267" t="str">
        <f t="shared" si="7"/>
        <v/>
      </c>
      <c r="Q60" s="267" t="str">
        <f t="shared" si="8"/>
        <v/>
      </c>
      <c r="R60" s="267" t="str">
        <f t="shared" si="9"/>
        <v/>
      </c>
      <c r="S60" s="267" t="str">
        <f t="shared" si="10"/>
        <v/>
      </c>
    </row>
    <row r="61" spans="1:19" x14ac:dyDescent="0.25">
      <c r="A61" s="265">
        <v>41334</v>
      </c>
      <c r="B61" s="266">
        <f t="shared" si="2"/>
        <v>3</v>
      </c>
      <c r="C61" s="266">
        <f t="shared" si="0"/>
        <v>1</v>
      </c>
      <c r="D61" s="264">
        <f t="shared" si="3"/>
        <v>148.70967741935485</v>
      </c>
      <c r="E61" s="264">
        <f>SUM(D$2:D61)</f>
        <v>6288.2096774193469</v>
      </c>
      <c r="F61" s="264">
        <v>60900</v>
      </c>
      <c r="G61" s="264">
        <v>41731</v>
      </c>
      <c r="H61" s="264">
        <v>77087</v>
      </c>
      <c r="I61" s="264">
        <v>105487</v>
      </c>
      <c r="J61" s="264">
        <v>43534</v>
      </c>
      <c r="K61" s="264">
        <v>79083</v>
      </c>
      <c r="L61" s="264">
        <v>106582</v>
      </c>
      <c r="M61" s="267" t="str">
        <f t="shared" si="4"/>
        <v/>
      </c>
      <c r="N61" s="267" t="str">
        <f t="shared" si="5"/>
        <v/>
      </c>
      <c r="O61" s="267" t="str">
        <f t="shared" si="6"/>
        <v/>
      </c>
      <c r="P61" s="267" t="str">
        <f t="shared" si="7"/>
        <v/>
      </c>
      <c r="Q61" s="267" t="str">
        <f t="shared" si="8"/>
        <v/>
      </c>
      <c r="R61" s="267" t="str">
        <f t="shared" si="9"/>
        <v/>
      </c>
      <c r="S61" s="267" t="str">
        <f t="shared" si="10"/>
        <v/>
      </c>
    </row>
    <row r="62" spans="1:19" x14ac:dyDescent="0.25">
      <c r="A62" s="265">
        <v>41335</v>
      </c>
      <c r="B62" s="266">
        <f t="shared" si="2"/>
        <v>3</v>
      </c>
      <c r="C62" s="266">
        <f t="shared" si="0"/>
        <v>1</v>
      </c>
      <c r="D62" s="264">
        <f t="shared" si="3"/>
        <v>148.70967741935485</v>
      </c>
      <c r="E62" s="264">
        <f>SUM(D$2:D62)</f>
        <v>6436.919354838702</v>
      </c>
      <c r="F62" s="264">
        <v>60900</v>
      </c>
      <c r="G62" s="264">
        <v>41731</v>
      </c>
      <c r="H62" s="264">
        <v>77087</v>
      </c>
      <c r="I62" s="264">
        <v>105487</v>
      </c>
      <c r="J62" s="264">
        <v>43534</v>
      </c>
      <c r="K62" s="264">
        <v>79083</v>
      </c>
      <c r="L62" s="264">
        <v>106582</v>
      </c>
      <c r="M62" s="267" t="str">
        <f t="shared" si="4"/>
        <v/>
      </c>
      <c r="N62" s="267" t="str">
        <f t="shared" si="5"/>
        <v/>
      </c>
      <c r="O62" s="267" t="str">
        <f t="shared" si="6"/>
        <v/>
      </c>
      <c r="P62" s="267" t="str">
        <f t="shared" si="7"/>
        <v/>
      </c>
      <c r="Q62" s="267" t="str">
        <f t="shared" si="8"/>
        <v/>
      </c>
      <c r="R62" s="267" t="str">
        <f t="shared" si="9"/>
        <v/>
      </c>
      <c r="S62" s="267" t="str">
        <f t="shared" si="10"/>
        <v/>
      </c>
    </row>
    <row r="63" spans="1:19" x14ac:dyDescent="0.25">
      <c r="A63" s="265">
        <v>41336</v>
      </c>
      <c r="B63" s="266">
        <f t="shared" si="2"/>
        <v>3</v>
      </c>
      <c r="C63" s="266">
        <f t="shared" si="0"/>
        <v>1</v>
      </c>
      <c r="D63" s="264">
        <f t="shared" si="3"/>
        <v>148.70967741935485</v>
      </c>
      <c r="E63" s="264">
        <f>SUM(D$2:D63)</f>
        <v>6585.6290322580571</v>
      </c>
      <c r="F63" s="264">
        <v>60900</v>
      </c>
      <c r="G63" s="264">
        <v>41731</v>
      </c>
      <c r="H63" s="264">
        <v>77087</v>
      </c>
      <c r="I63" s="264">
        <v>105487</v>
      </c>
      <c r="J63" s="264">
        <v>43534</v>
      </c>
      <c r="K63" s="264">
        <v>79083</v>
      </c>
      <c r="L63" s="264">
        <v>106582</v>
      </c>
      <c r="M63" s="267" t="str">
        <f t="shared" si="4"/>
        <v/>
      </c>
      <c r="N63" s="267" t="str">
        <f t="shared" si="5"/>
        <v/>
      </c>
      <c r="O63" s="267" t="str">
        <f t="shared" si="6"/>
        <v/>
      </c>
      <c r="P63" s="267" t="str">
        <f t="shared" si="7"/>
        <v/>
      </c>
      <c r="Q63" s="267" t="str">
        <f t="shared" si="8"/>
        <v/>
      </c>
      <c r="R63" s="267" t="str">
        <f t="shared" si="9"/>
        <v/>
      </c>
      <c r="S63" s="267" t="str">
        <f t="shared" si="10"/>
        <v/>
      </c>
    </row>
    <row r="64" spans="1:19" x14ac:dyDescent="0.25">
      <c r="A64" s="265">
        <v>41337</v>
      </c>
      <c r="B64" s="266">
        <f t="shared" si="2"/>
        <v>3</v>
      </c>
      <c r="C64" s="266">
        <f t="shared" si="0"/>
        <v>1</v>
      </c>
      <c r="D64" s="264">
        <f t="shared" si="3"/>
        <v>148.70967741935485</v>
      </c>
      <c r="E64" s="264">
        <f>SUM(D$2:D64)</f>
        <v>6734.3387096774122</v>
      </c>
      <c r="F64" s="264">
        <v>60900</v>
      </c>
      <c r="G64" s="264">
        <v>41731</v>
      </c>
      <c r="H64" s="264">
        <v>77087</v>
      </c>
      <c r="I64" s="264">
        <v>105487</v>
      </c>
      <c r="J64" s="264">
        <v>43534</v>
      </c>
      <c r="K64" s="264">
        <v>79083</v>
      </c>
      <c r="L64" s="264">
        <v>106582</v>
      </c>
      <c r="M64" s="267" t="str">
        <f t="shared" si="4"/>
        <v/>
      </c>
      <c r="N64" s="267" t="str">
        <f t="shared" si="5"/>
        <v/>
      </c>
      <c r="O64" s="267" t="str">
        <f t="shared" si="6"/>
        <v/>
      </c>
      <c r="P64" s="267" t="str">
        <f t="shared" si="7"/>
        <v/>
      </c>
      <c r="Q64" s="267" t="str">
        <f t="shared" si="8"/>
        <v/>
      </c>
      <c r="R64" s="267" t="str">
        <f t="shared" si="9"/>
        <v/>
      </c>
      <c r="S64" s="267" t="str">
        <f t="shared" si="10"/>
        <v/>
      </c>
    </row>
    <row r="65" spans="1:19" x14ac:dyDescent="0.25">
      <c r="A65" s="265">
        <v>41338</v>
      </c>
      <c r="B65" s="266">
        <f t="shared" si="2"/>
        <v>3</v>
      </c>
      <c r="C65" s="266">
        <f t="shared" si="0"/>
        <v>1</v>
      </c>
      <c r="D65" s="264">
        <f t="shared" si="3"/>
        <v>148.70967741935485</v>
      </c>
      <c r="E65" s="264">
        <f>SUM(D$2:D65)</f>
        <v>6883.0483870967673</v>
      </c>
      <c r="F65" s="264">
        <v>60900</v>
      </c>
      <c r="G65" s="264">
        <v>41731</v>
      </c>
      <c r="H65" s="264">
        <v>77087</v>
      </c>
      <c r="I65" s="264">
        <v>105487</v>
      </c>
      <c r="J65" s="264">
        <v>43534</v>
      </c>
      <c r="K65" s="264">
        <v>79083</v>
      </c>
      <c r="L65" s="264">
        <v>106582</v>
      </c>
      <c r="M65" s="267" t="str">
        <f t="shared" si="4"/>
        <v/>
      </c>
      <c r="N65" s="267" t="str">
        <f t="shared" si="5"/>
        <v/>
      </c>
      <c r="O65" s="267" t="str">
        <f t="shared" si="6"/>
        <v/>
      </c>
      <c r="P65" s="267" t="str">
        <f t="shared" si="7"/>
        <v/>
      </c>
      <c r="Q65" s="267" t="str">
        <f t="shared" si="8"/>
        <v/>
      </c>
      <c r="R65" s="267" t="str">
        <f t="shared" si="9"/>
        <v/>
      </c>
      <c r="S65" s="267" t="str">
        <f t="shared" si="10"/>
        <v/>
      </c>
    </row>
    <row r="66" spans="1:19" x14ac:dyDescent="0.25">
      <c r="A66" s="265">
        <v>41339</v>
      </c>
      <c r="B66" s="266">
        <f t="shared" si="2"/>
        <v>3</v>
      </c>
      <c r="C66" s="266">
        <f t="shared" ref="C66:C129" si="12">IF(VLOOKUP($B66,$U$2:$V$15,2,FALSE)=0,1,IF(VLOOKUP($B66,$U$2:$V$15,2,FALSE)=VLOOKUP($B66,$U$2:$W$15,3,FALSE),0,IF(AND((VLOOKUP(($B66-1),$U$2:$V$15,2,FALSE)&gt;=1),VLOOKUP($B66,$U$2:$V$15,2,FALSE)&gt;=DAY(A66)),0,IF(AND((VLOOKUP(($B66+1),$U$2:$V$15,2,FALSE)&gt;=1),DAY(A66)&gt;(VLOOKUP($B66,$U$2:$W$15,3,FALSE)-VLOOKUP($B66,$U$2:$V$15,2,FALSE))),0,1))))</f>
        <v>1</v>
      </c>
      <c r="D66" s="264">
        <f t="shared" si="3"/>
        <v>148.70967741935485</v>
      </c>
      <c r="E66" s="264">
        <f>SUM(D$2:D66)</f>
        <v>7031.7580645161224</v>
      </c>
      <c r="F66" s="264">
        <v>60900</v>
      </c>
      <c r="G66" s="264">
        <v>41731</v>
      </c>
      <c r="H66" s="264">
        <v>77087</v>
      </c>
      <c r="I66" s="264">
        <v>105487</v>
      </c>
      <c r="J66" s="264">
        <v>43534</v>
      </c>
      <c r="K66" s="264">
        <v>79083</v>
      </c>
      <c r="L66" s="264">
        <v>106582</v>
      </c>
      <c r="M66" s="267" t="str">
        <f t="shared" si="4"/>
        <v/>
      </c>
      <c r="N66" s="267" t="str">
        <f t="shared" si="5"/>
        <v/>
      </c>
      <c r="O66" s="267" t="str">
        <f t="shared" si="6"/>
        <v/>
      </c>
      <c r="P66" s="267" t="str">
        <f t="shared" si="7"/>
        <v/>
      </c>
      <c r="Q66" s="267" t="str">
        <f t="shared" si="8"/>
        <v/>
      </c>
      <c r="R66" s="267" t="str">
        <f t="shared" si="9"/>
        <v/>
      </c>
      <c r="S66" s="267" t="str">
        <f t="shared" si="10"/>
        <v/>
      </c>
    </row>
    <row r="67" spans="1:19" x14ac:dyDescent="0.25">
      <c r="A67" s="265">
        <v>41340</v>
      </c>
      <c r="B67" s="266">
        <f t="shared" ref="B67:B130" si="13">MONTH(A67)</f>
        <v>3</v>
      </c>
      <c r="C67" s="266">
        <f t="shared" si="12"/>
        <v>1</v>
      </c>
      <c r="D67" s="264">
        <f t="shared" ref="D67:D130" si="14">IF(C67=0,0,VLOOKUP(B67,$U$3:$X$14,4,FALSE))</f>
        <v>148.70967741935485</v>
      </c>
      <c r="E67" s="264">
        <f>SUM(D$2:D67)</f>
        <v>7180.4677419354775</v>
      </c>
      <c r="F67" s="264">
        <v>60900</v>
      </c>
      <c r="G67" s="264">
        <v>41731</v>
      </c>
      <c r="H67" s="264">
        <v>77087</v>
      </c>
      <c r="I67" s="264">
        <v>105487</v>
      </c>
      <c r="J67" s="264">
        <v>43534</v>
      </c>
      <c r="K67" s="264">
        <v>79083</v>
      </c>
      <c r="L67" s="264">
        <v>106582</v>
      </c>
      <c r="M67" s="267" t="str">
        <f t="shared" ref="M67:M130" si="15">IF(ISNUMBER(M66),"  ",IF(M66="  ","  ",IF($E67&gt;F67,$A67,"")))</f>
        <v/>
      </c>
      <c r="N67" s="267" t="str">
        <f t="shared" ref="N67:N130" si="16">IF(ISNUMBER(N66),"  ",IF(N66="  ","  ",IF($E67&gt;G67,$A67,"")))</f>
        <v/>
      </c>
      <c r="O67" s="267" t="str">
        <f t="shared" ref="O67:O130" si="17">IF(ISNUMBER(O66),"  ",IF(O66="  ","  ",IF($E67&gt;H67,$A67,"")))</f>
        <v/>
      </c>
      <c r="P67" s="267" t="str">
        <f t="shared" ref="P67:P130" si="18">IF(ISNUMBER(P66),"  ",IF(P66="  ","  ",IF($E67&gt;I67,$A67,"")))</f>
        <v/>
      </c>
      <c r="Q67" s="267" t="str">
        <f t="shared" ref="Q67:Q130" si="19">IF(ISNUMBER(Q66),"  ",IF(Q66="  ","  ",IF($E67&gt;J67,$A67,"")))</f>
        <v/>
      </c>
      <c r="R67" s="267" t="str">
        <f t="shared" ref="R67:R130" si="20">IF(ISNUMBER(R66),"  ",IF(R66="  ","  ",IF($E67&gt;K67,$A67,"")))</f>
        <v/>
      </c>
      <c r="S67" s="267" t="str">
        <f t="shared" ref="S67:S130" si="21">IF(ISNUMBER(S66),"  ",IF(S66="  ","  ",IF($E67&gt;L67,$A67,"")))</f>
        <v/>
      </c>
    </row>
    <row r="68" spans="1:19" x14ac:dyDescent="0.25">
      <c r="A68" s="265">
        <v>41341</v>
      </c>
      <c r="B68" s="266">
        <f t="shared" si="13"/>
        <v>3</v>
      </c>
      <c r="C68" s="266">
        <f t="shared" si="12"/>
        <v>1</v>
      </c>
      <c r="D68" s="264">
        <f t="shared" si="14"/>
        <v>148.70967741935485</v>
      </c>
      <c r="E68" s="264">
        <f>SUM(D$2:D68)</f>
        <v>7329.1774193548326</v>
      </c>
      <c r="F68" s="264">
        <v>60900</v>
      </c>
      <c r="G68" s="264">
        <v>41731</v>
      </c>
      <c r="H68" s="264">
        <v>77087</v>
      </c>
      <c r="I68" s="264">
        <v>105487</v>
      </c>
      <c r="J68" s="264">
        <v>43534</v>
      </c>
      <c r="K68" s="264">
        <v>79083</v>
      </c>
      <c r="L68" s="264">
        <v>106582</v>
      </c>
      <c r="M68" s="267" t="str">
        <f t="shared" si="15"/>
        <v/>
      </c>
      <c r="N68" s="267" t="str">
        <f t="shared" si="16"/>
        <v/>
      </c>
      <c r="O68" s="267" t="str">
        <f t="shared" si="17"/>
        <v/>
      </c>
      <c r="P68" s="267" t="str">
        <f t="shared" si="18"/>
        <v/>
      </c>
      <c r="Q68" s="267" t="str">
        <f t="shared" si="19"/>
        <v/>
      </c>
      <c r="R68" s="267" t="str">
        <f t="shared" si="20"/>
        <v/>
      </c>
      <c r="S68" s="267" t="str">
        <f t="shared" si="21"/>
        <v/>
      </c>
    </row>
    <row r="69" spans="1:19" x14ac:dyDescent="0.25">
      <c r="A69" s="265">
        <v>41342</v>
      </c>
      <c r="B69" s="266">
        <f t="shared" si="13"/>
        <v>3</v>
      </c>
      <c r="C69" s="266">
        <f t="shared" si="12"/>
        <v>1</v>
      </c>
      <c r="D69" s="264">
        <f t="shared" si="14"/>
        <v>148.70967741935485</v>
      </c>
      <c r="E69" s="264">
        <f>SUM(D$2:D69)</f>
        <v>7477.8870967741877</v>
      </c>
      <c r="F69" s="264">
        <v>60900</v>
      </c>
      <c r="G69" s="264">
        <v>41731</v>
      </c>
      <c r="H69" s="264">
        <v>77087</v>
      </c>
      <c r="I69" s="264">
        <v>105487</v>
      </c>
      <c r="J69" s="264">
        <v>43534</v>
      </c>
      <c r="K69" s="264">
        <v>79083</v>
      </c>
      <c r="L69" s="264">
        <v>106582</v>
      </c>
      <c r="M69" s="267" t="str">
        <f t="shared" si="15"/>
        <v/>
      </c>
      <c r="N69" s="267" t="str">
        <f t="shared" si="16"/>
        <v/>
      </c>
      <c r="O69" s="267" t="str">
        <f t="shared" si="17"/>
        <v/>
      </c>
      <c r="P69" s="267" t="str">
        <f t="shared" si="18"/>
        <v/>
      </c>
      <c r="Q69" s="267" t="str">
        <f t="shared" si="19"/>
        <v/>
      </c>
      <c r="R69" s="267" t="str">
        <f t="shared" si="20"/>
        <v/>
      </c>
      <c r="S69" s="267" t="str">
        <f t="shared" si="21"/>
        <v/>
      </c>
    </row>
    <row r="70" spans="1:19" x14ac:dyDescent="0.25">
      <c r="A70" s="265">
        <v>41343</v>
      </c>
      <c r="B70" s="266">
        <f t="shared" si="13"/>
        <v>3</v>
      </c>
      <c r="C70" s="266">
        <f t="shared" si="12"/>
        <v>1</v>
      </c>
      <c r="D70" s="264">
        <f t="shared" si="14"/>
        <v>148.70967741935485</v>
      </c>
      <c r="E70" s="264">
        <f>SUM(D$2:D70)</f>
        <v>7626.5967741935428</v>
      </c>
      <c r="F70" s="264">
        <v>60900</v>
      </c>
      <c r="G70" s="264">
        <v>41731</v>
      </c>
      <c r="H70" s="264">
        <v>77087</v>
      </c>
      <c r="I70" s="264">
        <v>105487</v>
      </c>
      <c r="J70" s="264">
        <v>43534</v>
      </c>
      <c r="K70" s="264">
        <v>79083</v>
      </c>
      <c r="L70" s="264">
        <v>106582</v>
      </c>
      <c r="M70" s="267" t="str">
        <f t="shared" si="15"/>
        <v/>
      </c>
      <c r="N70" s="267" t="str">
        <f t="shared" si="16"/>
        <v/>
      </c>
      <c r="O70" s="267" t="str">
        <f t="shared" si="17"/>
        <v/>
      </c>
      <c r="P70" s="267" t="str">
        <f t="shared" si="18"/>
        <v/>
      </c>
      <c r="Q70" s="267" t="str">
        <f t="shared" si="19"/>
        <v/>
      </c>
      <c r="R70" s="267" t="str">
        <f t="shared" si="20"/>
        <v/>
      </c>
      <c r="S70" s="267" t="str">
        <f t="shared" si="21"/>
        <v/>
      </c>
    </row>
    <row r="71" spans="1:19" x14ac:dyDescent="0.25">
      <c r="A71" s="265">
        <v>41344</v>
      </c>
      <c r="B71" s="266">
        <f t="shared" si="13"/>
        <v>3</v>
      </c>
      <c r="C71" s="266">
        <f t="shared" si="12"/>
        <v>1</v>
      </c>
      <c r="D71" s="264">
        <f t="shared" si="14"/>
        <v>148.70967741935485</v>
      </c>
      <c r="E71" s="264">
        <f>SUM(D$2:D71)</f>
        <v>7775.3064516128979</v>
      </c>
      <c r="F71" s="264">
        <v>60900</v>
      </c>
      <c r="G71" s="264">
        <v>41731</v>
      </c>
      <c r="H71" s="264">
        <v>77087</v>
      </c>
      <c r="I71" s="264">
        <v>105487</v>
      </c>
      <c r="J71" s="264">
        <v>43534</v>
      </c>
      <c r="K71" s="264">
        <v>79083</v>
      </c>
      <c r="L71" s="264">
        <v>106582</v>
      </c>
      <c r="M71" s="267" t="str">
        <f t="shared" si="15"/>
        <v/>
      </c>
      <c r="N71" s="267" t="str">
        <f t="shared" si="16"/>
        <v/>
      </c>
      <c r="O71" s="267" t="str">
        <f t="shared" si="17"/>
        <v/>
      </c>
      <c r="P71" s="267" t="str">
        <f t="shared" si="18"/>
        <v/>
      </c>
      <c r="Q71" s="267" t="str">
        <f t="shared" si="19"/>
        <v/>
      </c>
      <c r="R71" s="267" t="str">
        <f t="shared" si="20"/>
        <v/>
      </c>
      <c r="S71" s="267" t="str">
        <f t="shared" si="21"/>
        <v/>
      </c>
    </row>
    <row r="72" spans="1:19" x14ac:dyDescent="0.25">
      <c r="A72" s="265">
        <v>41345</v>
      </c>
      <c r="B72" s="266">
        <f t="shared" si="13"/>
        <v>3</v>
      </c>
      <c r="C72" s="266">
        <f t="shared" si="12"/>
        <v>1</v>
      </c>
      <c r="D72" s="264">
        <f t="shared" si="14"/>
        <v>148.70967741935485</v>
      </c>
      <c r="E72" s="264">
        <f>SUM(D$2:D72)</f>
        <v>7924.016129032253</v>
      </c>
      <c r="F72" s="264">
        <v>60900</v>
      </c>
      <c r="G72" s="264">
        <v>41731</v>
      </c>
      <c r="H72" s="264">
        <v>77087</v>
      </c>
      <c r="I72" s="264">
        <v>105487</v>
      </c>
      <c r="J72" s="264">
        <v>43534</v>
      </c>
      <c r="K72" s="264">
        <v>79083</v>
      </c>
      <c r="L72" s="264">
        <v>106582</v>
      </c>
      <c r="M72" s="267" t="str">
        <f t="shared" si="15"/>
        <v/>
      </c>
      <c r="N72" s="267" t="str">
        <f t="shared" si="16"/>
        <v/>
      </c>
      <c r="O72" s="267" t="str">
        <f t="shared" si="17"/>
        <v/>
      </c>
      <c r="P72" s="267" t="str">
        <f t="shared" si="18"/>
        <v/>
      </c>
      <c r="Q72" s="267" t="str">
        <f t="shared" si="19"/>
        <v/>
      </c>
      <c r="R72" s="267" t="str">
        <f t="shared" si="20"/>
        <v/>
      </c>
      <c r="S72" s="267" t="str">
        <f t="shared" si="21"/>
        <v/>
      </c>
    </row>
    <row r="73" spans="1:19" x14ac:dyDescent="0.25">
      <c r="A73" s="265">
        <v>41346</v>
      </c>
      <c r="B73" s="266">
        <f t="shared" si="13"/>
        <v>3</v>
      </c>
      <c r="C73" s="266">
        <f t="shared" si="12"/>
        <v>1</v>
      </c>
      <c r="D73" s="264">
        <f t="shared" si="14"/>
        <v>148.70967741935485</v>
      </c>
      <c r="E73" s="264">
        <f>SUM(D$2:D73)</f>
        <v>8072.7258064516082</v>
      </c>
      <c r="F73" s="264">
        <v>60900</v>
      </c>
      <c r="G73" s="264">
        <v>41731</v>
      </c>
      <c r="H73" s="264">
        <v>77087</v>
      </c>
      <c r="I73" s="264">
        <v>105487</v>
      </c>
      <c r="J73" s="264">
        <v>43534</v>
      </c>
      <c r="K73" s="264">
        <v>79083</v>
      </c>
      <c r="L73" s="264">
        <v>106582</v>
      </c>
      <c r="M73" s="267" t="str">
        <f t="shared" si="15"/>
        <v/>
      </c>
      <c r="N73" s="267" t="str">
        <f t="shared" si="16"/>
        <v/>
      </c>
      <c r="O73" s="267" t="str">
        <f t="shared" si="17"/>
        <v/>
      </c>
      <c r="P73" s="267" t="str">
        <f t="shared" si="18"/>
        <v/>
      </c>
      <c r="Q73" s="267" t="str">
        <f t="shared" si="19"/>
        <v/>
      </c>
      <c r="R73" s="267" t="str">
        <f t="shared" si="20"/>
        <v/>
      </c>
      <c r="S73" s="267" t="str">
        <f t="shared" si="21"/>
        <v/>
      </c>
    </row>
    <row r="74" spans="1:19" x14ac:dyDescent="0.25">
      <c r="A74" s="265">
        <v>41347</v>
      </c>
      <c r="B74" s="266">
        <f t="shared" si="13"/>
        <v>3</v>
      </c>
      <c r="C74" s="266">
        <f t="shared" si="12"/>
        <v>1</v>
      </c>
      <c r="D74" s="264">
        <f t="shared" si="14"/>
        <v>148.70967741935485</v>
      </c>
      <c r="E74" s="264">
        <f>SUM(D$2:D74)</f>
        <v>8221.4354838709623</v>
      </c>
      <c r="F74" s="264">
        <v>60900</v>
      </c>
      <c r="G74" s="264">
        <v>41731</v>
      </c>
      <c r="H74" s="264">
        <v>77087</v>
      </c>
      <c r="I74" s="264">
        <v>105487</v>
      </c>
      <c r="J74" s="264">
        <v>43534</v>
      </c>
      <c r="K74" s="264">
        <v>79083</v>
      </c>
      <c r="L74" s="264">
        <v>106582</v>
      </c>
      <c r="M74" s="267" t="str">
        <f t="shared" si="15"/>
        <v/>
      </c>
      <c r="N74" s="267" t="str">
        <f t="shared" si="16"/>
        <v/>
      </c>
      <c r="O74" s="267" t="str">
        <f t="shared" si="17"/>
        <v/>
      </c>
      <c r="P74" s="267" t="str">
        <f t="shared" si="18"/>
        <v/>
      </c>
      <c r="Q74" s="267" t="str">
        <f t="shared" si="19"/>
        <v/>
      </c>
      <c r="R74" s="267" t="str">
        <f t="shared" si="20"/>
        <v/>
      </c>
      <c r="S74" s="267" t="str">
        <f t="shared" si="21"/>
        <v/>
      </c>
    </row>
    <row r="75" spans="1:19" x14ac:dyDescent="0.25">
      <c r="A75" s="265">
        <v>41348</v>
      </c>
      <c r="B75" s="266">
        <f t="shared" si="13"/>
        <v>3</v>
      </c>
      <c r="C75" s="266">
        <f t="shared" si="12"/>
        <v>1</v>
      </c>
      <c r="D75" s="264">
        <f t="shared" si="14"/>
        <v>148.70967741935485</v>
      </c>
      <c r="E75" s="264">
        <f>SUM(D$2:D75)</f>
        <v>8370.1451612903165</v>
      </c>
      <c r="F75" s="264">
        <v>60900</v>
      </c>
      <c r="G75" s="264">
        <v>41731</v>
      </c>
      <c r="H75" s="264">
        <v>77087</v>
      </c>
      <c r="I75" s="264">
        <v>105487</v>
      </c>
      <c r="J75" s="264">
        <v>43534</v>
      </c>
      <c r="K75" s="264">
        <v>79083</v>
      </c>
      <c r="L75" s="264">
        <v>106582</v>
      </c>
      <c r="M75" s="267" t="str">
        <f t="shared" si="15"/>
        <v/>
      </c>
      <c r="N75" s="267" t="str">
        <f t="shared" si="16"/>
        <v/>
      </c>
      <c r="O75" s="267" t="str">
        <f t="shared" si="17"/>
        <v/>
      </c>
      <c r="P75" s="267" t="str">
        <f t="shared" si="18"/>
        <v/>
      </c>
      <c r="Q75" s="267" t="str">
        <f t="shared" si="19"/>
        <v/>
      </c>
      <c r="R75" s="267" t="str">
        <f t="shared" si="20"/>
        <v/>
      </c>
      <c r="S75" s="267" t="str">
        <f t="shared" si="21"/>
        <v/>
      </c>
    </row>
    <row r="76" spans="1:19" x14ac:dyDescent="0.25">
      <c r="A76" s="265">
        <v>41349</v>
      </c>
      <c r="B76" s="266">
        <f t="shared" si="13"/>
        <v>3</v>
      </c>
      <c r="C76" s="266">
        <f t="shared" si="12"/>
        <v>1</v>
      </c>
      <c r="D76" s="264">
        <f t="shared" si="14"/>
        <v>148.70967741935485</v>
      </c>
      <c r="E76" s="264">
        <f>SUM(D$2:D76)</f>
        <v>8518.8548387096707</v>
      </c>
      <c r="F76" s="264">
        <v>60900</v>
      </c>
      <c r="G76" s="264">
        <v>41731</v>
      </c>
      <c r="H76" s="264">
        <v>77087</v>
      </c>
      <c r="I76" s="264">
        <v>105487</v>
      </c>
      <c r="J76" s="264">
        <v>43534</v>
      </c>
      <c r="K76" s="264">
        <v>79083</v>
      </c>
      <c r="L76" s="264">
        <v>106582</v>
      </c>
      <c r="M76" s="267" t="str">
        <f t="shared" si="15"/>
        <v/>
      </c>
      <c r="N76" s="267" t="str">
        <f t="shared" si="16"/>
        <v/>
      </c>
      <c r="O76" s="267" t="str">
        <f t="shared" si="17"/>
        <v/>
      </c>
      <c r="P76" s="267" t="str">
        <f t="shared" si="18"/>
        <v/>
      </c>
      <c r="Q76" s="267" t="str">
        <f t="shared" si="19"/>
        <v/>
      </c>
      <c r="R76" s="267" t="str">
        <f t="shared" si="20"/>
        <v/>
      </c>
      <c r="S76" s="267" t="str">
        <f t="shared" si="21"/>
        <v/>
      </c>
    </row>
    <row r="77" spans="1:19" x14ac:dyDescent="0.25">
      <c r="A77" s="265">
        <v>41350</v>
      </c>
      <c r="B77" s="266">
        <f t="shared" si="13"/>
        <v>3</v>
      </c>
      <c r="C77" s="266">
        <f t="shared" si="12"/>
        <v>1</v>
      </c>
      <c r="D77" s="264">
        <f t="shared" si="14"/>
        <v>148.70967741935485</v>
      </c>
      <c r="E77" s="264">
        <f>SUM(D$2:D77)</f>
        <v>8667.5645161290249</v>
      </c>
      <c r="F77" s="264">
        <v>60900</v>
      </c>
      <c r="G77" s="264">
        <v>41731</v>
      </c>
      <c r="H77" s="264">
        <v>77087</v>
      </c>
      <c r="I77" s="264">
        <v>105487</v>
      </c>
      <c r="J77" s="264">
        <v>43534</v>
      </c>
      <c r="K77" s="264">
        <v>79083</v>
      </c>
      <c r="L77" s="264">
        <v>106582</v>
      </c>
      <c r="M77" s="267" t="str">
        <f t="shared" si="15"/>
        <v/>
      </c>
      <c r="N77" s="267" t="str">
        <f t="shared" si="16"/>
        <v/>
      </c>
      <c r="O77" s="267" t="str">
        <f t="shared" si="17"/>
        <v/>
      </c>
      <c r="P77" s="267" t="str">
        <f t="shared" si="18"/>
        <v/>
      </c>
      <c r="Q77" s="267" t="str">
        <f t="shared" si="19"/>
        <v/>
      </c>
      <c r="R77" s="267" t="str">
        <f t="shared" si="20"/>
        <v/>
      </c>
      <c r="S77" s="267" t="str">
        <f t="shared" si="21"/>
        <v/>
      </c>
    </row>
    <row r="78" spans="1:19" x14ac:dyDescent="0.25">
      <c r="A78" s="265">
        <v>41351</v>
      </c>
      <c r="B78" s="266">
        <f t="shared" si="13"/>
        <v>3</v>
      </c>
      <c r="C78" s="266">
        <f t="shared" si="12"/>
        <v>1</v>
      </c>
      <c r="D78" s="264">
        <f t="shared" si="14"/>
        <v>148.70967741935485</v>
      </c>
      <c r="E78" s="264">
        <f>SUM(D$2:D78)</f>
        <v>8816.2741935483791</v>
      </c>
      <c r="F78" s="264">
        <v>60900</v>
      </c>
      <c r="G78" s="264">
        <v>41731</v>
      </c>
      <c r="H78" s="264">
        <v>77087</v>
      </c>
      <c r="I78" s="264">
        <v>105487</v>
      </c>
      <c r="J78" s="264">
        <v>43534</v>
      </c>
      <c r="K78" s="264">
        <v>79083</v>
      </c>
      <c r="L78" s="264">
        <v>106582</v>
      </c>
      <c r="M78" s="267" t="str">
        <f t="shared" si="15"/>
        <v/>
      </c>
      <c r="N78" s="267" t="str">
        <f t="shared" si="16"/>
        <v/>
      </c>
      <c r="O78" s="267" t="str">
        <f t="shared" si="17"/>
        <v/>
      </c>
      <c r="P78" s="267" t="str">
        <f t="shared" si="18"/>
        <v/>
      </c>
      <c r="Q78" s="267" t="str">
        <f t="shared" si="19"/>
        <v/>
      </c>
      <c r="R78" s="267" t="str">
        <f t="shared" si="20"/>
        <v/>
      </c>
      <c r="S78" s="267" t="str">
        <f t="shared" si="21"/>
        <v/>
      </c>
    </row>
    <row r="79" spans="1:19" x14ac:dyDescent="0.25">
      <c r="A79" s="265">
        <v>41352</v>
      </c>
      <c r="B79" s="266">
        <f t="shared" si="13"/>
        <v>3</v>
      </c>
      <c r="C79" s="266">
        <f t="shared" si="12"/>
        <v>1</v>
      </c>
      <c r="D79" s="264">
        <f t="shared" si="14"/>
        <v>148.70967741935485</v>
      </c>
      <c r="E79" s="264">
        <f>SUM(D$2:D79)</f>
        <v>8964.9838709677333</v>
      </c>
      <c r="F79" s="264">
        <v>60900</v>
      </c>
      <c r="G79" s="264">
        <v>41731</v>
      </c>
      <c r="H79" s="264">
        <v>77087</v>
      </c>
      <c r="I79" s="264">
        <v>105487</v>
      </c>
      <c r="J79" s="264">
        <v>43534</v>
      </c>
      <c r="K79" s="264">
        <v>79083</v>
      </c>
      <c r="L79" s="264">
        <v>106582</v>
      </c>
      <c r="M79" s="267" t="str">
        <f t="shared" si="15"/>
        <v/>
      </c>
      <c r="N79" s="267" t="str">
        <f t="shared" si="16"/>
        <v/>
      </c>
      <c r="O79" s="267" t="str">
        <f t="shared" si="17"/>
        <v/>
      </c>
      <c r="P79" s="267" t="str">
        <f t="shared" si="18"/>
        <v/>
      </c>
      <c r="Q79" s="267" t="str">
        <f t="shared" si="19"/>
        <v/>
      </c>
      <c r="R79" s="267" t="str">
        <f t="shared" si="20"/>
        <v/>
      </c>
      <c r="S79" s="267" t="str">
        <f t="shared" si="21"/>
        <v/>
      </c>
    </row>
    <row r="80" spans="1:19" x14ac:dyDescent="0.25">
      <c r="A80" s="265">
        <v>41353</v>
      </c>
      <c r="B80" s="266">
        <f t="shared" si="13"/>
        <v>3</v>
      </c>
      <c r="C80" s="266">
        <f t="shared" si="12"/>
        <v>1</v>
      </c>
      <c r="D80" s="264">
        <f t="shared" si="14"/>
        <v>148.70967741935485</v>
      </c>
      <c r="E80" s="264">
        <f>SUM(D$2:D80)</f>
        <v>9113.6935483870875</v>
      </c>
      <c r="F80" s="264">
        <v>60900</v>
      </c>
      <c r="G80" s="264">
        <v>41731</v>
      </c>
      <c r="H80" s="264">
        <v>77087</v>
      </c>
      <c r="I80" s="264">
        <v>105487</v>
      </c>
      <c r="J80" s="264">
        <v>43534</v>
      </c>
      <c r="K80" s="264">
        <v>79083</v>
      </c>
      <c r="L80" s="264">
        <v>106582</v>
      </c>
      <c r="M80" s="267" t="str">
        <f t="shared" si="15"/>
        <v/>
      </c>
      <c r="N80" s="267" t="str">
        <f t="shared" si="16"/>
        <v/>
      </c>
      <c r="O80" s="267" t="str">
        <f t="shared" si="17"/>
        <v/>
      </c>
      <c r="P80" s="267" t="str">
        <f t="shared" si="18"/>
        <v/>
      </c>
      <c r="Q80" s="267" t="str">
        <f t="shared" si="19"/>
        <v/>
      </c>
      <c r="R80" s="267" t="str">
        <f t="shared" si="20"/>
        <v/>
      </c>
      <c r="S80" s="267" t="str">
        <f t="shared" si="21"/>
        <v/>
      </c>
    </row>
    <row r="81" spans="1:19" x14ac:dyDescent="0.25">
      <c r="A81" s="265">
        <v>41354</v>
      </c>
      <c r="B81" s="266">
        <f t="shared" si="13"/>
        <v>3</v>
      </c>
      <c r="C81" s="266">
        <f t="shared" si="12"/>
        <v>1</v>
      </c>
      <c r="D81" s="264">
        <f t="shared" si="14"/>
        <v>148.70967741935485</v>
      </c>
      <c r="E81" s="264">
        <f>SUM(D$2:D81)</f>
        <v>9262.4032258064417</v>
      </c>
      <c r="F81" s="264">
        <v>60900</v>
      </c>
      <c r="G81" s="264">
        <v>41731</v>
      </c>
      <c r="H81" s="264">
        <v>77087</v>
      </c>
      <c r="I81" s="264">
        <v>105487</v>
      </c>
      <c r="J81" s="264">
        <v>43534</v>
      </c>
      <c r="K81" s="264">
        <v>79083</v>
      </c>
      <c r="L81" s="264">
        <v>106582</v>
      </c>
      <c r="M81" s="267" t="str">
        <f t="shared" si="15"/>
        <v/>
      </c>
      <c r="N81" s="267" t="str">
        <f t="shared" si="16"/>
        <v/>
      </c>
      <c r="O81" s="267" t="str">
        <f t="shared" si="17"/>
        <v/>
      </c>
      <c r="P81" s="267" t="str">
        <f t="shared" si="18"/>
        <v/>
      </c>
      <c r="Q81" s="267" t="str">
        <f t="shared" si="19"/>
        <v/>
      </c>
      <c r="R81" s="267" t="str">
        <f t="shared" si="20"/>
        <v/>
      </c>
      <c r="S81" s="267" t="str">
        <f t="shared" si="21"/>
        <v/>
      </c>
    </row>
    <row r="82" spans="1:19" x14ac:dyDescent="0.25">
      <c r="A82" s="265">
        <v>41355</v>
      </c>
      <c r="B82" s="266">
        <f t="shared" si="13"/>
        <v>3</v>
      </c>
      <c r="C82" s="266">
        <f t="shared" si="12"/>
        <v>1</v>
      </c>
      <c r="D82" s="264">
        <f t="shared" si="14"/>
        <v>148.70967741935485</v>
      </c>
      <c r="E82" s="264">
        <f>SUM(D$2:D82)</f>
        <v>9411.1129032257959</v>
      </c>
      <c r="F82" s="264">
        <v>60900</v>
      </c>
      <c r="G82" s="264">
        <v>41731</v>
      </c>
      <c r="H82" s="264">
        <v>77087</v>
      </c>
      <c r="I82" s="264">
        <v>105487</v>
      </c>
      <c r="J82" s="264">
        <v>43534</v>
      </c>
      <c r="K82" s="264">
        <v>79083</v>
      </c>
      <c r="L82" s="264">
        <v>106582</v>
      </c>
      <c r="M82" s="267" t="str">
        <f t="shared" si="15"/>
        <v/>
      </c>
      <c r="N82" s="267" t="str">
        <f t="shared" si="16"/>
        <v/>
      </c>
      <c r="O82" s="267" t="str">
        <f t="shared" si="17"/>
        <v/>
      </c>
      <c r="P82" s="267" t="str">
        <f t="shared" si="18"/>
        <v/>
      </c>
      <c r="Q82" s="267" t="str">
        <f t="shared" si="19"/>
        <v/>
      </c>
      <c r="R82" s="267" t="str">
        <f t="shared" si="20"/>
        <v/>
      </c>
      <c r="S82" s="267" t="str">
        <f t="shared" si="21"/>
        <v/>
      </c>
    </row>
    <row r="83" spans="1:19" x14ac:dyDescent="0.25">
      <c r="A83" s="265">
        <v>41356</v>
      </c>
      <c r="B83" s="266">
        <f t="shared" si="13"/>
        <v>3</v>
      </c>
      <c r="C83" s="266">
        <f t="shared" si="12"/>
        <v>1</v>
      </c>
      <c r="D83" s="264">
        <f t="shared" si="14"/>
        <v>148.70967741935485</v>
      </c>
      <c r="E83" s="264">
        <f>SUM(D$2:D83)</f>
        <v>9559.8225806451501</v>
      </c>
      <c r="F83" s="264">
        <v>60900</v>
      </c>
      <c r="G83" s="264">
        <v>41731</v>
      </c>
      <c r="H83" s="264">
        <v>77087</v>
      </c>
      <c r="I83" s="264">
        <v>105487</v>
      </c>
      <c r="J83" s="264">
        <v>43534</v>
      </c>
      <c r="K83" s="264">
        <v>79083</v>
      </c>
      <c r="L83" s="264">
        <v>106582</v>
      </c>
      <c r="M83" s="267" t="str">
        <f t="shared" si="15"/>
        <v/>
      </c>
      <c r="N83" s="267" t="str">
        <f t="shared" si="16"/>
        <v/>
      </c>
      <c r="O83" s="267" t="str">
        <f t="shared" si="17"/>
        <v/>
      </c>
      <c r="P83" s="267" t="str">
        <f t="shared" si="18"/>
        <v/>
      </c>
      <c r="Q83" s="267" t="str">
        <f t="shared" si="19"/>
        <v/>
      </c>
      <c r="R83" s="267" t="str">
        <f t="shared" si="20"/>
        <v/>
      </c>
      <c r="S83" s="267" t="str">
        <f t="shared" si="21"/>
        <v/>
      </c>
    </row>
    <row r="84" spans="1:19" x14ac:dyDescent="0.25">
      <c r="A84" s="265">
        <v>41357</v>
      </c>
      <c r="B84" s="266">
        <f t="shared" si="13"/>
        <v>3</v>
      </c>
      <c r="C84" s="266">
        <f t="shared" si="12"/>
        <v>1</v>
      </c>
      <c r="D84" s="264">
        <f t="shared" si="14"/>
        <v>148.70967741935485</v>
      </c>
      <c r="E84" s="264">
        <f>SUM(D$2:D84)</f>
        <v>9708.5322580645043</v>
      </c>
      <c r="F84" s="264">
        <v>60900</v>
      </c>
      <c r="G84" s="264">
        <v>41731</v>
      </c>
      <c r="H84" s="264">
        <v>77087</v>
      </c>
      <c r="I84" s="264">
        <v>105487</v>
      </c>
      <c r="J84" s="264">
        <v>43534</v>
      </c>
      <c r="K84" s="264">
        <v>79083</v>
      </c>
      <c r="L84" s="264">
        <v>106582</v>
      </c>
      <c r="M84" s="267" t="str">
        <f t="shared" si="15"/>
        <v/>
      </c>
      <c r="N84" s="267" t="str">
        <f t="shared" si="16"/>
        <v/>
      </c>
      <c r="O84" s="267" t="str">
        <f t="shared" si="17"/>
        <v/>
      </c>
      <c r="P84" s="267" t="str">
        <f t="shared" si="18"/>
        <v/>
      </c>
      <c r="Q84" s="267" t="str">
        <f t="shared" si="19"/>
        <v/>
      </c>
      <c r="R84" s="267" t="str">
        <f t="shared" si="20"/>
        <v/>
      </c>
      <c r="S84" s="267" t="str">
        <f t="shared" si="21"/>
        <v/>
      </c>
    </row>
    <row r="85" spans="1:19" x14ac:dyDescent="0.25">
      <c r="A85" s="265">
        <v>41358</v>
      </c>
      <c r="B85" s="266">
        <f t="shared" si="13"/>
        <v>3</v>
      </c>
      <c r="C85" s="266">
        <f t="shared" si="12"/>
        <v>1</v>
      </c>
      <c r="D85" s="264">
        <f t="shared" si="14"/>
        <v>148.70967741935485</v>
      </c>
      <c r="E85" s="264">
        <f>SUM(D$2:D85)</f>
        <v>9857.2419354838585</v>
      </c>
      <c r="F85" s="264">
        <v>60900</v>
      </c>
      <c r="G85" s="264">
        <v>41731</v>
      </c>
      <c r="H85" s="264">
        <v>77087</v>
      </c>
      <c r="I85" s="264">
        <v>105487</v>
      </c>
      <c r="J85" s="264">
        <v>43534</v>
      </c>
      <c r="K85" s="264">
        <v>79083</v>
      </c>
      <c r="L85" s="264">
        <v>106582</v>
      </c>
      <c r="M85" s="267" t="str">
        <f t="shared" si="15"/>
        <v/>
      </c>
      <c r="N85" s="267" t="str">
        <f t="shared" si="16"/>
        <v/>
      </c>
      <c r="O85" s="267" t="str">
        <f t="shared" si="17"/>
        <v/>
      </c>
      <c r="P85" s="267" t="str">
        <f t="shared" si="18"/>
        <v/>
      </c>
      <c r="Q85" s="267" t="str">
        <f t="shared" si="19"/>
        <v/>
      </c>
      <c r="R85" s="267" t="str">
        <f t="shared" si="20"/>
        <v/>
      </c>
      <c r="S85" s="267" t="str">
        <f t="shared" si="21"/>
        <v/>
      </c>
    </row>
    <row r="86" spans="1:19" x14ac:dyDescent="0.25">
      <c r="A86" s="265">
        <v>41359</v>
      </c>
      <c r="B86" s="266">
        <f t="shared" si="13"/>
        <v>3</v>
      </c>
      <c r="C86" s="266">
        <f t="shared" si="12"/>
        <v>1</v>
      </c>
      <c r="D86" s="264">
        <f t="shared" si="14"/>
        <v>148.70967741935485</v>
      </c>
      <c r="E86" s="264">
        <f>SUM(D$2:D86)</f>
        <v>10005.951612903213</v>
      </c>
      <c r="F86" s="264">
        <v>60900</v>
      </c>
      <c r="G86" s="264">
        <v>41731</v>
      </c>
      <c r="H86" s="264">
        <v>77087</v>
      </c>
      <c r="I86" s="264">
        <v>105487</v>
      </c>
      <c r="J86" s="264">
        <v>43534</v>
      </c>
      <c r="K86" s="264">
        <v>79083</v>
      </c>
      <c r="L86" s="264">
        <v>106582</v>
      </c>
      <c r="M86" s="267" t="str">
        <f t="shared" si="15"/>
        <v/>
      </c>
      <c r="N86" s="267" t="str">
        <f t="shared" si="16"/>
        <v/>
      </c>
      <c r="O86" s="267" t="str">
        <f t="shared" si="17"/>
        <v/>
      </c>
      <c r="P86" s="267" t="str">
        <f t="shared" si="18"/>
        <v/>
      </c>
      <c r="Q86" s="267" t="str">
        <f t="shared" si="19"/>
        <v/>
      </c>
      <c r="R86" s="267" t="str">
        <f t="shared" si="20"/>
        <v/>
      </c>
      <c r="S86" s="267" t="str">
        <f t="shared" si="21"/>
        <v/>
      </c>
    </row>
    <row r="87" spans="1:19" x14ac:dyDescent="0.25">
      <c r="A87" s="265">
        <v>41360</v>
      </c>
      <c r="B87" s="266">
        <f t="shared" si="13"/>
        <v>3</v>
      </c>
      <c r="C87" s="266">
        <f t="shared" si="12"/>
        <v>1</v>
      </c>
      <c r="D87" s="264">
        <f t="shared" si="14"/>
        <v>148.70967741935485</v>
      </c>
      <c r="E87" s="264">
        <f>SUM(D$2:D87)</f>
        <v>10154.661290322567</v>
      </c>
      <c r="F87" s="264">
        <v>60900</v>
      </c>
      <c r="G87" s="264">
        <v>41731</v>
      </c>
      <c r="H87" s="264">
        <v>77087</v>
      </c>
      <c r="I87" s="264">
        <v>105487</v>
      </c>
      <c r="J87" s="264">
        <v>43534</v>
      </c>
      <c r="K87" s="264">
        <v>79083</v>
      </c>
      <c r="L87" s="264">
        <v>106582</v>
      </c>
      <c r="M87" s="267" t="str">
        <f t="shared" si="15"/>
        <v/>
      </c>
      <c r="N87" s="267" t="str">
        <f t="shared" si="16"/>
        <v/>
      </c>
      <c r="O87" s="267" t="str">
        <f t="shared" si="17"/>
        <v/>
      </c>
      <c r="P87" s="267" t="str">
        <f t="shared" si="18"/>
        <v/>
      </c>
      <c r="Q87" s="267" t="str">
        <f t="shared" si="19"/>
        <v/>
      </c>
      <c r="R87" s="267" t="str">
        <f t="shared" si="20"/>
        <v/>
      </c>
      <c r="S87" s="267" t="str">
        <f t="shared" si="21"/>
        <v/>
      </c>
    </row>
    <row r="88" spans="1:19" x14ac:dyDescent="0.25">
      <c r="A88" s="265">
        <v>41361</v>
      </c>
      <c r="B88" s="266">
        <f t="shared" si="13"/>
        <v>3</v>
      </c>
      <c r="C88" s="266">
        <f t="shared" si="12"/>
        <v>1</v>
      </c>
      <c r="D88" s="264">
        <f t="shared" si="14"/>
        <v>148.70967741935485</v>
      </c>
      <c r="E88" s="264">
        <f>SUM(D$2:D88)</f>
        <v>10303.370967741921</v>
      </c>
      <c r="F88" s="264">
        <v>60900</v>
      </c>
      <c r="G88" s="264">
        <v>41731</v>
      </c>
      <c r="H88" s="264">
        <v>77087</v>
      </c>
      <c r="I88" s="264">
        <v>105487</v>
      </c>
      <c r="J88" s="264">
        <v>43534</v>
      </c>
      <c r="K88" s="264">
        <v>79083</v>
      </c>
      <c r="L88" s="264">
        <v>106582</v>
      </c>
      <c r="M88" s="267" t="str">
        <f t="shared" si="15"/>
        <v/>
      </c>
      <c r="N88" s="267" t="str">
        <f t="shared" si="16"/>
        <v/>
      </c>
      <c r="O88" s="267" t="str">
        <f t="shared" si="17"/>
        <v/>
      </c>
      <c r="P88" s="267" t="str">
        <f t="shared" si="18"/>
        <v/>
      </c>
      <c r="Q88" s="267" t="str">
        <f t="shared" si="19"/>
        <v/>
      </c>
      <c r="R88" s="267" t="str">
        <f t="shared" si="20"/>
        <v/>
      </c>
      <c r="S88" s="267" t="str">
        <f t="shared" si="21"/>
        <v/>
      </c>
    </row>
    <row r="89" spans="1:19" x14ac:dyDescent="0.25">
      <c r="A89" s="265">
        <v>41362</v>
      </c>
      <c r="B89" s="266">
        <f t="shared" si="13"/>
        <v>3</v>
      </c>
      <c r="C89" s="266">
        <f t="shared" si="12"/>
        <v>1</v>
      </c>
      <c r="D89" s="264">
        <f t="shared" si="14"/>
        <v>148.70967741935485</v>
      </c>
      <c r="E89" s="264">
        <f>SUM(D$2:D89)</f>
        <v>10452.080645161275</v>
      </c>
      <c r="F89" s="264">
        <v>60900</v>
      </c>
      <c r="G89" s="264">
        <v>41731</v>
      </c>
      <c r="H89" s="264">
        <v>77087</v>
      </c>
      <c r="I89" s="264">
        <v>105487</v>
      </c>
      <c r="J89" s="264">
        <v>43534</v>
      </c>
      <c r="K89" s="264">
        <v>79083</v>
      </c>
      <c r="L89" s="264">
        <v>106582</v>
      </c>
      <c r="M89" s="267" t="str">
        <f t="shared" si="15"/>
        <v/>
      </c>
      <c r="N89" s="267" t="str">
        <f t="shared" si="16"/>
        <v/>
      </c>
      <c r="O89" s="267" t="str">
        <f t="shared" si="17"/>
        <v/>
      </c>
      <c r="P89" s="267" t="str">
        <f t="shared" si="18"/>
        <v/>
      </c>
      <c r="Q89" s="267" t="str">
        <f t="shared" si="19"/>
        <v/>
      </c>
      <c r="R89" s="267" t="str">
        <f t="shared" si="20"/>
        <v/>
      </c>
      <c r="S89" s="267" t="str">
        <f t="shared" si="21"/>
        <v/>
      </c>
    </row>
    <row r="90" spans="1:19" x14ac:dyDescent="0.25">
      <c r="A90" s="265">
        <v>41363</v>
      </c>
      <c r="B90" s="266">
        <f t="shared" si="13"/>
        <v>3</v>
      </c>
      <c r="C90" s="266">
        <f t="shared" si="12"/>
        <v>1</v>
      </c>
      <c r="D90" s="264">
        <f t="shared" si="14"/>
        <v>148.70967741935485</v>
      </c>
      <c r="E90" s="264">
        <f>SUM(D$2:D90)</f>
        <v>10600.790322580629</v>
      </c>
      <c r="F90" s="264">
        <v>60900</v>
      </c>
      <c r="G90" s="264">
        <v>41731</v>
      </c>
      <c r="H90" s="264">
        <v>77087</v>
      </c>
      <c r="I90" s="264">
        <v>105487</v>
      </c>
      <c r="J90" s="264">
        <v>43534</v>
      </c>
      <c r="K90" s="264">
        <v>79083</v>
      </c>
      <c r="L90" s="264">
        <v>106582</v>
      </c>
      <c r="M90" s="267" t="str">
        <f t="shared" si="15"/>
        <v/>
      </c>
      <c r="N90" s="267" t="str">
        <f t="shared" si="16"/>
        <v/>
      </c>
      <c r="O90" s="267" t="str">
        <f t="shared" si="17"/>
        <v/>
      </c>
      <c r="P90" s="267" t="str">
        <f t="shared" si="18"/>
        <v/>
      </c>
      <c r="Q90" s="267" t="str">
        <f t="shared" si="19"/>
        <v/>
      </c>
      <c r="R90" s="267" t="str">
        <f t="shared" si="20"/>
        <v/>
      </c>
      <c r="S90" s="267" t="str">
        <f t="shared" si="21"/>
        <v/>
      </c>
    </row>
    <row r="91" spans="1:19" x14ac:dyDescent="0.25">
      <c r="A91" s="265">
        <v>41364</v>
      </c>
      <c r="B91" s="266">
        <f t="shared" si="13"/>
        <v>3</v>
      </c>
      <c r="C91" s="266">
        <f t="shared" si="12"/>
        <v>1</v>
      </c>
      <c r="D91" s="264">
        <f t="shared" si="14"/>
        <v>148.70967741935485</v>
      </c>
      <c r="E91" s="264">
        <f>SUM(D$2:D91)</f>
        <v>10749.499999999984</v>
      </c>
      <c r="F91" s="264">
        <v>60900</v>
      </c>
      <c r="G91" s="264">
        <v>41731</v>
      </c>
      <c r="H91" s="264">
        <v>77087</v>
      </c>
      <c r="I91" s="264">
        <v>105487</v>
      </c>
      <c r="J91" s="264">
        <v>43534</v>
      </c>
      <c r="K91" s="264">
        <v>79083</v>
      </c>
      <c r="L91" s="264">
        <v>106582</v>
      </c>
      <c r="M91" s="267" t="str">
        <f t="shared" si="15"/>
        <v/>
      </c>
      <c r="N91" s="267" t="str">
        <f t="shared" si="16"/>
        <v/>
      </c>
      <c r="O91" s="267" t="str">
        <f t="shared" si="17"/>
        <v/>
      </c>
      <c r="P91" s="267" t="str">
        <f t="shared" si="18"/>
        <v/>
      </c>
      <c r="Q91" s="267" t="str">
        <f t="shared" si="19"/>
        <v/>
      </c>
      <c r="R91" s="267" t="str">
        <f t="shared" si="20"/>
        <v/>
      </c>
      <c r="S91" s="267" t="str">
        <f t="shared" si="21"/>
        <v/>
      </c>
    </row>
    <row r="92" spans="1:19" x14ac:dyDescent="0.25">
      <c r="A92" s="265">
        <v>41365</v>
      </c>
      <c r="B92" s="266">
        <f t="shared" si="13"/>
        <v>4</v>
      </c>
      <c r="C92" s="266">
        <f t="shared" si="12"/>
        <v>1</v>
      </c>
      <c r="D92" s="264">
        <f t="shared" si="14"/>
        <v>136.81666666666666</v>
      </c>
      <c r="E92" s="264">
        <f>SUM(D$2:D92)</f>
        <v>10886.316666666651</v>
      </c>
      <c r="F92" s="264">
        <v>60900</v>
      </c>
      <c r="G92" s="264">
        <v>41731</v>
      </c>
      <c r="H92" s="264">
        <v>77087</v>
      </c>
      <c r="I92" s="264">
        <v>105487</v>
      </c>
      <c r="J92" s="264">
        <v>43534</v>
      </c>
      <c r="K92" s="264">
        <v>79083</v>
      </c>
      <c r="L92" s="264">
        <v>106582</v>
      </c>
      <c r="M92" s="267" t="str">
        <f t="shared" si="15"/>
        <v/>
      </c>
      <c r="N92" s="267" t="str">
        <f t="shared" si="16"/>
        <v/>
      </c>
      <c r="O92" s="267" t="str">
        <f t="shared" si="17"/>
        <v/>
      </c>
      <c r="P92" s="267" t="str">
        <f t="shared" si="18"/>
        <v/>
      </c>
      <c r="Q92" s="267" t="str">
        <f t="shared" si="19"/>
        <v/>
      </c>
      <c r="R92" s="267" t="str">
        <f t="shared" si="20"/>
        <v/>
      </c>
      <c r="S92" s="267" t="str">
        <f t="shared" si="21"/>
        <v/>
      </c>
    </row>
    <row r="93" spans="1:19" x14ac:dyDescent="0.25">
      <c r="A93" s="265">
        <v>41366</v>
      </c>
      <c r="B93" s="266">
        <f t="shared" si="13"/>
        <v>4</v>
      </c>
      <c r="C93" s="266">
        <f t="shared" si="12"/>
        <v>1</v>
      </c>
      <c r="D93" s="264">
        <f t="shared" si="14"/>
        <v>136.81666666666666</v>
      </c>
      <c r="E93" s="264">
        <f>SUM(D$2:D93)</f>
        <v>11023.133333333319</v>
      </c>
      <c r="F93" s="264">
        <v>60900</v>
      </c>
      <c r="G93" s="264">
        <v>41731</v>
      </c>
      <c r="H93" s="264">
        <v>77087</v>
      </c>
      <c r="I93" s="264">
        <v>105487</v>
      </c>
      <c r="J93" s="264">
        <v>43534</v>
      </c>
      <c r="K93" s="264">
        <v>79083</v>
      </c>
      <c r="L93" s="264">
        <v>106582</v>
      </c>
      <c r="M93" s="267" t="str">
        <f t="shared" si="15"/>
        <v/>
      </c>
      <c r="N93" s="267" t="str">
        <f t="shared" si="16"/>
        <v/>
      </c>
      <c r="O93" s="267" t="str">
        <f t="shared" si="17"/>
        <v/>
      </c>
      <c r="P93" s="267" t="str">
        <f t="shared" si="18"/>
        <v/>
      </c>
      <c r="Q93" s="267" t="str">
        <f t="shared" si="19"/>
        <v/>
      </c>
      <c r="R93" s="267" t="str">
        <f t="shared" si="20"/>
        <v/>
      </c>
      <c r="S93" s="267" t="str">
        <f t="shared" si="21"/>
        <v/>
      </c>
    </row>
    <row r="94" spans="1:19" x14ac:dyDescent="0.25">
      <c r="A94" s="265">
        <v>41367</v>
      </c>
      <c r="B94" s="266">
        <f t="shared" si="13"/>
        <v>4</v>
      </c>
      <c r="C94" s="266">
        <f t="shared" si="12"/>
        <v>1</v>
      </c>
      <c r="D94" s="264">
        <f t="shared" si="14"/>
        <v>136.81666666666666</v>
      </c>
      <c r="E94" s="264">
        <f>SUM(D$2:D94)</f>
        <v>11159.949999999986</v>
      </c>
      <c r="F94" s="264">
        <v>60900</v>
      </c>
      <c r="G94" s="264">
        <v>41731</v>
      </c>
      <c r="H94" s="264">
        <v>77087</v>
      </c>
      <c r="I94" s="264">
        <v>105487</v>
      </c>
      <c r="J94" s="264">
        <v>43534</v>
      </c>
      <c r="K94" s="264">
        <v>79083</v>
      </c>
      <c r="L94" s="264">
        <v>106582</v>
      </c>
      <c r="M94" s="267" t="str">
        <f t="shared" si="15"/>
        <v/>
      </c>
      <c r="N94" s="267" t="str">
        <f t="shared" si="16"/>
        <v/>
      </c>
      <c r="O94" s="267" t="str">
        <f t="shared" si="17"/>
        <v/>
      </c>
      <c r="P94" s="267" t="str">
        <f t="shared" si="18"/>
        <v/>
      </c>
      <c r="Q94" s="267" t="str">
        <f t="shared" si="19"/>
        <v/>
      </c>
      <c r="R94" s="267" t="str">
        <f t="shared" si="20"/>
        <v/>
      </c>
      <c r="S94" s="267" t="str">
        <f t="shared" si="21"/>
        <v/>
      </c>
    </row>
    <row r="95" spans="1:19" x14ac:dyDescent="0.25">
      <c r="A95" s="265">
        <v>41368</v>
      </c>
      <c r="B95" s="266">
        <f t="shared" si="13"/>
        <v>4</v>
      </c>
      <c r="C95" s="266">
        <f t="shared" si="12"/>
        <v>1</v>
      </c>
      <c r="D95" s="264">
        <f t="shared" si="14"/>
        <v>136.81666666666666</v>
      </c>
      <c r="E95" s="264">
        <f>SUM(D$2:D95)</f>
        <v>11296.766666666654</v>
      </c>
      <c r="F95" s="264">
        <v>60900</v>
      </c>
      <c r="G95" s="264">
        <v>41731</v>
      </c>
      <c r="H95" s="264">
        <v>77087</v>
      </c>
      <c r="I95" s="264">
        <v>105487</v>
      </c>
      <c r="J95" s="264">
        <v>43534</v>
      </c>
      <c r="K95" s="264">
        <v>79083</v>
      </c>
      <c r="L95" s="264">
        <v>106582</v>
      </c>
      <c r="M95" s="267" t="str">
        <f t="shared" si="15"/>
        <v/>
      </c>
      <c r="N95" s="267" t="str">
        <f t="shared" si="16"/>
        <v/>
      </c>
      <c r="O95" s="267" t="str">
        <f t="shared" si="17"/>
        <v/>
      </c>
      <c r="P95" s="267" t="str">
        <f t="shared" si="18"/>
        <v/>
      </c>
      <c r="Q95" s="267" t="str">
        <f t="shared" si="19"/>
        <v/>
      </c>
      <c r="R95" s="267" t="str">
        <f t="shared" si="20"/>
        <v/>
      </c>
      <c r="S95" s="267" t="str">
        <f t="shared" si="21"/>
        <v/>
      </c>
    </row>
    <row r="96" spans="1:19" x14ac:dyDescent="0.25">
      <c r="A96" s="265">
        <v>41369</v>
      </c>
      <c r="B96" s="266">
        <f t="shared" si="13"/>
        <v>4</v>
      </c>
      <c r="C96" s="266">
        <f t="shared" si="12"/>
        <v>1</v>
      </c>
      <c r="D96" s="264">
        <f t="shared" si="14"/>
        <v>136.81666666666666</v>
      </c>
      <c r="E96" s="264">
        <f>SUM(D$2:D96)</f>
        <v>11433.583333333321</v>
      </c>
      <c r="F96" s="264">
        <v>60900</v>
      </c>
      <c r="G96" s="264">
        <v>41731</v>
      </c>
      <c r="H96" s="264">
        <v>77087</v>
      </c>
      <c r="I96" s="264">
        <v>105487</v>
      </c>
      <c r="J96" s="264">
        <v>43534</v>
      </c>
      <c r="K96" s="264">
        <v>79083</v>
      </c>
      <c r="L96" s="264">
        <v>106582</v>
      </c>
      <c r="M96" s="267" t="str">
        <f t="shared" si="15"/>
        <v/>
      </c>
      <c r="N96" s="267" t="str">
        <f t="shared" si="16"/>
        <v/>
      </c>
      <c r="O96" s="267" t="str">
        <f t="shared" si="17"/>
        <v/>
      </c>
      <c r="P96" s="267" t="str">
        <f t="shared" si="18"/>
        <v/>
      </c>
      <c r="Q96" s="267" t="str">
        <f t="shared" si="19"/>
        <v/>
      </c>
      <c r="R96" s="267" t="str">
        <f t="shared" si="20"/>
        <v/>
      </c>
      <c r="S96" s="267" t="str">
        <f t="shared" si="21"/>
        <v/>
      </c>
    </row>
    <row r="97" spans="1:19" x14ac:dyDescent="0.25">
      <c r="A97" s="265">
        <v>41370</v>
      </c>
      <c r="B97" s="266">
        <f t="shared" si="13"/>
        <v>4</v>
      </c>
      <c r="C97" s="266">
        <f t="shared" si="12"/>
        <v>1</v>
      </c>
      <c r="D97" s="264">
        <f t="shared" si="14"/>
        <v>136.81666666666666</v>
      </c>
      <c r="E97" s="264">
        <f>SUM(D$2:D97)</f>
        <v>11570.399999999989</v>
      </c>
      <c r="F97" s="264">
        <v>60900</v>
      </c>
      <c r="G97" s="264">
        <v>41731</v>
      </c>
      <c r="H97" s="264">
        <v>77087</v>
      </c>
      <c r="I97" s="264">
        <v>105487</v>
      </c>
      <c r="J97" s="264">
        <v>43534</v>
      </c>
      <c r="K97" s="264">
        <v>79083</v>
      </c>
      <c r="L97" s="264">
        <v>106582</v>
      </c>
      <c r="M97" s="267" t="str">
        <f t="shared" si="15"/>
        <v/>
      </c>
      <c r="N97" s="267" t="str">
        <f t="shared" si="16"/>
        <v/>
      </c>
      <c r="O97" s="267" t="str">
        <f t="shared" si="17"/>
        <v/>
      </c>
      <c r="P97" s="267" t="str">
        <f t="shared" si="18"/>
        <v/>
      </c>
      <c r="Q97" s="267" t="str">
        <f t="shared" si="19"/>
        <v/>
      </c>
      <c r="R97" s="267" t="str">
        <f t="shared" si="20"/>
        <v/>
      </c>
      <c r="S97" s="267" t="str">
        <f t="shared" si="21"/>
        <v/>
      </c>
    </row>
    <row r="98" spans="1:19" x14ac:dyDescent="0.25">
      <c r="A98" s="265">
        <v>41371</v>
      </c>
      <c r="B98" s="266">
        <f t="shared" si="13"/>
        <v>4</v>
      </c>
      <c r="C98" s="266">
        <f t="shared" si="12"/>
        <v>1</v>
      </c>
      <c r="D98" s="264">
        <f t="shared" si="14"/>
        <v>136.81666666666666</v>
      </c>
      <c r="E98" s="264">
        <f>SUM(D$2:D98)</f>
        <v>11707.216666666656</v>
      </c>
      <c r="F98" s="264">
        <v>60900</v>
      </c>
      <c r="G98" s="264">
        <v>41731</v>
      </c>
      <c r="H98" s="264">
        <v>77087</v>
      </c>
      <c r="I98" s="264">
        <v>105487</v>
      </c>
      <c r="J98" s="264">
        <v>43534</v>
      </c>
      <c r="K98" s="264">
        <v>79083</v>
      </c>
      <c r="L98" s="264">
        <v>106582</v>
      </c>
      <c r="M98" s="267" t="str">
        <f t="shared" si="15"/>
        <v/>
      </c>
      <c r="N98" s="267" t="str">
        <f t="shared" si="16"/>
        <v/>
      </c>
      <c r="O98" s="267" t="str">
        <f t="shared" si="17"/>
        <v/>
      </c>
      <c r="P98" s="267" t="str">
        <f t="shared" si="18"/>
        <v/>
      </c>
      <c r="Q98" s="267" t="str">
        <f t="shared" si="19"/>
        <v/>
      </c>
      <c r="R98" s="267" t="str">
        <f t="shared" si="20"/>
        <v/>
      </c>
      <c r="S98" s="267" t="str">
        <f t="shared" si="21"/>
        <v/>
      </c>
    </row>
    <row r="99" spans="1:19" x14ac:dyDescent="0.25">
      <c r="A99" s="265">
        <v>41372</v>
      </c>
      <c r="B99" s="266">
        <f t="shared" si="13"/>
        <v>4</v>
      </c>
      <c r="C99" s="266">
        <f t="shared" si="12"/>
        <v>1</v>
      </c>
      <c r="D99" s="264">
        <f t="shared" si="14"/>
        <v>136.81666666666666</v>
      </c>
      <c r="E99" s="264">
        <f>SUM(D$2:D99)</f>
        <v>11844.033333333324</v>
      </c>
      <c r="F99" s="264">
        <v>60900</v>
      </c>
      <c r="G99" s="264">
        <v>41731</v>
      </c>
      <c r="H99" s="264">
        <v>77087</v>
      </c>
      <c r="I99" s="264">
        <v>105487</v>
      </c>
      <c r="J99" s="264">
        <v>43534</v>
      </c>
      <c r="K99" s="264">
        <v>79083</v>
      </c>
      <c r="L99" s="264">
        <v>106582</v>
      </c>
      <c r="M99" s="267" t="str">
        <f t="shared" si="15"/>
        <v/>
      </c>
      <c r="N99" s="267" t="str">
        <f t="shared" si="16"/>
        <v/>
      </c>
      <c r="O99" s="267" t="str">
        <f t="shared" si="17"/>
        <v/>
      </c>
      <c r="P99" s="267" t="str">
        <f t="shared" si="18"/>
        <v/>
      </c>
      <c r="Q99" s="267" t="str">
        <f t="shared" si="19"/>
        <v/>
      </c>
      <c r="R99" s="267" t="str">
        <f t="shared" si="20"/>
        <v/>
      </c>
      <c r="S99" s="267" t="str">
        <f t="shared" si="21"/>
        <v/>
      </c>
    </row>
    <row r="100" spans="1:19" x14ac:dyDescent="0.25">
      <c r="A100" s="265">
        <v>41373</v>
      </c>
      <c r="B100" s="266">
        <f t="shared" si="13"/>
        <v>4</v>
      </c>
      <c r="C100" s="266">
        <f t="shared" si="12"/>
        <v>1</v>
      </c>
      <c r="D100" s="264">
        <f t="shared" si="14"/>
        <v>136.81666666666666</v>
      </c>
      <c r="E100" s="264">
        <f>SUM(D$2:D100)</f>
        <v>11980.849999999991</v>
      </c>
      <c r="F100" s="264">
        <v>60900</v>
      </c>
      <c r="G100" s="264">
        <v>41731</v>
      </c>
      <c r="H100" s="264">
        <v>77087</v>
      </c>
      <c r="I100" s="264">
        <v>105487</v>
      </c>
      <c r="J100" s="264">
        <v>43534</v>
      </c>
      <c r="K100" s="264">
        <v>79083</v>
      </c>
      <c r="L100" s="264">
        <v>106582</v>
      </c>
      <c r="M100" s="267" t="str">
        <f t="shared" si="15"/>
        <v/>
      </c>
      <c r="N100" s="267" t="str">
        <f t="shared" si="16"/>
        <v/>
      </c>
      <c r="O100" s="267" t="str">
        <f t="shared" si="17"/>
        <v/>
      </c>
      <c r="P100" s="267" t="str">
        <f t="shared" si="18"/>
        <v/>
      </c>
      <c r="Q100" s="267" t="str">
        <f t="shared" si="19"/>
        <v/>
      </c>
      <c r="R100" s="267" t="str">
        <f t="shared" si="20"/>
        <v/>
      </c>
      <c r="S100" s="267" t="str">
        <f t="shared" si="21"/>
        <v/>
      </c>
    </row>
    <row r="101" spans="1:19" x14ac:dyDescent="0.25">
      <c r="A101" s="265">
        <v>41374</v>
      </c>
      <c r="B101" s="266">
        <f t="shared" si="13"/>
        <v>4</v>
      </c>
      <c r="C101" s="266">
        <f t="shared" si="12"/>
        <v>1</v>
      </c>
      <c r="D101" s="264">
        <f t="shared" si="14"/>
        <v>136.81666666666666</v>
      </c>
      <c r="E101" s="264">
        <f>SUM(D$2:D101)</f>
        <v>12117.666666666659</v>
      </c>
      <c r="F101" s="264">
        <v>60900</v>
      </c>
      <c r="G101" s="264">
        <v>41731</v>
      </c>
      <c r="H101" s="264">
        <v>77087</v>
      </c>
      <c r="I101" s="264">
        <v>105487</v>
      </c>
      <c r="J101" s="264">
        <v>43534</v>
      </c>
      <c r="K101" s="264">
        <v>79083</v>
      </c>
      <c r="L101" s="264">
        <v>106582</v>
      </c>
      <c r="M101" s="267" t="str">
        <f t="shared" si="15"/>
        <v/>
      </c>
      <c r="N101" s="267" t="str">
        <f t="shared" si="16"/>
        <v/>
      </c>
      <c r="O101" s="267" t="str">
        <f t="shared" si="17"/>
        <v/>
      </c>
      <c r="P101" s="267" t="str">
        <f t="shared" si="18"/>
        <v/>
      </c>
      <c r="Q101" s="267" t="str">
        <f t="shared" si="19"/>
        <v/>
      </c>
      <c r="R101" s="267" t="str">
        <f t="shared" si="20"/>
        <v/>
      </c>
      <c r="S101" s="267" t="str">
        <f t="shared" si="21"/>
        <v/>
      </c>
    </row>
    <row r="102" spans="1:19" x14ac:dyDescent="0.25">
      <c r="A102" s="265">
        <v>41375</v>
      </c>
      <c r="B102" s="266">
        <f t="shared" si="13"/>
        <v>4</v>
      </c>
      <c r="C102" s="266">
        <f t="shared" si="12"/>
        <v>1</v>
      </c>
      <c r="D102" s="264">
        <f t="shared" si="14"/>
        <v>136.81666666666666</v>
      </c>
      <c r="E102" s="264">
        <f>SUM(D$2:D102)</f>
        <v>12254.483333333326</v>
      </c>
      <c r="F102" s="264">
        <v>60900</v>
      </c>
      <c r="G102" s="264">
        <v>41731</v>
      </c>
      <c r="H102" s="264">
        <v>77087</v>
      </c>
      <c r="I102" s="264">
        <v>105487</v>
      </c>
      <c r="J102" s="264">
        <v>43534</v>
      </c>
      <c r="K102" s="264">
        <v>79083</v>
      </c>
      <c r="L102" s="264">
        <v>106582</v>
      </c>
      <c r="M102" s="267" t="str">
        <f t="shared" si="15"/>
        <v/>
      </c>
      <c r="N102" s="267" t="str">
        <f t="shared" si="16"/>
        <v/>
      </c>
      <c r="O102" s="267" t="str">
        <f t="shared" si="17"/>
        <v/>
      </c>
      <c r="P102" s="267" t="str">
        <f t="shared" si="18"/>
        <v/>
      </c>
      <c r="Q102" s="267" t="str">
        <f t="shared" si="19"/>
        <v/>
      </c>
      <c r="R102" s="267" t="str">
        <f t="shared" si="20"/>
        <v/>
      </c>
      <c r="S102" s="267" t="str">
        <f t="shared" si="21"/>
        <v/>
      </c>
    </row>
    <row r="103" spans="1:19" x14ac:dyDescent="0.25">
      <c r="A103" s="265">
        <v>41376</v>
      </c>
      <c r="B103" s="266">
        <f t="shared" si="13"/>
        <v>4</v>
      </c>
      <c r="C103" s="266">
        <f t="shared" si="12"/>
        <v>1</v>
      </c>
      <c r="D103" s="264">
        <f t="shared" si="14"/>
        <v>136.81666666666666</v>
      </c>
      <c r="E103" s="264">
        <f>SUM(D$2:D103)</f>
        <v>12391.299999999994</v>
      </c>
      <c r="F103" s="264">
        <v>60900</v>
      </c>
      <c r="G103" s="264">
        <v>41731</v>
      </c>
      <c r="H103" s="264">
        <v>77087</v>
      </c>
      <c r="I103" s="264">
        <v>105487</v>
      </c>
      <c r="J103" s="264">
        <v>43534</v>
      </c>
      <c r="K103" s="264">
        <v>79083</v>
      </c>
      <c r="L103" s="264">
        <v>106582</v>
      </c>
      <c r="M103" s="267" t="str">
        <f t="shared" si="15"/>
        <v/>
      </c>
      <c r="N103" s="267" t="str">
        <f t="shared" si="16"/>
        <v/>
      </c>
      <c r="O103" s="267" t="str">
        <f t="shared" si="17"/>
        <v/>
      </c>
      <c r="P103" s="267" t="str">
        <f t="shared" si="18"/>
        <v/>
      </c>
      <c r="Q103" s="267" t="str">
        <f t="shared" si="19"/>
        <v/>
      </c>
      <c r="R103" s="267" t="str">
        <f t="shared" si="20"/>
        <v/>
      </c>
      <c r="S103" s="267" t="str">
        <f t="shared" si="21"/>
        <v/>
      </c>
    </row>
    <row r="104" spans="1:19" x14ac:dyDescent="0.25">
      <c r="A104" s="265">
        <v>41377</v>
      </c>
      <c r="B104" s="266">
        <f t="shared" si="13"/>
        <v>4</v>
      </c>
      <c r="C104" s="266">
        <f t="shared" si="12"/>
        <v>1</v>
      </c>
      <c r="D104" s="264">
        <f t="shared" si="14"/>
        <v>136.81666666666666</v>
      </c>
      <c r="E104" s="264">
        <f>SUM(D$2:D104)</f>
        <v>12528.116666666661</v>
      </c>
      <c r="F104" s="264">
        <v>60900</v>
      </c>
      <c r="G104" s="264">
        <v>41731</v>
      </c>
      <c r="H104" s="264">
        <v>77087</v>
      </c>
      <c r="I104" s="264">
        <v>105487</v>
      </c>
      <c r="J104" s="264">
        <v>43534</v>
      </c>
      <c r="K104" s="264">
        <v>79083</v>
      </c>
      <c r="L104" s="264">
        <v>106582</v>
      </c>
      <c r="M104" s="267" t="str">
        <f t="shared" si="15"/>
        <v/>
      </c>
      <c r="N104" s="267" t="str">
        <f t="shared" si="16"/>
        <v/>
      </c>
      <c r="O104" s="267" t="str">
        <f t="shared" si="17"/>
        <v/>
      </c>
      <c r="P104" s="267" t="str">
        <f t="shared" si="18"/>
        <v/>
      </c>
      <c r="Q104" s="267" t="str">
        <f t="shared" si="19"/>
        <v/>
      </c>
      <c r="R104" s="267" t="str">
        <f t="shared" si="20"/>
        <v/>
      </c>
      <c r="S104" s="267" t="str">
        <f t="shared" si="21"/>
        <v/>
      </c>
    </row>
    <row r="105" spans="1:19" x14ac:dyDescent="0.25">
      <c r="A105" s="265">
        <v>41378</v>
      </c>
      <c r="B105" s="266">
        <f t="shared" si="13"/>
        <v>4</v>
      </c>
      <c r="C105" s="266">
        <f t="shared" si="12"/>
        <v>1</v>
      </c>
      <c r="D105" s="264">
        <f t="shared" si="14"/>
        <v>136.81666666666666</v>
      </c>
      <c r="E105" s="264">
        <f>SUM(D$2:D105)</f>
        <v>12664.933333333329</v>
      </c>
      <c r="F105" s="264">
        <v>60900</v>
      </c>
      <c r="G105" s="264">
        <v>41731</v>
      </c>
      <c r="H105" s="264">
        <v>77087</v>
      </c>
      <c r="I105" s="264">
        <v>105487</v>
      </c>
      <c r="J105" s="264">
        <v>43534</v>
      </c>
      <c r="K105" s="264">
        <v>79083</v>
      </c>
      <c r="L105" s="264">
        <v>106582</v>
      </c>
      <c r="M105" s="267" t="str">
        <f t="shared" si="15"/>
        <v/>
      </c>
      <c r="N105" s="267" t="str">
        <f t="shared" si="16"/>
        <v/>
      </c>
      <c r="O105" s="267" t="str">
        <f t="shared" si="17"/>
        <v/>
      </c>
      <c r="P105" s="267" t="str">
        <f t="shared" si="18"/>
        <v/>
      </c>
      <c r="Q105" s="267" t="str">
        <f t="shared" si="19"/>
        <v/>
      </c>
      <c r="R105" s="267" t="str">
        <f t="shared" si="20"/>
        <v/>
      </c>
      <c r="S105" s="267" t="str">
        <f t="shared" si="21"/>
        <v/>
      </c>
    </row>
    <row r="106" spans="1:19" x14ac:dyDescent="0.25">
      <c r="A106" s="265">
        <v>41379</v>
      </c>
      <c r="B106" s="266">
        <f t="shared" si="13"/>
        <v>4</v>
      </c>
      <c r="C106" s="266">
        <f t="shared" si="12"/>
        <v>1</v>
      </c>
      <c r="D106" s="264">
        <f t="shared" si="14"/>
        <v>136.81666666666666</v>
      </c>
      <c r="E106" s="264">
        <f>SUM(D$2:D106)</f>
        <v>12801.749999999996</v>
      </c>
      <c r="F106" s="264">
        <v>60900</v>
      </c>
      <c r="G106" s="264">
        <v>41731</v>
      </c>
      <c r="H106" s="264">
        <v>77087</v>
      </c>
      <c r="I106" s="264">
        <v>105487</v>
      </c>
      <c r="J106" s="264">
        <v>43534</v>
      </c>
      <c r="K106" s="264">
        <v>79083</v>
      </c>
      <c r="L106" s="264">
        <v>106582</v>
      </c>
      <c r="M106" s="267" t="str">
        <f t="shared" si="15"/>
        <v/>
      </c>
      <c r="N106" s="267" t="str">
        <f t="shared" si="16"/>
        <v/>
      </c>
      <c r="O106" s="267" t="str">
        <f t="shared" si="17"/>
        <v/>
      </c>
      <c r="P106" s="267" t="str">
        <f t="shared" si="18"/>
        <v/>
      </c>
      <c r="Q106" s="267" t="str">
        <f t="shared" si="19"/>
        <v/>
      </c>
      <c r="R106" s="267" t="str">
        <f t="shared" si="20"/>
        <v/>
      </c>
      <c r="S106" s="267" t="str">
        <f t="shared" si="21"/>
        <v/>
      </c>
    </row>
    <row r="107" spans="1:19" x14ac:dyDescent="0.25">
      <c r="A107" s="265">
        <v>41380</v>
      </c>
      <c r="B107" s="266">
        <f t="shared" si="13"/>
        <v>4</v>
      </c>
      <c r="C107" s="266">
        <f t="shared" si="12"/>
        <v>1</v>
      </c>
      <c r="D107" s="264">
        <f t="shared" si="14"/>
        <v>136.81666666666666</v>
      </c>
      <c r="E107" s="264">
        <f>SUM(D$2:D107)</f>
        <v>12938.566666666664</v>
      </c>
      <c r="F107" s="264">
        <v>60900</v>
      </c>
      <c r="G107" s="264">
        <v>41731</v>
      </c>
      <c r="H107" s="264">
        <v>77087</v>
      </c>
      <c r="I107" s="264">
        <v>105487</v>
      </c>
      <c r="J107" s="264">
        <v>43534</v>
      </c>
      <c r="K107" s="264">
        <v>79083</v>
      </c>
      <c r="L107" s="264">
        <v>106582</v>
      </c>
      <c r="M107" s="267" t="str">
        <f t="shared" si="15"/>
        <v/>
      </c>
      <c r="N107" s="267" t="str">
        <f t="shared" si="16"/>
        <v/>
      </c>
      <c r="O107" s="267" t="str">
        <f t="shared" si="17"/>
        <v/>
      </c>
      <c r="P107" s="267" t="str">
        <f t="shared" si="18"/>
        <v/>
      </c>
      <c r="Q107" s="267" t="str">
        <f t="shared" si="19"/>
        <v/>
      </c>
      <c r="R107" s="267" t="str">
        <f t="shared" si="20"/>
        <v/>
      </c>
      <c r="S107" s="267" t="str">
        <f t="shared" si="21"/>
        <v/>
      </c>
    </row>
    <row r="108" spans="1:19" x14ac:dyDescent="0.25">
      <c r="A108" s="265">
        <v>41381</v>
      </c>
      <c r="B108" s="266">
        <f t="shared" si="13"/>
        <v>4</v>
      </c>
      <c r="C108" s="266">
        <f t="shared" si="12"/>
        <v>1</v>
      </c>
      <c r="D108" s="264">
        <f t="shared" si="14"/>
        <v>136.81666666666666</v>
      </c>
      <c r="E108" s="264">
        <f>SUM(D$2:D108)</f>
        <v>13075.383333333331</v>
      </c>
      <c r="F108" s="264">
        <v>60900</v>
      </c>
      <c r="G108" s="264">
        <v>41731</v>
      </c>
      <c r="H108" s="264">
        <v>77087</v>
      </c>
      <c r="I108" s="264">
        <v>105487</v>
      </c>
      <c r="J108" s="264">
        <v>43534</v>
      </c>
      <c r="K108" s="264">
        <v>79083</v>
      </c>
      <c r="L108" s="264">
        <v>106582</v>
      </c>
      <c r="M108" s="267" t="str">
        <f t="shared" si="15"/>
        <v/>
      </c>
      <c r="N108" s="267" t="str">
        <f t="shared" si="16"/>
        <v/>
      </c>
      <c r="O108" s="267" t="str">
        <f t="shared" si="17"/>
        <v/>
      </c>
      <c r="P108" s="267" t="str">
        <f t="shared" si="18"/>
        <v/>
      </c>
      <c r="Q108" s="267" t="str">
        <f t="shared" si="19"/>
        <v/>
      </c>
      <c r="R108" s="267" t="str">
        <f t="shared" si="20"/>
        <v/>
      </c>
      <c r="S108" s="267" t="str">
        <f t="shared" si="21"/>
        <v/>
      </c>
    </row>
    <row r="109" spans="1:19" x14ac:dyDescent="0.25">
      <c r="A109" s="265">
        <v>41382</v>
      </c>
      <c r="B109" s="266">
        <f t="shared" si="13"/>
        <v>4</v>
      </c>
      <c r="C109" s="266">
        <f t="shared" si="12"/>
        <v>1</v>
      </c>
      <c r="D109" s="264">
        <f t="shared" si="14"/>
        <v>136.81666666666666</v>
      </c>
      <c r="E109" s="264">
        <f>SUM(D$2:D109)</f>
        <v>13212.199999999999</v>
      </c>
      <c r="F109" s="264">
        <v>60900</v>
      </c>
      <c r="G109" s="264">
        <v>41731</v>
      </c>
      <c r="H109" s="264">
        <v>77087</v>
      </c>
      <c r="I109" s="264">
        <v>105487</v>
      </c>
      <c r="J109" s="264">
        <v>43534</v>
      </c>
      <c r="K109" s="264">
        <v>79083</v>
      </c>
      <c r="L109" s="264">
        <v>106582</v>
      </c>
      <c r="M109" s="267" t="str">
        <f t="shared" si="15"/>
        <v/>
      </c>
      <c r="N109" s="267" t="str">
        <f t="shared" si="16"/>
        <v/>
      </c>
      <c r="O109" s="267" t="str">
        <f t="shared" si="17"/>
        <v/>
      </c>
      <c r="P109" s="267" t="str">
        <f t="shared" si="18"/>
        <v/>
      </c>
      <c r="Q109" s="267" t="str">
        <f t="shared" si="19"/>
        <v/>
      </c>
      <c r="R109" s="267" t="str">
        <f t="shared" si="20"/>
        <v/>
      </c>
      <c r="S109" s="267" t="str">
        <f t="shared" si="21"/>
        <v/>
      </c>
    </row>
    <row r="110" spans="1:19" x14ac:dyDescent="0.25">
      <c r="A110" s="265">
        <v>41383</v>
      </c>
      <c r="B110" s="266">
        <f t="shared" si="13"/>
        <v>4</v>
      </c>
      <c r="C110" s="266">
        <f t="shared" si="12"/>
        <v>1</v>
      </c>
      <c r="D110" s="264">
        <f t="shared" si="14"/>
        <v>136.81666666666666</v>
      </c>
      <c r="E110" s="264">
        <f>SUM(D$2:D110)</f>
        <v>13349.016666666666</v>
      </c>
      <c r="F110" s="264">
        <v>60900</v>
      </c>
      <c r="G110" s="264">
        <v>41731</v>
      </c>
      <c r="H110" s="264">
        <v>77087</v>
      </c>
      <c r="I110" s="264">
        <v>105487</v>
      </c>
      <c r="J110" s="264">
        <v>43534</v>
      </c>
      <c r="K110" s="264">
        <v>79083</v>
      </c>
      <c r="L110" s="264">
        <v>106582</v>
      </c>
      <c r="M110" s="267" t="str">
        <f t="shared" si="15"/>
        <v/>
      </c>
      <c r="N110" s="267" t="str">
        <f t="shared" si="16"/>
        <v/>
      </c>
      <c r="O110" s="267" t="str">
        <f t="shared" si="17"/>
        <v/>
      </c>
      <c r="P110" s="267" t="str">
        <f t="shared" si="18"/>
        <v/>
      </c>
      <c r="Q110" s="267" t="str">
        <f t="shared" si="19"/>
        <v/>
      </c>
      <c r="R110" s="267" t="str">
        <f t="shared" si="20"/>
        <v/>
      </c>
      <c r="S110" s="267" t="str">
        <f t="shared" si="21"/>
        <v/>
      </c>
    </row>
    <row r="111" spans="1:19" x14ac:dyDescent="0.25">
      <c r="A111" s="265">
        <v>41384</v>
      </c>
      <c r="B111" s="266">
        <f t="shared" si="13"/>
        <v>4</v>
      </c>
      <c r="C111" s="266">
        <f t="shared" si="12"/>
        <v>1</v>
      </c>
      <c r="D111" s="264">
        <f t="shared" si="14"/>
        <v>136.81666666666666</v>
      </c>
      <c r="E111" s="264">
        <f>SUM(D$2:D111)</f>
        <v>13485.833333333334</v>
      </c>
      <c r="F111" s="264">
        <v>60900</v>
      </c>
      <c r="G111" s="264">
        <v>41731</v>
      </c>
      <c r="H111" s="264">
        <v>77087</v>
      </c>
      <c r="I111" s="264">
        <v>105487</v>
      </c>
      <c r="J111" s="264">
        <v>43534</v>
      </c>
      <c r="K111" s="264">
        <v>79083</v>
      </c>
      <c r="L111" s="264">
        <v>106582</v>
      </c>
      <c r="M111" s="267" t="str">
        <f t="shared" si="15"/>
        <v/>
      </c>
      <c r="N111" s="267" t="str">
        <f t="shared" si="16"/>
        <v/>
      </c>
      <c r="O111" s="267" t="str">
        <f t="shared" si="17"/>
        <v/>
      </c>
      <c r="P111" s="267" t="str">
        <f t="shared" si="18"/>
        <v/>
      </c>
      <c r="Q111" s="267" t="str">
        <f t="shared" si="19"/>
        <v/>
      </c>
      <c r="R111" s="267" t="str">
        <f t="shared" si="20"/>
        <v/>
      </c>
      <c r="S111" s="267" t="str">
        <f t="shared" si="21"/>
        <v/>
      </c>
    </row>
    <row r="112" spans="1:19" x14ac:dyDescent="0.25">
      <c r="A112" s="265">
        <v>41385</v>
      </c>
      <c r="B112" s="266">
        <f t="shared" si="13"/>
        <v>4</v>
      </c>
      <c r="C112" s="266">
        <f t="shared" si="12"/>
        <v>1</v>
      </c>
      <c r="D112" s="264">
        <f t="shared" si="14"/>
        <v>136.81666666666666</v>
      </c>
      <c r="E112" s="264">
        <f>SUM(D$2:D112)</f>
        <v>13622.650000000001</v>
      </c>
      <c r="F112" s="264">
        <v>60900</v>
      </c>
      <c r="G112" s="264">
        <v>41731</v>
      </c>
      <c r="H112" s="264">
        <v>77087</v>
      </c>
      <c r="I112" s="264">
        <v>105487</v>
      </c>
      <c r="J112" s="264">
        <v>43534</v>
      </c>
      <c r="K112" s="264">
        <v>79083</v>
      </c>
      <c r="L112" s="264">
        <v>106582</v>
      </c>
      <c r="M112" s="267" t="str">
        <f t="shared" si="15"/>
        <v/>
      </c>
      <c r="N112" s="267" t="str">
        <f t="shared" si="16"/>
        <v/>
      </c>
      <c r="O112" s="267" t="str">
        <f t="shared" si="17"/>
        <v/>
      </c>
      <c r="P112" s="267" t="str">
        <f t="shared" si="18"/>
        <v/>
      </c>
      <c r="Q112" s="267" t="str">
        <f t="shared" si="19"/>
        <v/>
      </c>
      <c r="R112" s="267" t="str">
        <f t="shared" si="20"/>
        <v/>
      </c>
      <c r="S112" s="267" t="str">
        <f t="shared" si="21"/>
        <v/>
      </c>
    </row>
    <row r="113" spans="1:19" x14ac:dyDescent="0.25">
      <c r="A113" s="265">
        <v>41386</v>
      </c>
      <c r="B113" s="266">
        <f t="shared" si="13"/>
        <v>4</v>
      </c>
      <c r="C113" s="266">
        <f t="shared" si="12"/>
        <v>1</v>
      </c>
      <c r="D113" s="264">
        <f t="shared" si="14"/>
        <v>136.81666666666666</v>
      </c>
      <c r="E113" s="264">
        <f>SUM(D$2:D113)</f>
        <v>13759.466666666669</v>
      </c>
      <c r="F113" s="264">
        <v>60900</v>
      </c>
      <c r="G113" s="264">
        <v>41731</v>
      </c>
      <c r="H113" s="264">
        <v>77087</v>
      </c>
      <c r="I113" s="264">
        <v>105487</v>
      </c>
      <c r="J113" s="264">
        <v>43534</v>
      </c>
      <c r="K113" s="264">
        <v>79083</v>
      </c>
      <c r="L113" s="264">
        <v>106582</v>
      </c>
      <c r="M113" s="267" t="str">
        <f t="shared" si="15"/>
        <v/>
      </c>
      <c r="N113" s="267" t="str">
        <f t="shared" si="16"/>
        <v/>
      </c>
      <c r="O113" s="267" t="str">
        <f t="shared" si="17"/>
        <v/>
      </c>
      <c r="P113" s="267" t="str">
        <f t="shared" si="18"/>
        <v/>
      </c>
      <c r="Q113" s="267" t="str">
        <f t="shared" si="19"/>
        <v/>
      </c>
      <c r="R113" s="267" t="str">
        <f t="shared" si="20"/>
        <v/>
      </c>
      <c r="S113" s="267" t="str">
        <f t="shared" si="21"/>
        <v/>
      </c>
    </row>
    <row r="114" spans="1:19" x14ac:dyDescent="0.25">
      <c r="A114" s="265">
        <v>41387</v>
      </c>
      <c r="B114" s="266">
        <f t="shared" si="13"/>
        <v>4</v>
      </c>
      <c r="C114" s="266">
        <f t="shared" si="12"/>
        <v>1</v>
      </c>
      <c r="D114" s="264">
        <f t="shared" si="14"/>
        <v>136.81666666666666</v>
      </c>
      <c r="E114" s="264">
        <f>SUM(D$2:D114)</f>
        <v>13896.283333333336</v>
      </c>
      <c r="F114" s="264">
        <v>60900</v>
      </c>
      <c r="G114" s="264">
        <v>41731</v>
      </c>
      <c r="H114" s="264">
        <v>77087</v>
      </c>
      <c r="I114" s="264">
        <v>105487</v>
      </c>
      <c r="J114" s="264">
        <v>43534</v>
      </c>
      <c r="K114" s="264">
        <v>79083</v>
      </c>
      <c r="L114" s="264">
        <v>106582</v>
      </c>
      <c r="M114" s="267" t="str">
        <f t="shared" si="15"/>
        <v/>
      </c>
      <c r="N114" s="267" t="str">
        <f t="shared" si="16"/>
        <v/>
      </c>
      <c r="O114" s="267" t="str">
        <f t="shared" si="17"/>
        <v/>
      </c>
      <c r="P114" s="267" t="str">
        <f t="shared" si="18"/>
        <v/>
      </c>
      <c r="Q114" s="267" t="str">
        <f t="shared" si="19"/>
        <v/>
      </c>
      <c r="R114" s="267" t="str">
        <f t="shared" si="20"/>
        <v/>
      </c>
      <c r="S114" s="267" t="str">
        <f t="shared" si="21"/>
        <v/>
      </c>
    </row>
    <row r="115" spans="1:19" x14ac:dyDescent="0.25">
      <c r="A115" s="265">
        <v>41388</v>
      </c>
      <c r="B115" s="266">
        <f t="shared" si="13"/>
        <v>4</v>
      </c>
      <c r="C115" s="266">
        <f t="shared" si="12"/>
        <v>1</v>
      </c>
      <c r="D115" s="264">
        <f t="shared" si="14"/>
        <v>136.81666666666666</v>
      </c>
      <c r="E115" s="264">
        <f>SUM(D$2:D115)</f>
        <v>14033.100000000004</v>
      </c>
      <c r="F115" s="264">
        <v>60900</v>
      </c>
      <c r="G115" s="264">
        <v>41731</v>
      </c>
      <c r="H115" s="264">
        <v>77087</v>
      </c>
      <c r="I115" s="264">
        <v>105487</v>
      </c>
      <c r="J115" s="264">
        <v>43534</v>
      </c>
      <c r="K115" s="264">
        <v>79083</v>
      </c>
      <c r="L115" s="264">
        <v>106582</v>
      </c>
      <c r="M115" s="267" t="str">
        <f t="shared" si="15"/>
        <v/>
      </c>
      <c r="N115" s="267" t="str">
        <f t="shared" si="16"/>
        <v/>
      </c>
      <c r="O115" s="267" t="str">
        <f t="shared" si="17"/>
        <v/>
      </c>
      <c r="P115" s="267" t="str">
        <f t="shared" si="18"/>
        <v/>
      </c>
      <c r="Q115" s="267" t="str">
        <f t="shared" si="19"/>
        <v/>
      </c>
      <c r="R115" s="267" t="str">
        <f t="shared" si="20"/>
        <v/>
      </c>
      <c r="S115" s="267" t="str">
        <f t="shared" si="21"/>
        <v/>
      </c>
    </row>
    <row r="116" spans="1:19" x14ac:dyDescent="0.25">
      <c r="A116" s="265">
        <v>41389</v>
      </c>
      <c r="B116" s="266">
        <f t="shared" si="13"/>
        <v>4</v>
      </c>
      <c r="C116" s="266">
        <f t="shared" si="12"/>
        <v>1</v>
      </c>
      <c r="D116" s="264">
        <f t="shared" si="14"/>
        <v>136.81666666666666</v>
      </c>
      <c r="E116" s="264">
        <f>SUM(D$2:D116)</f>
        <v>14169.916666666672</v>
      </c>
      <c r="F116" s="264">
        <v>60900</v>
      </c>
      <c r="G116" s="264">
        <v>41731</v>
      </c>
      <c r="H116" s="264">
        <v>77087</v>
      </c>
      <c r="I116" s="264">
        <v>105487</v>
      </c>
      <c r="J116" s="264">
        <v>43534</v>
      </c>
      <c r="K116" s="264">
        <v>79083</v>
      </c>
      <c r="L116" s="264">
        <v>106582</v>
      </c>
      <c r="M116" s="267" t="str">
        <f t="shared" si="15"/>
        <v/>
      </c>
      <c r="N116" s="267" t="str">
        <f t="shared" si="16"/>
        <v/>
      </c>
      <c r="O116" s="267" t="str">
        <f t="shared" si="17"/>
        <v/>
      </c>
      <c r="P116" s="267" t="str">
        <f t="shared" si="18"/>
        <v/>
      </c>
      <c r="Q116" s="267" t="str">
        <f t="shared" si="19"/>
        <v/>
      </c>
      <c r="R116" s="267" t="str">
        <f t="shared" si="20"/>
        <v/>
      </c>
      <c r="S116" s="267" t="str">
        <f t="shared" si="21"/>
        <v/>
      </c>
    </row>
    <row r="117" spans="1:19" x14ac:dyDescent="0.25">
      <c r="A117" s="265">
        <v>41390</v>
      </c>
      <c r="B117" s="266">
        <f t="shared" si="13"/>
        <v>4</v>
      </c>
      <c r="C117" s="266">
        <f t="shared" si="12"/>
        <v>1</v>
      </c>
      <c r="D117" s="264">
        <f t="shared" si="14"/>
        <v>136.81666666666666</v>
      </c>
      <c r="E117" s="264">
        <f>SUM(D$2:D117)</f>
        <v>14306.733333333339</v>
      </c>
      <c r="F117" s="264">
        <v>60900</v>
      </c>
      <c r="G117" s="264">
        <v>41731</v>
      </c>
      <c r="H117" s="264">
        <v>77087</v>
      </c>
      <c r="I117" s="264">
        <v>105487</v>
      </c>
      <c r="J117" s="264">
        <v>43534</v>
      </c>
      <c r="K117" s="264">
        <v>79083</v>
      </c>
      <c r="L117" s="264">
        <v>106582</v>
      </c>
      <c r="M117" s="267" t="str">
        <f t="shared" si="15"/>
        <v/>
      </c>
      <c r="N117" s="267" t="str">
        <f t="shared" si="16"/>
        <v/>
      </c>
      <c r="O117" s="267" t="str">
        <f t="shared" si="17"/>
        <v/>
      </c>
      <c r="P117" s="267" t="str">
        <f t="shared" si="18"/>
        <v/>
      </c>
      <c r="Q117" s="267" t="str">
        <f t="shared" si="19"/>
        <v/>
      </c>
      <c r="R117" s="267" t="str">
        <f t="shared" si="20"/>
        <v/>
      </c>
      <c r="S117" s="267" t="str">
        <f t="shared" si="21"/>
        <v/>
      </c>
    </row>
    <row r="118" spans="1:19" x14ac:dyDescent="0.25">
      <c r="A118" s="265">
        <v>41391</v>
      </c>
      <c r="B118" s="266">
        <f t="shared" si="13"/>
        <v>4</v>
      </c>
      <c r="C118" s="266">
        <f t="shared" si="12"/>
        <v>1</v>
      </c>
      <c r="D118" s="264">
        <f t="shared" si="14"/>
        <v>136.81666666666666</v>
      </c>
      <c r="E118" s="264">
        <f>SUM(D$2:D118)</f>
        <v>14443.550000000007</v>
      </c>
      <c r="F118" s="264">
        <v>60900</v>
      </c>
      <c r="G118" s="264">
        <v>41731</v>
      </c>
      <c r="H118" s="264">
        <v>77087</v>
      </c>
      <c r="I118" s="264">
        <v>105487</v>
      </c>
      <c r="J118" s="264">
        <v>43534</v>
      </c>
      <c r="K118" s="264">
        <v>79083</v>
      </c>
      <c r="L118" s="264">
        <v>106582</v>
      </c>
      <c r="M118" s="267" t="str">
        <f t="shared" si="15"/>
        <v/>
      </c>
      <c r="N118" s="267" t="str">
        <f t="shared" si="16"/>
        <v/>
      </c>
      <c r="O118" s="267" t="str">
        <f t="shared" si="17"/>
        <v/>
      </c>
      <c r="P118" s="267" t="str">
        <f t="shared" si="18"/>
        <v/>
      </c>
      <c r="Q118" s="267" t="str">
        <f t="shared" si="19"/>
        <v/>
      </c>
      <c r="R118" s="267" t="str">
        <f t="shared" si="20"/>
        <v/>
      </c>
      <c r="S118" s="267" t="str">
        <f t="shared" si="21"/>
        <v/>
      </c>
    </row>
    <row r="119" spans="1:19" x14ac:dyDescent="0.25">
      <c r="A119" s="265">
        <v>41392</v>
      </c>
      <c r="B119" s="266">
        <f t="shared" si="13"/>
        <v>4</v>
      </c>
      <c r="C119" s="266">
        <f t="shared" si="12"/>
        <v>1</v>
      </c>
      <c r="D119" s="264">
        <f t="shared" si="14"/>
        <v>136.81666666666666</v>
      </c>
      <c r="E119" s="264">
        <f>SUM(D$2:D119)</f>
        <v>14580.366666666674</v>
      </c>
      <c r="F119" s="264">
        <v>60900</v>
      </c>
      <c r="G119" s="264">
        <v>41731</v>
      </c>
      <c r="H119" s="264">
        <v>77087</v>
      </c>
      <c r="I119" s="264">
        <v>105487</v>
      </c>
      <c r="J119" s="264">
        <v>43534</v>
      </c>
      <c r="K119" s="264">
        <v>79083</v>
      </c>
      <c r="L119" s="264">
        <v>106582</v>
      </c>
      <c r="M119" s="267" t="str">
        <f t="shared" si="15"/>
        <v/>
      </c>
      <c r="N119" s="267" t="str">
        <f t="shared" si="16"/>
        <v/>
      </c>
      <c r="O119" s="267" t="str">
        <f t="shared" si="17"/>
        <v/>
      </c>
      <c r="P119" s="267" t="str">
        <f t="shared" si="18"/>
        <v/>
      </c>
      <c r="Q119" s="267" t="str">
        <f t="shared" si="19"/>
        <v/>
      </c>
      <c r="R119" s="267" t="str">
        <f t="shared" si="20"/>
        <v/>
      </c>
      <c r="S119" s="267" t="str">
        <f t="shared" si="21"/>
        <v/>
      </c>
    </row>
    <row r="120" spans="1:19" x14ac:dyDescent="0.25">
      <c r="A120" s="265">
        <v>41393</v>
      </c>
      <c r="B120" s="266">
        <f t="shared" si="13"/>
        <v>4</v>
      </c>
      <c r="C120" s="266">
        <f t="shared" si="12"/>
        <v>1</v>
      </c>
      <c r="D120" s="264">
        <f t="shared" si="14"/>
        <v>136.81666666666666</v>
      </c>
      <c r="E120" s="264">
        <f>SUM(D$2:D120)</f>
        <v>14717.183333333342</v>
      </c>
      <c r="F120" s="264">
        <v>60900</v>
      </c>
      <c r="G120" s="264">
        <v>41731</v>
      </c>
      <c r="H120" s="264">
        <v>77087</v>
      </c>
      <c r="I120" s="264">
        <v>105487</v>
      </c>
      <c r="J120" s="264">
        <v>43534</v>
      </c>
      <c r="K120" s="264">
        <v>79083</v>
      </c>
      <c r="L120" s="264">
        <v>106582</v>
      </c>
      <c r="M120" s="267" t="str">
        <f t="shared" si="15"/>
        <v/>
      </c>
      <c r="N120" s="267" t="str">
        <f t="shared" si="16"/>
        <v/>
      </c>
      <c r="O120" s="267" t="str">
        <f t="shared" si="17"/>
        <v/>
      </c>
      <c r="P120" s="267" t="str">
        <f t="shared" si="18"/>
        <v/>
      </c>
      <c r="Q120" s="267" t="str">
        <f t="shared" si="19"/>
        <v/>
      </c>
      <c r="R120" s="267" t="str">
        <f t="shared" si="20"/>
        <v/>
      </c>
      <c r="S120" s="267" t="str">
        <f t="shared" si="21"/>
        <v/>
      </c>
    </row>
    <row r="121" spans="1:19" x14ac:dyDescent="0.25">
      <c r="A121" s="265">
        <v>41394</v>
      </c>
      <c r="B121" s="266">
        <f t="shared" si="13"/>
        <v>4</v>
      </c>
      <c r="C121" s="266">
        <f t="shared" si="12"/>
        <v>1</v>
      </c>
      <c r="D121" s="264">
        <f t="shared" si="14"/>
        <v>136.81666666666666</v>
      </c>
      <c r="E121" s="264">
        <f>SUM(D$2:D121)</f>
        <v>14854.000000000009</v>
      </c>
      <c r="F121" s="264">
        <v>60900</v>
      </c>
      <c r="G121" s="264">
        <v>41731</v>
      </c>
      <c r="H121" s="264">
        <v>77087</v>
      </c>
      <c r="I121" s="264">
        <v>105487</v>
      </c>
      <c r="J121" s="264">
        <v>43534</v>
      </c>
      <c r="K121" s="264">
        <v>79083</v>
      </c>
      <c r="L121" s="264">
        <v>106582</v>
      </c>
      <c r="M121" s="267" t="str">
        <f t="shared" si="15"/>
        <v/>
      </c>
      <c r="N121" s="267" t="str">
        <f t="shared" si="16"/>
        <v/>
      </c>
      <c r="O121" s="267" t="str">
        <f t="shared" si="17"/>
        <v/>
      </c>
      <c r="P121" s="267" t="str">
        <f t="shared" si="18"/>
        <v/>
      </c>
      <c r="Q121" s="267" t="str">
        <f t="shared" si="19"/>
        <v/>
      </c>
      <c r="R121" s="267" t="str">
        <f t="shared" si="20"/>
        <v/>
      </c>
      <c r="S121" s="267" t="str">
        <f t="shared" si="21"/>
        <v/>
      </c>
    </row>
    <row r="122" spans="1:19" x14ac:dyDescent="0.25">
      <c r="A122" s="265">
        <v>41395</v>
      </c>
      <c r="B122" s="266">
        <f t="shared" si="13"/>
        <v>5</v>
      </c>
      <c r="C122" s="266">
        <f t="shared" si="12"/>
        <v>1</v>
      </c>
      <c r="D122" s="264">
        <f t="shared" si="14"/>
        <v>163.25806451612902</v>
      </c>
      <c r="E122" s="264">
        <f>SUM(D$2:D122)</f>
        <v>15017.258064516138</v>
      </c>
      <c r="F122" s="264">
        <v>60900</v>
      </c>
      <c r="G122" s="264">
        <v>41731</v>
      </c>
      <c r="H122" s="264">
        <v>77087</v>
      </c>
      <c r="I122" s="264">
        <v>105487</v>
      </c>
      <c r="J122" s="264">
        <v>43534</v>
      </c>
      <c r="K122" s="264">
        <v>79083</v>
      </c>
      <c r="L122" s="264">
        <v>106582</v>
      </c>
      <c r="M122" s="267" t="str">
        <f t="shared" si="15"/>
        <v/>
      </c>
      <c r="N122" s="267" t="str">
        <f t="shared" si="16"/>
        <v/>
      </c>
      <c r="O122" s="267" t="str">
        <f t="shared" si="17"/>
        <v/>
      </c>
      <c r="P122" s="267" t="str">
        <f t="shared" si="18"/>
        <v/>
      </c>
      <c r="Q122" s="267" t="str">
        <f t="shared" si="19"/>
        <v/>
      </c>
      <c r="R122" s="267" t="str">
        <f t="shared" si="20"/>
        <v/>
      </c>
      <c r="S122" s="267" t="str">
        <f t="shared" si="21"/>
        <v/>
      </c>
    </row>
    <row r="123" spans="1:19" x14ac:dyDescent="0.25">
      <c r="A123" s="265">
        <v>41396</v>
      </c>
      <c r="B123" s="266">
        <f t="shared" si="13"/>
        <v>5</v>
      </c>
      <c r="C123" s="266">
        <f t="shared" si="12"/>
        <v>1</v>
      </c>
      <c r="D123" s="264">
        <f t="shared" si="14"/>
        <v>163.25806451612902</v>
      </c>
      <c r="E123" s="264">
        <f>SUM(D$2:D123)</f>
        <v>15180.516129032267</v>
      </c>
      <c r="F123" s="264">
        <v>60900</v>
      </c>
      <c r="G123" s="264">
        <v>41731</v>
      </c>
      <c r="H123" s="264">
        <v>77087</v>
      </c>
      <c r="I123" s="264">
        <v>105487</v>
      </c>
      <c r="J123" s="264">
        <v>43534</v>
      </c>
      <c r="K123" s="264">
        <v>79083</v>
      </c>
      <c r="L123" s="264">
        <v>106582</v>
      </c>
      <c r="M123" s="267" t="str">
        <f t="shared" si="15"/>
        <v/>
      </c>
      <c r="N123" s="267" t="str">
        <f t="shared" si="16"/>
        <v/>
      </c>
      <c r="O123" s="267" t="str">
        <f t="shared" si="17"/>
        <v/>
      </c>
      <c r="P123" s="267" t="str">
        <f t="shared" si="18"/>
        <v/>
      </c>
      <c r="Q123" s="267" t="str">
        <f t="shared" si="19"/>
        <v/>
      </c>
      <c r="R123" s="267" t="str">
        <f t="shared" si="20"/>
        <v/>
      </c>
      <c r="S123" s="267" t="str">
        <f t="shared" si="21"/>
        <v/>
      </c>
    </row>
    <row r="124" spans="1:19" x14ac:dyDescent="0.25">
      <c r="A124" s="265">
        <v>41397</v>
      </c>
      <c r="B124" s="266">
        <f t="shared" si="13"/>
        <v>5</v>
      </c>
      <c r="C124" s="266">
        <f t="shared" si="12"/>
        <v>1</v>
      </c>
      <c r="D124" s="264">
        <f t="shared" si="14"/>
        <v>163.25806451612902</v>
      </c>
      <c r="E124" s="264">
        <f>SUM(D$2:D124)</f>
        <v>15343.774193548395</v>
      </c>
      <c r="F124" s="264">
        <v>60900</v>
      </c>
      <c r="G124" s="264">
        <v>41731</v>
      </c>
      <c r="H124" s="264">
        <v>77087</v>
      </c>
      <c r="I124" s="264">
        <v>105487</v>
      </c>
      <c r="J124" s="264">
        <v>43534</v>
      </c>
      <c r="K124" s="264">
        <v>79083</v>
      </c>
      <c r="L124" s="264">
        <v>106582</v>
      </c>
      <c r="M124" s="267" t="str">
        <f t="shared" si="15"/>
        <v/>
      </c>
      <c r="N124" s="267" t="str">
        <f t="shared" si="16"/>
        <v/>
      </c>
      <c r="O124" s="267" t="str">
        <f t="shared" si="17"/>
        <v/>
      </c>
      <c r="P124" s="267" t="str">
        <f t="shared" si="18"/>
        <v/>
      </c>
      <c r="Q124" s="267" t="str">
        <f t="shared" si="19"/>
        <v/>
      </c>
      <c r="R124" s="267" t="str">
        <f t="shared" si="20"/>
        <v/>
      </c>
      <c r="S124" s="267" t="str">
        <f t="shared" si="21"/>
        <v/>
      </c>
    </row>
    <row r="125" spans="1:19" x14ac:dyDescent="0.25">
      <c r="A125" s="265">
        <v>41398</v>
      </c>
      <c r="B125" s="266">
        <f t="shared" si="13"/>
        <v>5</v>
      </c>
      <c r="C125" s="266">
        <f t="shared" si="12"/>
        <v>1</v>
      </c>
      <c r="D125" s="264">
        <f t="shared" si="14"/>
        <v>163.25806451612902</v>
      </c>
      <c r="E125" s="264">
        <f>SUM(D$2:D125)</f>
        <v>15507.032258064524</v>
      </c>
      <c r="F125" s="264">
        <v>60900</v>
      </c>
      <c r="G125" s="264">
        <v>41731</v>
      </c>
      <c r="H125" s="264">
        <v>77087</v>
      </c>
      <c r="I125" s="264">
        <v>105487</v>
      </c>
      <c r="J125" s="264">
        <v>43534</v>
      </c>
      <c r="K125" s="264">
        <v>79083</v>
      </c>
      <c r="L125" s="264">
        <v>106582</v>
      </c>
      <c r="M125" s="267" t="str">
        <f t="shared" si="15"/>
        <v/>
      </c>
      <c r="N125" s="267" t="str">
        <f t="shared" si="16"/>
        <v/>
      </c>
      <c r="O125" s="267" t="str">
        <f t="shared" si="17"/>
        <v/>
      </c>
      <c r="P125" s="267" t="str">
        <f t="shared" si="18"/>
        <v/>
      </c>
      <c r="Q125" s="267" t="str">
        <f t="shared" si="19"/>
        <v/>
      </c>
      <c r="R125" s="267" t="str">
        <f t="shared" si="20"/>
        <v/>
      </c>
      <c r="S125" s="267" t="str">
        <f t="shared" si="21"/>
        <v/>
      </c>
    </row>
    <row r="126" spans="1:19" x14ac:dyDescent="0.25">
      <c r="A126" s="265">
        <v>41399</v>
      </c>
      <c r="B126" s="266">
        <f t="shared" si="13"/>
        <v>5</v>
      </c>
      <c r="C126" s="266">
        <f t="shared" si="12"/>
        <v>1</v>
      </c>
      <c r="D126" s="264">
        <f t="shared" si="14"/>
        <v>163.25806451612902</v>
      </c>
      <c r="E126" s="264">
        <f>SUM(D$2:D126)</f>
        <v>15670.290322580653</v>
      </c>
      <c r="F126" s="264">
        <v>60900</v>
      </c>
      <c r="G126" s="264">
        <v>41731</v>
      </c>
      <c r="H126" s="264">
        <v>77087</v>
      </c>
      <c r="I126" s="264">
        <v>105487</v>
      </c>
      <c r="J126" s="264">
        <v>43534</v>
      </c>
      <c r="K126" s="264">
        <v>79083</v>
      </c>
      <c r="L126" s="264">
        <v>106582</v>
      </c>
      <c r="M126" s="267" t="str">
        <f t="shared" si="15"/>
        <v/>
      </c>
      <c r="N126" s="267" t="str">
        <f t="shared" si="16"/>
        <v/>
      </c>
      <c r="O126" s="267" t="str">
        <f t="shared" si="17"/>
        <v/>
      </c>
      <c r="P126" s="267" t="str">
        <f t="shared" si="18"/>
        <v/>
      </c>
      <c r="Q126" s="267" t="str">
        <f t="shared" si="19"/>
        <v/>
      </c>
      <c r="R126" s="267" t="str">
        <f t="shared" si="20"/>
        <v/>
      </c>
      <c r="S126" s="267" t="str">
        <f t="shared" si="21"/>
        <v/>
      </c>
    </row>
    <row r="127" spans="1:19" x14ac:dyDescent="0.25">
      <c r="A127" s="265">
        <v>41400</v>
      </c>
      <c r="B127" s="266">
        <f t="shared" si="13"/>
        <v>5</v>
      </c>
      <c r="C127" s="266">
        <f t="shared" si="12"/>
        <v>1</v>
      </c>
      <c r="D127" s="264">
        <f t="shared" si="14"/>
        <v>163.25806451612902</v>
      </c>
      <c r="E127" s="264">
        <f>SUM(D$2:D127)</f>
        <v>15833.548387096782</v>
      </c>
      <c r="F127" s="264">
        <v>60900</v>
      </c>
      <c r="G127" s="264">
        <v>41731</v>
      </c>
      <c r="H127" s="264">
        <v>77087</v>
      </c>
      <c r="I127" s="264">
        <v>105487</v>
      </c>
      <c r="J127" s="264">
        <v>43534</v>
      </c>
      <c r="K127" s="264">
        <v>79083</v>
      </c>
      <c r="L127" s="264">
        <v>106582</v>
      </c>
      <c r="M127" s="267" t="str">
        <f t="shared" si="15"/>
        <v/>
      </c>
      <c r="N127" s="267" t="str">
        <f t="shared" si="16"/>
        <v/>
      </c>
      <c r="O127" s="267" t="str">
        <f t="shared" si="17"/>
        <v/>
      </c>
      <c r="P127" s="267" t="str">
        <f t="shared" si="18"/>
        <v/>
      </c>
      <c r="Q127" s="267" t="str">
        <f t="shared" si="19"/>
        <v/>
      </c>
      <c r="R127" s="267" t="str">
        <f t="shared" si="20"/>
        <v/>
      </c>
      <c r="S127" s="267" t="str">
        <f t="shared" si="21"/>
        <v/>
      </c>
    </row>
    <row r="128" spans="1:19" x14ac:dyDescent="0.25">
      <c r="A128" s="265">
        <v>41401</v>
      </c>
      <c r="B128" s="266">
        <f t="shared" si="13"/>
        <v>5</v>
      </c>
      <c r="C128" s="266">
        <f t="shared" si="12"/>
        <v>1</v>
      </c>
      <c r="D128" s="264">
        <f t="shared" si="14"/>
        <v>163.25806451612902</v>
      </c>
      <c r="E128" s="264">
        <f>SUM(D$2:D128)</f>
        <v>15996.806451612911</v>
      </c>
      <c r="F128" s="264">
        <v>60900</v>
      </c>
      <c r="G128" s="264">
        <v>41731</v>
      </c>
      <c r="H128" s="264">
        <v>77087</v>
      </c>
      <c r="I128" s="264">
        <v>105487</v>
      </c>
      <c r="J128" s="264">
        <v>43534</v>
      </c>
      <c r="K128" s="264">
        <v>79083</v>
      </c>
      <c r="L128" s="264">
        <v>106582</v>
      </c>
      <c r="M128" s="267" t="str">
        <f t="shared" si="15"/>
        <v/>
      </c>
      <c r="N128" s="267" t="str">
        <f t="shared" si="16"/>
        <v/>
      </c>
      <c r="O128" s="267" t="str">
        <f t="shared" si="17"/>
        <v/>
      </c>
      <c r="P128" s="267" t="str">
        <f t="shared" si="18"/>
        <v/>
      </c>
      <c r="Q128" s="267" t="str">
        <f t="shared" si="19"/>
        <v/>
      </c>
      <c r="R128" s="267" t="str">
        <f t="shared" si="20"/>
        <v/>
      </c>
      <c r="S128" s="267" t="str">
        <f t="shared" si="21"/>
        <v/>
      </c>
    </row>
    <row r="129" spans="1:19" x14ac:dyDescent="0.25">
      <c r="A129" s="265">
        <v>41402</v>
      </c>
      <c r="B129" s="266">
        <f t="shared" si="13"/>
        <v>5</v>
      </c>
      <c r="C129" s="266">
        <f t="shared" si="12"/>
        <v>1</v>
      </c>
      <c r="D129" s="264">
        <f t="shared" si="14"/>
        <v>163.25806451612902</v>
      </c>
      <c r="E129" s="264">
        <f>SUM(D$2:D129)</f>
        <v>16160.064516129039</v>
      </c>
      <c r="F129" s="264">
        <v>60900</v>
      </c>
      <c r="G129" s="264">
        <v>41731</v>
      </c>
      <c r="H129" s="264">
        <v>77087</v>
      </c>
      <c r="I129" s="264">
        <v>105487</v>
      </c>
      <c r="J129" s="264">
        <v>43534</v>
      </c>
      <c r="K129" s="264">
        <v>79083</v>
      </c>
      <c r="L129" s="264">
        <v>106582</v>
      </c>
      <c r="M129" s="267" t="str">
        <f t="shared" si="15"/>
        <v/>
      </c>
      <c r="N129" s="267" t="str">
        <f t="shared" si="16"/>
        <v/>
      </c>
      <c r="O129" s="267" t="str">
        <f t="shared" si="17"/>
        <v/>
      </c>
      <c r="P129" s="267" t="str">
        <f t="shared" si="18"/>
        <v/>
      </c>
      <c r="Q129" s="267" t="str">
        <f t="shared" si="19"/>
        <v/>
      </c>
      <c r="R129" s="267" t="str">
        <f t="shared" si="20"/>
        <v/>
      </c>
      <c r="S129" s="267" t="str">
        <f t="shared" si="21"/>
        <v/>
      </c>
    </row>
    <row r="130" spans="1:19" x14ac:dyDescent="0.25">
      <c r="A130" s="265">
        <v>41403</v>
      </c>
      <c r="B130" s="266">
        <f t="shared" si="13"/>
        <v>5</v>
      </c>
      <c r="C130" s="266">
        <f t="shared" ref="C130:C193" si="22">IF(VLOOKUP($B130,$U$2:$V$15,2,FALSE)=0,1,IF(VLOOKUP($B130,$U$2:$V$15,2,FALSE)=VLOOKUP($B130,$U$2:$W$15,3,FALSE),0,IF(AND((VLOOKUP(($B130-1),$U$2:$V$15,2,FALSE)&gt;=1),VLOOKUP($B130,$U$2:$V$15,2,FALSE)&gt;=DAY(A130)),0,IF(AND((VLOOKUP(($B130+1),$U$2:$V$15,2,FALSE)&gt;=1),DAY(A130)&gt;(VLOOKUP($B130,$U$2:$W$15,3,FALSE)-VLOOKUP($B130,$U$2:$V$15,2,FALSE))),0,1))))</f>
        <v>1</v>
      </c>
      <c r="D130" s="264">
        <f t="shared" si="14"/>
        <v>163.25806451612902</v>
      </c>
      <c r="E130" s="264">
        <f>SUM(D$2:D130)</f>
        <v>16323.322580645168</v>
      </c>
      <c r="F130" s="264">
        <v>60900</v>
      </c>
      <c r="G130" s="264">
        <v>41731</v>
      </c>
      <c r="H130" s="264">
        <v>77087</v>
      </c>
      <c r="I130" s="264">
        <v>105487</v>
      </c>
      <c r="J130" s="264">
        <v>43534</v>
      </c>
      <c r="K130" s="264">
        <v>79083</v>
      </c>
      <c r="L130" s="264">
        <v>106582</v>
      </c>
      <c r="M130" s="267" t="str">
        <f t="shared" si="15"/>
        <v/>
      </c>
      <c r="N130" s="267" t="str">
        <f t="shared" si="16"/>
        <v/>
      </c>
      <c r="O130" s="267" t="str">
        <f t="shared" si="17"/>
        <v/>
      </c>
      <c r="P130" s="267" t="str">
        <f t="shared" si="18"/>
        <v/>
      </c>
      <c r="Q130" s="267" t="str">
        <f t="shared" si="19"/>
        <v/>
      </c>
      <c r="R130" s="267" t="str">
        <f t="shared" si="20"/>
        <v/>
      </c>
      <c r="S130" s="267" t="str">
        <f t="shared" si="21"/>
        <v/>
      </c>
    </row>
    <row r="131" spans="1:19" x14ac:dyDescent="0.25">
      <c r="A131" s="265">
        <v>41404</v>
      </c>
      <c r="B131" s="266">
        <f t="shared" ref="B131:B194" si="23">MONTH(A131)</f>
        <v>5</v>
      </c>
      <c r="C131" s="266">
        <f t="shared" si="22"/>
        <v>1</v>
      </c>
      <c r="D131" s="264">
        <f t="shared" ref="D131:D194" si="24">IF(C131=0,0,VLOOKUP(B131,$U$3:$X$14,4,FALSE))</f>
        <v>163.25806451612902</v>
      </c>
      <c r="E131" s="264">
        <f>SUM(D$2:D131)</f>
        <v>16486.580645161299</v>
      </c>
      <c r="F131" s="264">
        <v>60900</v>
      </c>
      <c r="G131" s="264">
        <v>41731</v>
      </c>
      <c r="H131" s="264">
        <v>77087</v>
      </c>
      <c r="I131" s="264">
        <v>105487</v>
      </c>
      <c r="J131" s="264">
        <v>43534</v>
      </c>
      <c r="K131" s="264">
        <v>79083</v>
      </c>
      <c r="L131" s="264">
        <v>106582</v>
      </c>
      <c r="M131" s="267" t="str">
        <f t="shared" ref="M131:M194" si="25">IF(ISNUMBER(M130),"  ",IF(M130="  ","  ",IF($E131&gt;F131,$A131,"")))</f>
        <v/>
      </c>
      <c r="N131" s="267" t="str">
        <f t="shared" ref="N131:N194" si="26">IF(ISNUMBER(N130),"  ",IF(N130="  ","  ",IF($E131&gt;G131,$A131,"")))</f>
        <v/>
      </c>
      <c r="O131" s="267" t="str">
        <f t="shared" ref="O131:O194" si="27">IF(ISNUMBER(O130),"  ",IF(O130="  ","  ",IF($E131&gt;H131,$A131,"")))</f>
        <v/>
      </c>
      <c r="P131" s="267" t="str">
        <f t="shared" ref="P131:P194" si="28">IF(ISNUMBER(P130),"  ",IF(P130="  ","  ",IF($E131&gt;I131,$A131,"")))</f>
        <v/>
      </c>
      <c r="Q131" s="267" t="str">
        <f t="shared" ref="Q131:Q194" si="29">IF(ISNUMBER(Q130),"  ",IF(Q130="  ","  ",IF($E131&gt;J131,$A131,"")))</f>
        <v/>
      </c>
      <c r="R131" s="267" t="str">
        <f t="shared" ref="R131:R194" si="30">IF(ISNUMBER(R130),"  ",IF(R130="  ","  ",IF($E131&gt;K131,$A131,"")))</f>
        <v/>
      </c>
      <c r="S131" s="267" t="str">
        <f t="shared" ref="S131:S194" si="31">IF(ISNUMBER(S130),"  ",IF(S130="  ","  ",IF($E131&gt;L131,$A131,"")))</f>
        <v/>
      </c>
    </row>
    <row r="132" spans="1:19" x14ac:dyDescent="0.25">
      <c r="A132" s="265">
        <v>41405</v>
      </c>
      <c r="B132" s="266">
        <f t="shared" si="23"/>
        <v>5</v>
      </c>
      <c r="C132" s="266">
        <f t="shared" si="22"/>
        <v>1</v>
      </c>
      <c r="D132" s="264">
        <f t="shared" si="24"/>
        <v>163.25806451612902</v>
      </c>
      <c r="E132" s="264">
        <f>SUM(D$2:D132)</f>
        <v>16649.838709677428</v>
      </c>
      <c r="F132" s="264">
        <v>60900</v>
      </c>
      <c r="G132" s="264">
        <v>41731</v>
      </c>
      <c r="H132" s="264">
        <v>77087</v>
      </c>
      <c r="I132" s="264">
        <v>105487</v>
      </c>
      <c r="J132" s="264">
        <v>43534</v>
      </c>
      <c r="K132" s="264">
        <v>79083</v>
      </c>
      <c r="L132" s="264">
        <v>106582</v>
      </c>
      <c r="M132" s="267" t="str">
        <f t="shared" si="25"/>
        <v/>
      </c>
      <c r="N132" s="267" t="str">
        <f t="shared" si="26"/>
        <v/>
      </c>
      <c r="O132" s="267" t="str">
        <f t="shared" si="27"/>
        <v/>
      </c>
      <c r="P132" s="267" t="str">
        <f t="shared" si="28"/>
        <v/>
      </c>
      <c r="Q132" s="267" t="str">
        <f t="shared" si="29"/>
        <v/>
      </c>
      <c r="R132" s="267" t="str">
        <f t="shared" si="30"/>
        <v/>
      </c>
      <c r="S132" s="267" t="str">
        <f t="shared" si="31"/>
        <v/>
      </c>
    </row>
    <row r="133" spans="1:19" x14ac:dyDescent="0.25">
      <c r="A133" s="265">
        <v>41406</v>
      </c>
      <c r="B133" s="266">
        <f t="shared" si="23"/>
        <v>5</v>
      </c>
      <c r="C133" s="266">
        <f t="shared" si="22"/>
        <v>1</v>
      </c>
      <c r="D133" s="264">
        <f t="shared" si="24"/>
        <v>163.25806451612902</v>
      </c>
      <c r="E133" s="264">
        <f>SUM(D$2:D133)</f>
        <v>16813.096774193556</v>
      </c>
      <c r="F133" s="264">
        <v>60900</v>
      </c>
      <c r="G133" s="264">
        <v>41731</v>
      </c>
      <c r="H133" s="264">
        <v>77087</v>
      </c>
      <c r="I133" s="264">
        <v>105487</v>
      </c>
      <c r="J133" s="264">
        <v>43534</v>
      </c>
      <c r="K133" s="264">
        <v>79083</v>
      </c>
      <c r="L133" s="264">
        <v>106582</v>
      </c>
      <c r="M133" s="267" t="str">
        <f t="shared" si="25"/>
        <v/>
      </c>
      <c r="N133" s="267" t="str">
        <f t="shared" si="26"/>
        <v/>
      </c>
      <c r="O133" s="267" t="str">
        <f t="shared" si="27"/>
        <v/>
      </c>
      <c r="P133" s="267" t="str">
        <f t="shared" si="28"/>
        <v/>
      </c>
      <c r="Q133" s="267" t="str">
        <f t="shared" si="29"/>
        <v/>
      </c>
      <c r="R133" s="267" t="str">
        <f t="shared" si="30"/>
        <v/>
      </c>
      <c r="S133" s="267" t="str">
        <f t="shared" si="31"/>
        <v/>
      </c>
    </row>
    <row r="134" spans="1:19" x14ac:dyDescent="0.25">
      <c r="A134" s="265">
        <v>41407</v>
      </c>
      <c r="B134" s="266">
        <f t="shared" si="23"/>
        <v>5</v>
      </c>
      <c r="C134" s="266">
        <f t="shared" si="22"/>
        <v>1</v>
      </c>
      <c r="D134" s="264">
        <f t="shared" si="24"/>
        <v>163.25806451612902</v>
      </c>
      <c r="E134" s="264">
        <f>SUM(D$2:D134)</f>
        <v>16976.354838709685</v>
      </c>
      <c r="F134" s="264">
        <v>60900</v>
      </c>
      <c r="G134" s="264">
        <v>41731</v>
      </c>
      <c r="H134" s="264">
        <v>77087</v>
      </c>
      <c r="I134" s="264">
        <v>105487</v>
      </c>
      <c r="J134" s="264">
        <v>43534</v>
      </c>
      <c r="K134" s="264">
        <v>79083</v>
      </c>
      <c r="L134" s="264">
        <v>106582</v>
      </c>
      <c r="M134" s="267" t="str">
        <f t="shared" si="25"/>
        <v/>
      </c>
      <c r="N134" s="267" t="str">
        <f t="shared" si="26"/>
        <v/>
      </c>
      <c r="O134" s="267" t="str">
        <f t="shared" si="27"/>
        <v/>
      </c>
      <c r="P134" s="267" t="str">
        <f t="shared" si="28"/>
        <v/>
      </c>
      <c r="Q134" s="267" t="str">
        <f t="shared" si="29"/>
        <v/>
      </c>
      <c r="R134" s="267" t="str">
        <f t="shared" si="30"/>
        <v/>
      </c>
      <c r="S134" s="267" t="str">
        <f t="shared" si="31"/>
        <v/>
      </c>
    </row>
    <row r="135" spans="1:19" x14ac:dyDescent="0.25">
      <c r="A135" s="265">
        <v>41408</v>
      </c>
      <c r="B135" s="266">
        <f t="shared" si="23"/>
        <v>5</v>
      </c>
      <c r="C135" s="266">
        <f t="shared" si="22"/>
        <v>1</v>
      </c>
      <c r="D135" s="264">
        <f t="shared" si="24"/>
        <v>163.25806451612902</v>
      </c>
      <c r="E135" s="264">
        <f>SUM(D$2:D135)</f>
        <v>17139.612903225814</v>
      </c>
      <c r="F135" s="264">
        <v>60900</v>
      </c>
      <c r="G135" s="264">
        <v>41731</v>
      </c>
      <c r="H135" s="264">
        <v>77087</v>
      </c>
      <c r="I135" s="264">
        <v>105487</v>
      </c>
      <c r="J135" s="264">
        <v>43534</v>
      </c>
      <c r="K135" s="264">
        <v>79083</v>
      </c>
      <c r="L135" s="264">
        <v>106582</v>
      </c>
      <c r="M135" s="267" t="str">
        <f t="shared" si="25"/>
        <v/>
      </c>
      <c r="N135" s="267" t="str">
        <f t="shared" si="26"/>
        <v/>
      </c>
      <c r="O135" s="267" t="str">
        <f t="shared" si="27"/>
        <v/>
      </c>
      <c r="P135" s="267" t="str">
        <f t="shared" si="28"/>
        <v/>
      </c>
      <c r="Q135" s="267" t="str">
        <f t="shared" si="29"/>
        <v/>
      </c>
      <c r="R135" s="267" t="str">
        <f t="shared" si="30"/>
        <v/>
      </c>
      <c r="S135" s="267" t="str">
        <f t="shared" si="31"/>
        <v/>
      </c>
    </row>
    <row r="136" spans="1:19" x14ac:dyDescent="0.25">
      <c r="A136" s="265">
        <v>41409</v>
      </c>
      <c r="B136" s="266">
        <f t="shared" si="23"/>
        <v>5</v>
      </c>
      <c r="C136" s="266">
        <f t="shared" si="22"/>
        <v>1</v>
      </c>
      <c r="D136" s="264">
        <f t="shared" si="24"/>
        <v>163.25806451612902</v>
      </c>
      <c r="E136" s="264">
        <f>SUM(D$2:D136)</f>
        <v>17302.870967741943</v>
      </c>
      <c r="F136" s="264">
        <v>60900</v>
      </c>
      <c r="G136" s="264">
        <v>41731</v>
      </c>
      <c r="H136" s="264">
        <v>77087</v>
      </c>
      <c r="I136" s="264">
        <v>105487</v>
      </c>
      <c r="J136" s="264">
        <v>43534</v>
      </c>
      <c r="K136" s="264">
        <v>79083</v>
      </c>
      <c r="L136" s="264">
        <v>106582</v>
      </c>
      <c r="M136" s="267" t="str">
        <f t="shared" si="25"/>
        <v/>
      </c>
      <c r="N136" s="267" t="str">
        <f t="shared" si="26"/>
        <v/>
      </c>
      <c r="O136" s="267" t="str">
        <f t="shared" si="27"/>
        <v/>
      </c>
      <c r="P136" s="267" t="str">
        <f t="shared" si="28"/>
        <v/>
      </c>
      <c r="Q136" s="267" t="str">
        <f t="shared" si="29"/>
        <v/>
      </c>
      <c r="R136" s="267" t="str">
        <f t="shared" si="30"/>
        <v/>
      </c>
      <c r="S136" s="267" t="str">
        <f t="shared" si="31"/>
        <v/>
      </c>
    </row>
    <row r="137" spans="1:19" x14ac:dyDescent="0.25">
      <c r="A137" s="265">
        <v>41410</v>
      </c>
      <c r="B137" s="266">
        <f t="shared" si="23"/>
        <v>5</v>
      </c>
      <c r="C137" s="266">
        <f t="shared" si="22"/>
        <v>1</v>
      </c>
      <c r="D137" s="264">
        <f t="shared" si="24"/>
        <v>163.25806451612902</v>
      </c>
      <c r="E137" s="264">
        <f>SUM(D$2:D137)</f>
        <v>17466.129032258072</v>
      </c>
      <c r="F137" s="264">
        <v>60900</v>
      </c>
      <c r="G137" s="264">
        <v>41731</v>
      </c>
      <c r="H137" s="264">
        <v>77087</v>
      </c>
      <c r="I137" s="264">
        <v>105487</v>
      </c>
      <c r="J137" s="264">
        <v>43534</v>
      </c>
      <c r="K137" s="264">
        <v>79083</v>
      </c>
      <c r="L137" s="264">
        <v>106582</v>
      </c>
      <c r="M137" s="267" t="str">
        <f t="shared" si="25"/>
        <v/>
      </c>
      <c r="N137" s="267" t="str">
        <f t="shared" si="26"/>
        <v/>
      </c>
      <c r="O137" s="267" t="str">
        <f t="shared" si="27"/>
        <v/>
      </c>
      <c r="P137" s="267" t="str">
        <f t="shared" si="28"/>
        <v/>
      </c>
      <c r="Q137" s="267" t="str">
        <f t="shared" si="29"/>
        <v/>
      </c>
      <c r="R137" s="267" t="str">
        <f t="shared" si="30"/>
        <v/>
      </c>
      <c r="S137" s="267" t="str">
        <f t="shared" si="31"/>
        <v/>
      </c>
    </row>
    <row r="138" spans="1:19" x14ac:dyDescent="0.25">
      <c r="A138" s="265">
        <v>41411</v>
      </c>
      <c r="B138" s="266">
        <f t="shared" si="23"/>
        <v>5</v>
      </c>
      <c r="C138" s="266">
        <f t="shared" si="22"/>
        <v>1</v>
      </c>
      <c r="D138" s="264">
        <f t="shared" si="24"/>
        <v>163.25806451612902</v>
      </c>
      <c r="E138" s="264">
        <f>SUM(D$2:D138)</f>
        <v>17629.3870967742</v>
      </c>
      <c r="F138" s="264">
        <v>60900</v>
      </c>
      <c r="G138" s="264">
        <v>41731</v>
      </c>
      <c r="H138" s="264">
        <v>77087</v>
      </c>
      <c r="I138" s="264">
        <v>105487</v>
      </c>
      <c r="J138" s="264">
        <v>43534</v>
      </c>
      <c r="K138" s="264">
        <v>79083</v>
      </c>
      <c r="L138" s="264">
        <v>106582</v>
      </c>
      <c r="M138" s="267" t="str">
        <f t="shared" si="25"/>
        <v/>
      </c>
      <c r="N138" s="267" t="str">
        <f t="shared" si="26"/>
        <v/>
      </c>
      <c r="O138" s="267" t="str">
        <f t="shared" si="27"/>
        <v/>
      </c>
      <c r="P138" s="267" t="str">
        <f t="shared" si="28"/>
        <v/>
      </c>
      <c r="Q138" s="267" t="str">
        <f t="shared" si="29"/>
        <v/>
      </c>
      <c r="R138" s="267" t="str">
        <f t="shared" si="30"/>
        <v/>
      </c>
      <c r="S138" s="267" t="str">
        <f t="shared" si="31"/>
        <v/>
      </c>
    </row>
    <row r="139" spans="1:19" x14ac:dyDescent="0.25">
      <c r="A139" s="265">
        <v>41412</v>
      </c>
      <c r="B139" s="266">
        <f t="shared" si="23"/>
        <v>5</v>
      </c>
      <c r="C139" s="266">
        <f t="shared" si="22"/>
        <v>1</v>
      </c>
      <c r="D139" s="264">
        <f t="shared" si="24"/>
        <v>163.25806451612902</v>
      </c>
      <c r="E139" s="264">
        <f>SUM(D$2:D139)</f>
        <v>17792.645161290329</v>
      </c>
      <c r="F139" s="264">
        <v>60900</v>
      </c>
      <c r="G139" s="264">
        <v>41731</v>
      </c>
      <c r="H139" s="264">
        <v>77087</v>
      </c>
      <c r="I139" s="264">
        <v>105487</v>
      </c>
      <c r="J139" s="264">
        <v>43534</v>
      </c>
      <c r="K139" s="264">
        <v>79083</v>
      </c>
      <c r="L139" s="264">
        <v>106582</v>
      </c>
      <c r="M139" s="267" t="str">
        <f t="shared" si="25"/>
        <v/>
      </c>
      <c r="N139" s="267" t="str">
        <f t="shared" si="26"/>
        <v/>
      </c>
      <c r="O139" s="267" t="str">
        <f t="shared" si="27"/>
        <v/>
      </c>
      <c r="P139" s="267" t="str">
        <f t="shared" si="28"/>
        <v/>
      </c>
      <c r="Q139" s="267" t="str">
        <f t="shared" si="29"/>
        <v/>
      </c>
      <c r="R139" s="267" t="str">
        <f t="shared" si="30"/>
        <v/>
      </c>
      <c r="S139" s="267" t="str">
        <f t="shared" si="31"/>
        <v/>
      </c>
    </row>
    <row r="140" spans="1:19" x14ac:dyDescent="0.25">
      <c r="A140" s="265">
        <v>41413</v>
      </c>
      <c r="B140" s="266">
        <f t="shared" si="23"/>
        <v>5</v>
      </c>
      <c r="C140" s="266">
        <f t="shared" si="22"/>
        <v>1</v>
      </c>
      <c r="D140" s="264">
        <f t="shared" si="24"/>
        <v>163.25806451612902</v>
      </c>
      <c r="E140" s="264">
        <f>SUM(D$2:D140)</f>
        <v>17955.903225806458</v>
      </c>
      <c r="F140" s="264">
        <v>60900</v>
      </c>
      <c r="G140" s="264">
        <v>41731</v>
      </c>
      <c r="H140" s="264">
        <v>77087</v>
      </c>
      <c r="I140" s="264">
        <v>105487</v>
      </c>
      <c r="J140" s="264">
        <v>43534</v>
      </c>
      <c r="K140" s="264">
        <v>79083</v>
      </c>
      <c r="L140" s="264">
        <v>106582</v>
      </c>
      <c r="M140" s="267" t="str">
        <f t="shared" si="25"/>
        <v/>
      </c>
      <c r="N140" s="267" t="str">
        <f t="shared" si="26"/>
        <v/>
      </c>
      <c r="O140" s="267" t="str">
        <f t="shared" si="27"/>
        <v/>
      </c>
      <c r="P140" s="267" t="str">
        <f t="shared" si="28"/>
        <v/>
      </c>
      <c r="Q140" s="267" t="str">
        <f t="shared" si="29"/>
        <v/>
      </c>
      <c r="R140" s="267" t="str">
        <f t="shared" si="30"/>
        <v/>
      </c>
      <c r="S140" s="267" t="str">
        <f t="shared" si="31"/>
        <v/>
      </c>
    </row>
    <row r="141" spans="1:19" x14ac:dyDescent="0.25">
      <c r="A141" s="265">
        <v>41414</v>
      </c>
      <c r="B141" s="266">
        <f t="shared" si="23"/>
        <v>5</v>
      </c>
      <c r="C141" s="266">
        <f t="shared" si="22"/>
        <v>1</v>
      </c>
      <c r="D141" s="264">
        <f t="shared" si="24"/>
        <v>163.25806451612902</v>
      </c>
      <c r="E141" s="264">
        <f>SUM(D$2:D141)</f>
        <v>18119.161290322587</v>
      </c>
      <c r="F141" s="264">
        <v>60900</v>
      </c>
      <c r="G141" s="264">
        <v>41731</v>
      </c>
      <c r="H141" s="264">
        <v>77087</v>
      </c>
      <c r="I141" s="264">
        <v>105487</v>
      </c>
      <c r="J141" s="264">
        <v>43534</v>
      </c>
      <c r="K141" s="264">
        <v>79083</v>
      </c>
      <c r="L141" s="264">
        <v>106582</v>
      </c>
      <c r="M141" s="267" t="str">
        <f t="shared" si="25"/>
        <v/>
      </c>
      <c r="N141" s="267" t="str">
        <f t="shared" si="26"/>
        <v/>
      </c>
      <c r="O141" s="267" t="str">
        <f t="shared" si="27"/>
        <v/>
      </c>
      <c r="P141" s="267" t="str">
        <f t="shared" si="28"/>
        <v/>
      </c>
      <c r="Q141" s="267" t="str">
        <f t="shared" si="29"/>
        <v/>
      </c>
      <c r="R141" s="267" t="str">
        <f t="shared" si="30"/>
        <v/>
      </c>
      <c r="S141" s="267" t="str">
        <f t="shared" si="31"/>
        <v/>
      </c>
    </row>
    <row r="142" spans="1:19" x14ac:dyDescent="0.25">
      <c r="A142" s="265">
        <v>41415</v>
      </c>
      <c r="B142" s="266">
        <f t="shared" si="23"/>
        <v>5</v>
      </c>
      <c r="C142" s="266">
        <f t="shared" si="22"/>
        <v>1</v>
      </c>
      <c r="D142" s="264">
        <f t="shared" si="24"/>
        <v>163.25806451612902</v>
      </c>
      <c r="E142" s="264">
        <f>SUM(D$2:D142)</f>
        <v>18282.419354838716</v>
      </c>
      <c r="F142" s="264">
        <v>60900</v>
      </c>
      <c r="G142" s="264">
        <v>41731</v>
      </c>
      <c r="H142" s="264">
        <v>77087</v>
      </c>
      <c r="I142" s="264">
        <v>105487</v>
      </c>
      <c r="J142" s="264">
        <v>43534</v>
      </c>
      <c r="K142" s="264">
        <v>79083</v>
      </c>
      <c r="L142" s="264">
        <v>106582</v>
      </c>
      <c r="M142" s="267" t="str">
        <f t="shared" si="25"/>
        <v/>
      </c>
      <c r="N142" s="267" t="str">
        <f t="shared" si="26"/>
        <v/>
      </c>
      <c r="O142" s="267" t="str">
        <f t="shared" si="27"/>
        <v/>
      </c>
      <c r="P142" s="267" t="str">
        <f t="shared" si="28"/>
        <v/>
      </c>
      <c r="Q142" s="267" t="str">
        <f t="shared" si="29"/>
        <v/>
      </c>
      <c r="R142" s="267" t="str">
        <f t="shared" si="30"/>
        <v/>
      </c>
      <c r="S142" s="267" t="str">
        <f t="shared" si="31"/>
        <v/>
      </c>
    </row>
    <row r="143" spans="1:19" x14ac:dyDescent="0.25">
      <c r="A143" s="265">
        <v>41416</v>
      </c>
      <c r="B143" s="266">
        <f t="shared" si="23"/>
        <v>5</v>
      </c>
      <c r="C143" s="266">
        <f t="shared" si="22"/>
        <v>1</v>
      </c>
      <c r="D143" s="264">
        <f t="shared" si="24"/>
        <v>163.25806451612902</v>
      </c>
      <c r="E143" s="264">
        <f>SUM(D$2:D143)</f>
        <v>18445.677419354844</v>
      </c>
      <c r="F143" s="264">
        <v>60900</v>
      </c>
      <c r="G143" s="264">
        <v>41731</v>
      </c>
      <c r="H143" s="264">
        <v>77087</v>
      </c>
      <c r="I143" s="264">
        <v>105487</v>
      </c>
      <c r="J143" s="264">
        <v>43534</v>
      </c>
      <c r="K143" s="264">
        <v>79083</v>
      </c>
      <c r="L143" s="264">
        <v>106582</v>
      </c>
      <c r="M143" s="267" t="str">
        <f t="shared" si="25"/>
        <v/>
      </c>
      <c r="N143" s="267" t="str">
        <f t="shared" si="26"/>
        <v/>
      </c>
      <c r="O143" s="267" t="str">
        <f t="shared" si="27"/>
        <v/>
      </c>
      <c r="P143" s="267" t="str">
        <f t="shared" si="28"/>
        <v/>
      </c>
      <c r="Q143" s="267" t="str">
        <f t="shared" si="29"/>
        <v/>
      </c>
      <c r="R143" s="267" t="str">
        <f t="shared" si="30"/>
        <v/>
      </c>
      <c r="S143" s="267" t="str">
        <f t="shared" si="31"/>
        <v/>
      </c>
    </row>
    <row r="144" spans="1:19" x14ac:dyDescent="0.25">
      <c r="A144" s="265">
        <v>41417</v>
      </c>
      <c r="B144" s="266">
        <f t="shared" si="23"/>
        <v>5</v>
      </c>
      <c r="C144" s="266">
        <f t="shared" si="22"/>
        <v>1</v>
      </c>
      <c r="D144" s="264">
        <f t="shared" si="24"/>
        <v>163.25806451612902</v>
      </c>
      <c r="E144" s="264">
        <f>SUM(D$2:D144)</f>
        <v>18608.935483870973</v>
      </c>
      <c r="F144" s="264">
        <v>60900</v>
      </c>
      <c r="G144" s="264">
        <v>41731</v>
      </c>
      <c r="H144" s="264">
        <v>77087</v>
      </c>
      <c r="I144" s="264">
        <v>105487</v>
      </c>
      <c r="J144" s="264">
        <v>43534</v>
      </c>
      <c r="K144" s="264">
        <v>79083</v>
      </c>
      <c r="L144" s="264">
        <v>106582</v>
      </c>
      <c r="M144" s="267" t="str">
        <f t="shared" si="25"/>
        <v/>
      </c>
      <c r="N144" s="267" t="str">
        <f t="shared" si="26"/>
        <v/>
      </c>
      <c r="O144" s="267" t="str">
        <f t="shared" si="27"/>
        <v/>
      </c>
      <c r="P144" s="267" t="str">
        <f t="shared" si="28"/>
        <v/>
      </c>
      <c r="Q144" s="267" t="str">
        <f t="shared" si="29"/>
        <v/>
      </c>
      <c r="R144" s="267" t="str">
        <f t="shared" si="30"/>
        <v/>
      </c>
      <c r="S144" s="267" t="str">
        <f t="shared" si="31"/>
        <v/>
      </c>
    </row>
    <row r="145" spans="1:19" x14ac:dyDescent="0.25">
      <c r="A145" s="265">
        <v>41418</v>
      </c>
      <c r="B145" s="266">
        <f t="shared" si="23"/>
        <v>5</v>
      </c>
      <c r="C145" s="266">
        <f t="shared" si="22"/>
        <v>1</v>
      </c>
      <c r="D145" s="264">
        <f t="shared" si="24"/>
        <v>163.25806451612902</v>
      </c>
      <c r="E145" s="264">
        <f>SUM(D$2:D145)</f>
        <v>18772.193548387102</v>
      </c>
      <c r="F145" s="264">
        <v>60900</v>
      </c>
      <c r="G145" s="264">
        <v>41731</v>
      </c>
      <c r="H145" s="264">
        <v>77087</v>
      </c>
      <c r="I145" s="264">
        <v>105487</v>
      </c>
      <c r="J145" s="264">
        <v>43534</v>
      </c>
      <c r="K145" s="264">
        <v>79083</v>
      </c>
      <c r="L145" s="264">
        <v>106582</v>
      </c>
      <c r="M145" s="267" t="str">
        <f t="shared" si="25"/>
        <v/>
      </c>
      <c r="N145" s="267" t="str">
        <f t="shared" si="26"/>
        <v/>
      </c>
      <c r="O145" s="267" t="str">
        <f t="shared" si="27"/>
        <v/>
      </c>
      <c r="P145" s="267" t="str">
        <f t="shared" si="28"/>
        <v/>
      </c>
      <c r="Q145" s="267" t="str">
        <f t="shared" si="29"/>
        <v/>
      </c>
      <c r="R145" s="267" t="str">
        <f t="shared" si="30"/>
        <v/>
      </c>
      <c r="S145" s="267" t="str">
        <f t="shared" si="31"/>
        <v/>
      </c>
    </row>
    <row r="146" spans="1:19" x14ac:dyDescent="0.25">
      <c r="A146" s="265">
        <v>41419</v>
      </c>
      <c r="B146" s="266">
        <f t="shared" si="23"/>
        <v>5</v>
      </c>
      <c r="C146" s="266">
        <f t="shared" si="22"/>
        <v>1</v>
      </c>
      <c r="D146" s="264">
        <f t="shared" si="24"/>
        <v>163.25806451612902</v>
      </c>
      <c r="E146" s="264">
        <f>SUM(D$2:D146)</f>
        <v>18935.451612903231</v>
      </c>
      <c r="F146" s="264">
        <v>60900</v>
      </c>
      <c r="G146" s="264">
        <v>41731</v>
      </c>
      <c r="H146" s="264">
        <v>77087</v>
      </c>
      <c r="I146" s="264">
        <v>105487</v>
      </c>
      <c r="J146" s="264">
        <v>43534</v>
      </c>
      <c r="K146" s="264">
        <v>79083</v>
      </c>
      <c r="L146" s="264">
        <v>106582</v>
      </c>
      <c r="M146" s="267" t="str">
        <f t="shared" si="25"/>
        <v/>
      </c>
      <c r="N146" s="267" t="str">
        <f t="shared" si="26"/>
        <v/>
      </c>
      <c r="O146" s="267" t="str">
        <f t="shared" si="27"/>
        <v/>
      </c>
      <c r="P146" s="267" t="str">
        <f t="shared" si="28"/>
        <v/>
      </c>
      <c r="Q146" s="267" t="str">
        <f t="shared" si="29"/>
        <v/>
      </c>
      <c r="R146" s="267" t="str">
        <f t="shared" si="30"/>
        <v/>
      </c>
      <c r="S146" s="267" t="str">
        <f t="shared" si="31"/>
        <v/>
      </c>
    </row>
    <row r="147" spans="1:19" x14ac:dyDescent="0.25">
      <c r="A147" s="265">
        <v>41420</v>
      </c>
      <c r="B147" s="266">
        <f t="shared" si="23"/>
        <v>5</v>
      </c>
      <c r="C147" s="266">
        <f t="shared" si="22"/>
        <v>1</v>
      </c>
      <c r="D147" s="264">
        <f t="shared" si="24"/>
        <v>163.25806451612902</v>
      </c>
      <c r="E147" s="264">
        <f>SUM(D$2:D147)</f>
        <v>19098.70967741936</v>
      </c>
      <c r="F147" s="264">
        <v>60900</v>
      </c>
      <c r="G147" s="264">
        <v>41731</v>
      </c>
      <c r="H147" s="264">
        <v>77087</v>
      </c>
      <c r="I147" s="264">
        <v>105487</v>
      </c>
      <c r="J147" s="264">
        <v>43534</v>
      </c>
      <c r="K147" s="264">
        <v>79083</v>
      </c>
      <c r="L147" s="264">
        <v>106582</v>
      </c>
      <c r="M147" s="267" t="str">
        <f t="shared" si="25"/>
        <v/>
      </c>
      <c r="N147" s="267" t="str">
        <f t="shared" si="26"/>
        <v/>
      </c>
      <c r="O147" s="267" t="str">
        <f t="shared" si="27"/>
        <v/>
      </c>
      <c r="P147" s="267" t="str">
        <f t="shared" si="28"/>
        <v/>
      </c>
      <c r="Q147" s="267" t="str">
        <f t="shared" si="29"/>
        <v/>
      </c>
      <c r="R147" s="267" t="str">
        <f t="shared" si="30"/>
        <v/>
      </c>
      <c r="S147" s="267" t="str">
        <f t="shared" si="31"/>
        <v/>
      </c>
    </row>
    <row r="148" spans="1:19" x14ac:dyDescent="0.25">
      <c r="A148" s="265">
        <v>41421</v>
      </c>
      <c r="B148" s="266">
        <f t="shared" si="23"/>
        <v>5</v>
      </c>
      <c r="C148" s="266">
        <f t="shared" si="22"/>
        <v>1</v>
      </c>
      <c r="D148" s="264">
        <f t="shared" si="24"/>
        <v>163.25806451612902</v>
      </c>
      <c r="E148" s="264">
        <f>SUM(D$2:D148)</f>
        <v>19261.967741935488</v>
      </c>
      <c r="F148" s="264">
        <v>60900</v>
      </c>
      <c r="G148" s="264">
        <v>41731</v>
      </c>
      <c r="H148" s="264">
        <v>77087</v>
      </c>
      <c r="I148" s="264">
        <v>105487</v>
      </c>
      <c r="J148" s="264">
        <v>43534</v>
      </c>
      <c r="K148" s="264">
        <v>79083</v>
      </c>
      <c r="L148" s="264">
        <v>106582</v>
      </c>
      <c r="M148" s="267" t="str">
        <f t="shared" si="25"/>
        <v/>
      </c>
      <c r="N148" s="267" t="str">
        <f t="shared" si="26"/>
        <v/>
      </c>
      <c r="O148" s="267" t="str">
        <f t="shared" si="27"/>
        <v/>
      </c>
      <c r="P148" s="267" t="str">
        <f t="shared" si="28"/>
        <v/>
      </c>
      <c r="Q148" s="267" t="str">
        <f t="shared" si="29"/>
        <v/>
      </c>
      <c r="R148" s="267" t="str">
        <f t="shared" si="30"/>
        <v/>
      </c>
      <c r="S148" s="267" t="str">
        <f t="shared" si="31"/>
        <v/>
      </c>
    </row>
    <row r="149" spans="1:19" x14ac:dyDescent="0.25">
      <c r="A149" s="265">
        <v>41422</v>
      </c>
      <c r="B149" s="266">
        <f t="shared" si="23"/>
        <v>5</v>
      </c>
      <c r="C149" s="266">
        <f t="shared" si="22"/>
        <v>1</v>
      </c>
      <c r="D149" s="264">
        <f t="shared" si="24"/>
        <v>163.25806451612902</v>
      </c>
      <c r="E149" s="264">
        <f>SUM(D$2:D149)</f>
        <v>19425.225806451617</v>
      </c>
      <c r="F149" s="264">
        <v>60900</v>
      </c>
      <c r="G149" s="264">
        <v>41731</v>
      </c>
      <c r="H149" s="264">
        <v>77087</v>
      </c>
      <c r="I149" s="264">
        <v>105487</v>
      </c>
      <c r="J149" s="264">
        <v>43534</v>
      </c>
      <c r="K149" s="264">
        <v>79083</v>
      </c>
      <c r="L149" s="264">
        <v>106582</v>
      </c>
      <c r="M149" s="267" t="str">
        <f t="shared" si="25"/>
        <v/>
      </c>
      <c r="N149" s="267" t="str">
        <f t="shared" si="26"/>
        <v/>
      </c>
      <c r="O149" s="267" t="str">
        <f t="shared" si="27"/>
        <v/>
      </c>
      <c r="P149" s="267" t="str">
        <f t="shared" si="28"/>
        <v/>
      </c>
      <c r="Q149" s="267" t="str">
        <f t="shared" si="29"/>
        <v/>
      </c>
      <c r="R149" s="267" t="str">
        <f t="shared" si="30"/>
        <v/>
      </c>
      <c r="S149" s="267" t="str">
        <f t="shared" si="31"/>
        <v/>
      </c>
    </row>
    <row r="150" spans="1:19" x14ac:dyDescent="0.25">
      <c r="A150" s="265">
        <v>41423</v>
      </c>
      <c r="B150" s="266">
        <f t="shared" si="23"/>
        <v>5</v>
      </c>
      <c r="C150" s="266">
        <f t="shared" si="22"/>
        <v>1</v>
      </c>
      <c r="D150" s="264">
        <f t="shared" si="24"/>
        <v>163.25806451612902</v>
      </c>
      <c r="E150" s="264">
        <f>SUM(D$2:D150)</f>
        <v>19588.483870967746</v>
      </c>
      <c r="F150" s="264">
        <v>60900</v>
      </c>
      <c r="G150" s="264">
        <v>41731</v>
      </c>
      <c r="H150" s="264">
        <v>77087</v>
      </c>
      <c r="I150" s="264">
        <v>105487</v>
      </c>
      <c r="J150" s="264">
        <v>43534</v>
      </c>
      <c r="K150" s="264">
        <v>79083</v>
      </c>
      <c r="L150" s="264">
        <v>106582</v>
      </c>
      <c r="M150" s="267" t="str">
        <f t="shared" si="25"/>
        <v/>
      </c>
      <c r="N150" s="267" t="str">
        <f t="shared" si="26"/>
        <v/>
      </c>
      <c r="O150" s="267" t="str">
        <f t="shared" si="27"/>
        <v/>
      </c>
      <c r="P150" s="267" t="str">
        <f t="shared" si="28"/>
        <v/>
      </c>
      <c r="Q150" s="267" t="str">
        <f t="shared" si="29"/>
        <v/>
      </c>
      <c r="R150" s="267" t="str">
        <f t="shared" si="30"/>
        <v/>
      </c>
      <c r="S150" s="267" t="str">
        <f t="shared" si="31"/>
        <v/>
      </c>
    </row>
    <row r="151" spans="1:19" x14ac:dyDescent="0.25">
      <c r="A151" s="265">
        <v>41424</v>
      </c>
      <c r="B151" s="266">
        <f t="shared" si="23"/>
        <v>5</v>
      </c>
      <c r="C151" s="266">
        <f t="shared" si="22"/>
        <v>1</v>
      </c>
      <c r="D151" s="264">
        <f t="shared" si="24"/>
        <v>163.25806451612902</v>
      </c>
      <c r="E151" s="264">
        <f>SUM(D$2:D151)</f>
        <v>19751.741935483875</v>
      </c>
      <c r="F151" s="264">
        <v>60900</v>
      </c>
      <c r="G151" s="264">
        <v>41731</v>
      </c>
      <c r="H151" s="264">
        <v>77087</v>
      </c>
      <c r="I151" s="264">
        <v>105487</v>
      </c>
      <c r="J151" s="264">
        <v>43534</v>
      </c>
      <c r="K151" s="264">
        <v>79083</v>
      </c>
      <c r="L151" s="264">
        <v>106582</v>
      </c>
      <c r="M151" s="267" t="str">
        <f t="shared" si="25"/>
        <v/>
      </c>
      <c r="N151" s="267" t="str">
        <f t="shared" si="26"/>
        <v/>
      </c>
      <c r="O151" s="267" t="str">
        <f t="shared" si="27"/>
        <v/>
      </c>
      <c r="P151" s="267" t="str">
        <f t="shared" si="28"/>
        <v/>
      </c>
      <c r="Q151" s="267" t="str">
        <f t="shared" si="29"/>
        <v/>
      </c>
      <c r="R151" s="267" t="str">
        <f t="shared" si="30"/>
        <v/>
      </c>
      <c r="S151" s="267" t="str">
        <f t="shared" si="31"/>
        <v/>
      </c>
    </row>
    <row r="152" spans="1:19" x14ac:dyDescent="0.25">
      <c r="A152" s="265">
        <v>41425</v>
      </c>
      <c r="B152" s="266">
        <f t="shared" si="23"/>
        <v>5</v>
      </c>
      <c r="C152" s="266">
        <f t="shared" si="22"/>
        <v>1</v>
      </c>
      <c r="D152" s="264">
        <f t="shared" si="24"/>
        <v>163.25806451612902</v>
      </c>
      <c r="E152" s="264">
        <f>SUM(D$2:D152)</f>
        <v>19915.000000000004</v>
      </c>
      <c r="F152" s="264">
        <v>60900</v>
      </c>
      <c r="G152" s="264">
        <v>41731</v>
      </c>
      <c r="H152" s="264">
        <v>77087</v>
      </c>
      <c r="I152" s="264">
        <v>105487</v>
      </c>
      <c r="J152" s="264">
        <v>43534</v>
      </c>
      <c r="K152" s="264">
        <v>79083</v>
      </c>
      <c r="L152" s="264">
        <v>106582</v>
      </c>
      <c r="M152" s="267" t="str">
        <f t="shared" si="25"/>
        <v/>
      </c>
      <c r="N152" s="267" t="str">
        <f t="shared" si="26"/>
        <v/>
      </c>
      <c r="O152" s="267" t="str">
        <f t="shared" si="27"/>
        <v/>
      </c>
      <c r="P152" s="267" t="str">
        <f t="shared" si="28"/>
        <v/>
      </c>
      <c r="Q152" s="267" t="str">
        <f t="shared" si="29"/>
        <v/>
      </c>
      <c r="R152" s="267" t="str">
        <f t="shared" si="30"/>
        <v/>
      </c>
      <c r="S152" s="267" t="str">
        <f t="shared" si="31"/>
        <v/>
      </c>
    </row>
    <row r="153" spans="1:19" x14ac:dyDescent="0.25">
      <c r="A153" s="265">
        <v>41426</v>
      </c>
      <c r="B153" s="266">
        <f t="shared" si="23"/>
        <v>6</v>
      </c>
      <c r="C153" s="266">
        <f t="shared" si="22"/>
        <v>1</v>
      </c>
      <c r="D153" s="264">
        <f t="shared" si="24"/>
        <v>95.801633333333314</v>
      </c>
      <c r="E153" s="264">
        <f>SUM(D$2:D153)</f>
        <v>20010.801633333336</v>
      </c>
      <c r="F153" s="264">
        <v>60900</v>
      </c>
      <c r="G153" s="264">
        <v>41731</v>
      </c>
      <c r="H153" s="264">
        <v>77087</v>
      </c>
      <c r="I153" s="264">
        <v>105487</v>
      </c>
      <c r="J153" s="264">
        <v>43534</v>
      </c>
      <c r="K153" s="264">
        <v>79083</v>
      </c>
      <c r="L153" s="264">
        <v>106582</v>
      </c>
      <c r="M153" s="267" t="str">
        <f t="shared" si="25"/>
        <v/>
      </c>
      <c r="N153" s="267" t="str">
        <f t="shared" si="26"/>
        <v/>
      </c>
      <c r="O153" s="267" t="str">
        <f t="shared" si="27"/>
        <v/>
      </c>
      <c r="P153" s="267" t="str">
        <f t="shared" si="28"/>
        <v/>
      </c>
      <c r="Q153" s="267" t="str">
        <f t="shared" si="29"/>
        <v/>
      </c>
      <c r="R153" s="267" t="str">
        <f t="shared" si="30"/>
        <v/>
      </c>
      <c r="S153" s="267" t="str">
        <f t="shared" si="31"/>
        <v/>
      </c>
    </row>
    <row r="154" spans="1:19" x14ac:dyDescent="0.25">
      <c r="A154" s="265">
        <v>41427</v>
      </c>
      <c r="B154" s="266">
        <f t="shared" si="23"/>
        <v>6</v>
      </c>
      <c r="C154" s="266">
        <f t="shared" si="22"/>
        <v>1</v>
      </c>
      <c r="D154" s="264">
        <f t="shared" si="24"/>
        <v>95.801633333333314</v>
      </c>
      <c r="E154" s="264">
        <f>SUM(D$2:D154)</f>
        <v>20106.603266666669</v>
      </c>
      <c r="F154" s="264">
        <v>60900</v>
      </c>
      <c r="G154" s="264">
        <v>41731</v>
      </c>
      <c r="H154" s="264">
        <v>77087</v>
      </c>
      <c r="I154" s="264">
        <v>105487</v>
      </c>
      <c r="J154" s="264">
        <v>43534</v>
      </c>
      <c r="K154" s="264">
        <v>79083</v>
      </c>
      <c r="L154" s="264">
        <v>106582</v>
      </c>
      <c r="M154" s="267" t="str">
        <f t="shared" si="25"/>
        <v/>
      </c>
      <c r="N154" s="267" t="str">
        <f t="shared" si="26"/>
        <v/>
      </c>
      <c r="O154" s="267" t="str">
        <f t="shared" si="27"/>
        <v/>
      </c>
      <c r="P154" s="267" t="str">
        <f t="shared" si="28"/>
        <v/>
      </c>
      <c r="Q154" s="267" t="str">
        <f t="shared" si="29"/>
        <v/>
      </c>
      <c r="R154" s="267" t="str">
        <f t="shared" si="30"/>
        <v/>
      </c>
      <c r="S154" s="267" t="str">
        <f t="shared" si="31"/>
        <v/>
      </c>
    </row>
    <row r="155" spans="1:19" x14ac:dyDescent="0.25">
      <c r="A155" s="265">
        <v>41428</v>
      </c>
      <c r="B155" s="266">
        <f t="shared" si="23"/>
        <v>6</v>
      </c>
      <c r="C155" s="266">
        <f t="shared" si="22"/>
        <v>1</v>
      </c>
      <c r="D155" s="264">
        <f t="shared" si="24"/>
        <v>95.801633333333314</v>
      </c>
      <c r="E155" s="264">
        <f>SUM(D$2:D155)</f>
        <v>20202.404900000001</v>
      </c>
      <c r="F155" s="264">
        <v>60900</v>
      </c>
      <c r="G155" s="264">
        <v>41731</v>
      </c>
      <c r="H155" s="264">
        <v>77087</v>
      </c>
      <c r="I155" s="264">
        <v>105487</v>
      </c>
      <c r="J155" s="264">
        <v>43534</v>
      </c>
      <c r="K155" s="264">
        <v>79083</v>
      </c>
      <c r="L155" s="264">
        <v>106582</v>
      </c>
      <c r="M155" s="267" t="str">
        <f t="shared" si="25"/>
        <v/>
      </c>
      <c r="N155" s="267" t="str">
        <f t="shared" si="26"/>
        <v/>
      </c>
      <c r="O155" s="267" t="str">
        <f t="shared" si="27"/>
        <v/>
      </c>
      <c r="P155" s="267" t="str">
        <f t="shared" si="28"/>
        <v/>
      </c>
      <c r="Q155" s="267" t="str">
        <f t="shared" si="29"/>
        <v/>
      </c>
      <c r="R155" s="267" t="str">
        <f t="shared" si="30"/>
        <v/>
      </c>
      <c r="S155" s="267" t="str">
        <f t="shared" si="31"/>
        <v/>
      </c>
    </row>
    <row r="156" spans="1:19" x14ac:dyDescent="0.25">
      <c r="A156" s="265">
        <v>41429</v>
      </c>
      <c r="B156" s="266">
        <f t="shared" si="23"/>
        <v>6</v>
      </c>
      <c r="C156" s="266">
        <f t="shared" si="22"/>
        <v>1</v>
      </c>
      <c r="D156" s="264">
        <f t="shared" si="24"/>
        <v>95.801633333333314</v>
      </c>
      <c r="E156" s="264">
        <f>SUM(D$2:D156)</f>
        <v>20298.206533333334</v>
      </c>
      <c r="F156" s="264">
        <v>60900</v>
      </c>
      <c r="G156" s="264">
        <v>41731</v>
      </c>
      <c r="H156" s="264">
        <v>77087</v>
      </c>
      <c r="I156" s="264">
        <v>105487</v>
      </c>
      <c r="J156" s="264">
        <v>43534</v>
      </c>
      <c r="K156" s="264">
        <v>79083</v>
      </c>
      <c r="L156" s="264">
        <v>106582</v>
      </c>
      <c r="M156" s="267" t="str">
        <f t="shared" si="25"/>
        <v/>
      </c>
      <c r="N156" s="267" t="str">
        <f t="shared" si="26"/>
        <v/>
      </c>
      <c r="O156" s="267" t="str">
        <f t="shared" si="27"/>
        <v/>
      </c>
      <c r="P156" s="267" t="str">
        <f t="shared" si="28"/>
        <v/>
      </c>
      <c r="Q156" s="267" t="str">
        <f t="shared" si="29"/>
        <v/>
      </c>
      <c r="R156" s="267" t="str">
        <f t="shared" si="30"/>
        <v/>
      </c>
      <c r="S156" s="267" t="str">
        <f t="shared" si="31"/>
        <v/>
      </c>
    </row>
    <row r="157" spans="1:19" x14ac:dyDescent="0.25">
      <c r="A157" s="265">
        <v>41430</v>
      </c>
      <c r="B157" s="266">
        <f t="shared" si="23"/>
        <v>6</v>
      </c>
      <c r="C157" s="266">
        <f t="shared" si="22"/>
        <v>1</v>
      </c>
      <c r="D157" s="264">
        <f t="shared" si="24"/>
        <v>95.801633333333314</v>
      </c>
      <c r="E157" s="264">
        <f>SUM(D$2:D157)</f>
        <v>20394.008166666667</v>
      </c>
      <c r="F157" s="264">
        <v>60900</v>
      </c>
      <c r="G157" s="264">
        <v>41731</v>
      </c>
      <c r="H157" s="264">
        <v>77087</v>
      </c>
      <c r="I157" s="264">
        <v>105487</v>
      </c>
      <c r="J157" s="264">
        <v>43534</v>
      </c>
      <c r="K157" s="264">
        <v>79083</v>
      </c>
      <c r="L157" s="264">
        <v>106582</v>
      </c>
      <c r="M157" s="267" t="str">
        <f t="shared" si="25"/>
        <v/>
      </c>
      <c r="N157" s="267" t="str">
        <f t="shared" si="26"/>
        <v/>
      </c>
      <c r="O157" s="267" t="str">
        <f t="shared" si="27"/>
        <v/>
      </c>
      <c r="P157" s="267" t="str">
        <f t="shared" si="28"/>
        <v/>
      </c>
      <c r="Q157" s="267" t="str">
        <f t="shared" si="29"/>
        <v/>
      </c>
      <c r="R157" s="267" t="str">
        <f t="shared" si="30"/>
        <v/>
      </c>
      <c r="S157" s="267" t="str">
        <f t="shared" si="31"/>
        <v/>
      </c>
    </row>
    <row r="158" spans="1:19" x14ac:dyDescent="0.25">
      <c r="A158" s="265">
        <v>41431</v>
      </c>
      <c r="B158" s="266">
        <f t="shared" si="23"/>
        <v>6</v>
      </c>
      <c r="C158" s="266">
        <f t="shared" si="22"/>
        <v>1</v>
      </c>
      <c r="D158" s="264">
        <f t="shared" si="24"/>
        <v>95.801633333333314</v>
      </c>
      <c r="E158" s="264">
        <f>SUM(D$2:D158)</f>
        <v>20489.809799999999</v>
      </c>
      <c r="F158" s="264">
        <v>60900</v>
      </c>
      <c r="G158" s="264">
        <v>41731</v>
      </c>
      <c r="H158" s="264">
        <v>77087</v>
      </c>
      <c r="I158" s="264">
        <v>105487</v>
      </c>
      <c r="J158" s="264">
        <v>43534</v>
      </c>
      <c r="K158" s="264">
        <v>79083</v>
      </c>
      <c r="L158" s="264">
        <v>106582</v>
      </c>
      <c r="M158" s="267" t="str">
        <f t="shared" si="25"/>
        <v/>
      </c>
      <c r="N158" s="267" t="str">
        <f t="shared" si="26"/>
        <v/>
      </c>
      <c r="O158" s="267" t="str">
        <f t="shared" si="27"/>
        <v/>
      </c>
      <c r="P158" s="267" t="str">
        <f t="shared" si="28"/>
        <v/>
      </c>
      <c r="Q158" s="267" t="str">
        <f t="shared" si="29"/>
        <v/>
      </c>
      <c r="R158" s="267" t="str">
        <f t="shared" si="30"/>
        <v/>
      </c>
      <c r="S158" s="267" t="str">
        <f t="shared" si="31"/>
        <v/>
      </c>
    </row>
    <row r="159" spans="1:19" x14ac:dyDescent="0.25">
      <c r="A159" s="265">
        <v>41432</v>
      </c>
      <c r="B159" s="266">
        <f t="shared" si="23"/>
        <v>6</v>
      </c>
      <c r="C159" s="266">
        <f t="shared" si="22"/>
        <v>1</v>
      </c>
      <c r="D159" s="264">
        <f t="shared" si="24"/>
        <v>95.801633333333314</v>
      </c>
      <c r="E159" s="264">
        <f>SUM(D$2:D159)</f>
        <v>20585.611433333332</v>
      </c>
      <c r="F159" s="264">
        <v>60900</v>
      </c>
      <c r="G159" s="264">
        <v>41731</v>
      </c>
      <c r="H159" s="264">
        <v>77087</v>
      </c>
      <c r="I159" s="264">
        <v>105487</v>
      </c>
      <c r="J159" s="264">
        <v>43534</v>
      </c>
      <c r="K159" s="264">
        <v>79083</v>
      </c>
      <c r="L159" s="264">
        <v>106582</v>
      </c>
      <c r="M159" s="267" t="str">
        <f t="shared" si="25"/>
        <v/>
      </c>
      <c r="N159" s="267" t="str">
        <f t="shared" si="26"/>
        <v/>
      </c>
      <c r="O159" s="267" t="str">
        <f t="shared" si="27"/>
        <v/>
      </c>
      <c r="P159" s="267" t="str">
        <f t="shared" si="28"/>
        <v/>
      </c>
      <c r="Q159" s="267" t="str">
        <f t="shared" si="29"/>
        <v/>
      </c>
      <c r="R159" s="267" t="str">
        <f t="shared" si="30"/>
        <v/>
      </c>
      <c r="S159" s="267" t="str">
        <f t="shared" si="31"/>
        <v/>
      </c>
    </row>
    <row r="160" spans="1:19" x14ac:dyDescent="0.25">
      <c r="A160" s="265">
        <v>41433</v>
      </c>
      <c r="B160" s="266">
        <f t="shared" si="23"/>
        <v>6</v>
      </c>
      <c r="C160" s="266">
        <f t="shared" si="22"/>
        <v>1</v>
      </c>
      <c r="D160" s="264">
        <f t="shared" si="24"/>
        <v>95.801633333333314</v>
      </c>
      <c r="E160" s="264">
        <f>SUM(D$2:D160)</f>
        <v>20681.413066666664</v>
      </c>
      <c r="F160" s="264">
        <v>60900</v>
      </c>
      <c r="G160" s="264">
        <v>41731</v>
      </c>
      <c r="H160" s="264">
        <v>77087</v>
      </c>
      <c r="I160" s="264">
        <v>105487</v>
      </c>
      <c r="J160" s="264">
        <v>43534</v>
      </c>
      <c r="K160" s="264">
        <v>79083</v>
      </c>
      <c r="L160" s="264">
        <v>106582</v>
      </c>
      <c r="M160" s="267" t="str">
        <f t="shared" si="25"/>
        <v/>
      </c>
      <c r="N160" s="267" t="str">
        <f t="shared" si="26"/>
        <v/>
      </c>
      <c r="O160" s="267" t="str">
        <f t="shared" si="27"/>
        <v/>
      </c>
      <c r="P160" s="267" t="str">
        <f t="shared" si="28"/>
        <v/>
      </c>
      <c r="Q160" s="267" t="str">
        <f t="shared" si="29"/>
        <v/>
      </c>
      <c r="R160" s="267" t="str">
        <f t="shared" si="30"/>
        <v/>
      </c>
      <c r="S160" s="267" t="str">
        <f t="shared" si="31"/>
        <v/>
      </c>
    </row>
    <row r="161" spans="1:19" x14ac:dyDescent="0.25">
      <c r="A161" s="265">
        <v>41434</v>
      </c>
      <c r="B161" s="266">
        <f t="shared" si="23"/>
        <v>6</v>
      </c>
      <c r="C161" s="266">
        <f t="shared" si="22"/>
        <v>1</v>
      </c>
      <c r="D161" s="264">
        <f t="shared" si="24"/>
        <v>95.801633333333314</v>
      </c>
      <c r="E161" s="264">
        <f>SUM(D$2:D161)</f>
        <v>20777.214699999997</v>
      </c>
      <c r="F161" s="264">
        <v>60900</v>
      </c>
      <c r="G161" s="264">
        <v>41731</v>
      </c>
      <c r="H161" s="264">
        <v>77087</v>
      </c>
      <c r="I161" s="264">
        <v>105487</v>
      </c>
      <c r="J161" s="264">
        <v>43534</v>
      </c>
      <c r="K161" s="264">
        <v>79083</v>
      </c>
      <c r="L161" s="264">
        <v>106582</v>
      </c>
      <c r="M161" s="267" t="str">
        <f t="shared" si="25"/>
        <v/>
      </c>
      <c r="N161" s="267" t="str">
        <f t="shared" si="26"/>
        <v/>
      </c>
      <c r="O161" s="267" t="str">
        <f t="shared" si="27"/>
        <v/>
      </c>
      <c r="P161" s="267" t="str">
        <f t="shared" si="28"/>
        <v/>
      </c>
      <c r="Q161" s="267" t="str">
        <f t="shared" si="29"/>
        <v/>
      </c>
      <c r="R161" s="267" t="str">
        <f t="shared" si="30"/>
        <v/>
      </c>
      <c r="S161" s="267" t="str">
        <f t="shared" si="31"/>
        <v/>
      </c>
    </row>
    <row r="162" spans="1:19" x14ac:dyDescent="0.25">
      <c r="A162" s="265">
        <v>41435</v>
      </c>
      <c r="B162" s="266">
        <f t="shared" si="23"/>
        <v>6</v>
      </c>
      <c r="C162" s="266">
        <f t="shared" si="22"/>
        <v>1</v>
      </c>
      <c r="D162" s="264">
        <f t="shared" si="24"/>
        <v>95.801633333333314</v>
      </c>
      <c r="E162" s="264">
        <f>SUM(D$2:D162)</f>
        <v>20873.016333333329</v>
      </c>
      <c r="F162" s="264">
        <v>60900</v>
      </c>
      <c r="G162" s="264">
        <v>41731</v>
      </c>
      <c r="H162" s="264">
        <v>77087</v>
      </c>
      <c r="I162" s="264">
        <v>105487</v>
      </c>
      <c r="J162" s="264">
        <v>43534</v>
      </c>
      <c r="K162" s="264">
        <v>79083</v>
      </c>
      <c r="L162" s="264">
        <v>106582</v>
      </c>
      <c r="M162" s="267" t="str">
        <f t="shared" si="25"/>
        <v/>
      </c>
      <c r="N162" s="267" t="str">
        <f t="shared" si="26"/>
        <v/>
      </c>
      <c r="O162" s="267" t="str">
        <f t="shared" si="27"/>
        <v/>
      </c>
      <c r="P162" s="267" t="str">
        <f t="shared" si="28"/>
        <v/>
      </c>
      <c r="Q162" s="267" t="str">
        <f t="shared" si="29"/>
        <v/>
      </c>
      <c r="R162" s="267" t="str">
        <f t="shared" si="30"/>
        <v/>
      </c>
      <c r="S162" s="267" t="str">
        <f t="shared" si="31"/>
        <v/>
      </c>
    </row>
    <row r="163" spans="1:19" x14ac:dyDescent="0.25">
      <c r="A163" s="265">
        <v>41436</v>
      </c>
      <c r="B163" s="266">
        <f t="shared" si="23"/>
        <v>6</v>
      </c>
      <c r="C163" s="266">
        <f t="shared" si="22"/>
        <v>1</v>
      </c>
      <c r="D163" s="264">
        <f t="shared" si="24"/>
        <v>95.801633333333314</v>
      </c>
      <c r="E163" s="264">
        <f>SUM(D$2:D163)</f>
        <v>20968.817966666662</v>
      </c>
      <c r="F163" s="264">
        <v>60900</v>
      </c>
      <c r="G163" s="264">
        <v>41731</v>
      </c>
      <c r="H163" s="264">
        <v>77087</v>
      </c>
      <c r="I163" s="264">
        <v>105487</v>
      </c>
      <c r="J163" s="264">
        <v>43534</v>
      </c>
      <c r="K163" s="264">
        <v>79083</v>
      </c>
      <c r="L163" s="264">
        <v>106582</v>
      </c>
      <c r="M163" s="267" t="str">
        <f t="shared" si="25"/>
        <v/>
      </c>
      <c r="N163" s="267" t="str">
        <f t="shared" si="26"/>
        <v/>
      </c>
      <c r="O163" s="267" t="str">
        <f t="shared" si="27"/>
        <v/>
      </c>
      <c r="P163" s="267" t="str">
        <f t="shared" si="28"/>
        <v/>
      </c>
      <c r="Q163" s="267" t="str">
        <f t="shared" si="29"/>
        <v/>
      </c>
      <c r="R163" s="267" t="str">
        <f t="shared" si="30"/>
        <v/>
      </c>
      <c r="S163" s="267" t="str">
        <f t="shared" si="31"/>
        <v/>
      </c>
    </row>
    <row r="164" spans="1:19" x14ac:dyDescent="0.25">
      <c r="A164" s="265">
        <v>41437</v>
      </c>
      <c r="B164" s="266">
        <f t="shared" si="23"/>
        <v>6</v>
      </c>
      <c r="C164" s="266">
        <f t="shared" si="22"/>
        <v>1</v>
      </c>
      <c r="D164" s="264">
        <f t="shared" si="24"/>
        <v>95.801633333333314</v>
      </c>
      <c r="E164" s="264">
        <f>SUM(D$2:D164)</f>
        <v>21064.619599999995</v>
      </c>
      <c r="F164" s="264">
        <v>60900</v>
      </c>
      <c r="G164" s="264">
        <v>41731</v>
      </c>
      <c r="H164" s="264">
        <v>77087</v>
      </c>
      <c r="I164" s="264">
        <v>105487</v>
      </c>
      <c r="J164" s="264">
        <v>43534</v>
      </c>
      <c r="K164" s="264">
        <v>79083</v>
      </c>
      <c r="L164" s="264">
        <v>106582</v>
      </c>
      <c r="M164" s="267" t="str">
        <f t="shared" si="25"/>
        <v/>
      </c>
      <c r="N164" s="267" t="str">
        <f t="shared" si="26"/>
        <v/>
      </c>
      <c r="O164" s="267" t="str">
        <f t="shared" si="27"/>
        <v/>
      </c>
      <c r="P164" s="267" t="str">
        <f t="shared" si="28"/>
        <v/>
      </c>
      <c r="Q164" s="267" t="str">
        <f t="shared" si="29"/>
        <v/>
      </c>
      <c r="R164" s="267" t="str">
        <f t="shared" si="30"/>
        <v/>
      </c>
      <c r="S164" s="267" t="str">
        <f t="shared" si="31"/>
        <v/>
      </c>
    </row>
    <row r="165" spans="1:19" x14ac:dyDescent="0.25">
      <c r="A165" s="265">
        <v>41438</v>
      </c>
      <c r="B165" s="266">
        <f t="shared" si="23"/>
        <v>6</v>
      </c>
      <c r="C165" s="266">
        <f t="shared" si="22"/>
        <v>1</v>
      </c>
      <c r="D165" s="264">
        <f t="shared" si="24"/>
        <v>95.801633333333314</v>
      </c>
      <c r="E165" s="264">
        <f>SUM(D$2:D165)</f>
        <v>21160.421233333327</v>
      </c>
      <c r="F165" s="264">
        <v>60900</v>
      </c>
      <c r="G165" s="264">
        <v>41731</v>
      </c>
      <c r="H165" s="264">
        <v>77087</v>
      </c>
      <c r="I165" s="264">
        <v>105487</v>
      </c>
      <c r="J165" s="264">
        <v>43534</v>
      </c>
      <c r="K165" s="264">
        <v>79083</v>
      </c>
      <c r="L165" s="264">
        <v>106582</v>
      </c>
      <c r="M165" s="267" t="str">
        <f t="shared" si="25"/>
        <v/>
      </c>
      <c r="N165" s="267" t="str">
        <f t="shared" si="26"/>
        <v/>
      </c>
      <c r="O165" s="267" t="str">
        <f t="shared" si="27"/>
        <v/>
      </c>
      <c r="P165" s="267" t="str">
        <f t="shared" si="28"/>
        <v/>
      </c>
      <c r="Q165" s="267" t="str">
        <f t="shared" si="29"/>
        <v/>
      </c>
      <c r="R165" s="267" t="str">
        <f t="shared" si="30"/>
        <v/>
      </c>
      <c r="S165" s="267" t="str">
        <f t="shared" si="31"/>
        <v/>
      </c>
    </row>
    <row r="166" spans="1:19" x14ac:dyDescent="0.25">
      <c r="A166" s="265">
        <v>41439</v>
      </c>
      <c r="B166" s="266">
        <f t="shared" si="23"/>
        <v>6</v>
      </c>
      <c r="C166" s="266">
        <f t="shared" si="22"/>
        <v>1</v>
      </c>
      <c r="D166" s="264">
        <f t="shared" si="24"/>
        <v>95.801633333333314</v>
      </c>
      <c r="E166" s="264">
        <f>SUM(D$2:D166)</f>
        <v>21256.22286666666</v>
      </c>
      <c r="F166" s="264">
        <v>60900</v>
      </c>
      <c r="G166" s="264">
        <v>41731</v>
      </c>
      <c r="H166" s="264">
        <v>77087</v>
      </c>
      <c r="I166" s="264">
        <v>105487</v>
      </c>
      <c r="J166" s="264">
        <v>43534</v>
      </c>
      <c r="K166" s="264">
        <v>79083</v>
      </c>
      <c r="L166" s="264">
        <v>106582</v>
      </c>
      <c r="M166" s="267" t="str">
        <f t="shared" si="25"/>
        <v/>
      </c>
      <c r="N166" s="267" t="str">
        <f t="shared" si="26"/>
        <v/>
      </c>
      <c r="O166" s="267" t="str">
        <f t="shared" si="27"/>
        <v/>
      </c>
      <c r="P166" s="267" t="str">
        <f t="shared" si="28"/>
        <v/>
      </c>
      <c r="Q166" s="267" t="str">
        <f t="shared" si="29"/>
        <v/>
      </c>
      <c r="R166" s="267" t="str">
        <f t="shared" si="30"/>
        <v/>
      </c>
      <c r="S166" s="267" t="str">
        <f t="shared" si="31"/>
        <v/>
      </c>
    </row>
    <row r="167" spans="1:19" x14ac:dyDescent="0.25">
      <c r="A167" s="265">
        <v>41440</v>
      </c>
      <c r="B167" s="266">
        <f t="shared" si="23"/>
        <v>6</v>
      </c>
      <c r="C167" s="266">
        <f t="shared" si="22"/>
        <v>1</v>
      </c>
      <c r="D167" s="264">
        <f t="shared" si="24"/>
        <v>95.801633333333314</v>
      </c>
      <c r="E167" s="264">
        <f>SUM(D$2:D167)</f>
        <v>21352.024499999992</v>
      </c>
      <c r="F167" s="264">
        <v>60900</v>
      </c>
      <c r="G167" s="264">
        <v>41731</v>
      </c>
      <c r="H167" s="264">
        <v>77087</v>
      </c>
      <c r="I167" s="264">
        <v>105487</v>
      </c>
      <c r="J167" s="264">
        <v>43534</v>
      </c>
      <c r="K167" s="264">
        <v>79083</v>
      </c>
      <c r="L167" s="264">
        <v>106582</v>
      </c>
      <c r="M167" s="267" t="str">
        <f t="shared" si="25"/>
        <v/>
      </c>
      <c r="N167" s="267" t="str">
        <f t="shared" si="26"/>
        <v/>
      </c>
      <c r="O167" s="267" t="str">
        <f t="shared" si="27"/>
        <v/>
      </c>
      <c r="P167" s="267" t="str">
        <f t="shared" si="28"/>
        <v/>
      </c>
      <c r="Q167" s="267" t="str">
        <f t="shared" si="29"/>
        <v/>
      </c>
      <c r="R167" s="267" t="str">
        <f t="shared" si="30"/>
        <v/>
      </c>
      <c r="S167" s="267" t="str">
        <f t="shared" si="31"/>
        <v/>
      </c>
    </row>
    <row r="168" spans="1:19" x14ac:dyDescent="0.25">
      <c r="A168" s="265">
        <v>41441</v>
      </c>
      <c r="B168" s="266">
        <f t="shared" si="23"/>
        <v>6</v>
      </c>
      <c r="C168" s="266">
        <f t="shared" si="22"/>
        <v>1</v>
      </c>
      <c r="D168" s="264">
        <f t="shared" si="24"/>
        <v>95.801633333333314</v>
      </c>
      <c r="E168" s="264">
        <f>SUM(D$2:D168)</f>
        <v>21447.826133333325</v>
      </c>
      <c r="F168" s="264">
        <v>60900</v>
      </c>
      <c r="G168" s="264">
        <v>41731</v>
      </c>
      <c r="H168" s="264">
        <v>77087</v>
      </c>
      <c r="I168" s="264">
        <v>105487</v>
      </c>
      <c r="J168" s="264">
        <v>43534</v>
      </c>
      <c r="K168" s="264">
        <v>79083</v>
      </c>
      <c r="L168" s="264">
        <v>106582</v>
      </c>
      <c r="M168" s="267" t="str">
        <f t="shared" si="25"/>
        <v/>
      </c>
      <c r="N168" s="267" t="str">
        <f t="shared" si="26"/>
        <v/>
      </c>
      <c r="O168" s="267" t="str">
        <f t="shared" si="27"/>
        <v/>
      </c>
      <c r="P168" s="267" t="str">
        <f t="shared" si="28"/>
        <v/>
      </c>
      <c r="Q168" s="267" t="str">
        <f t="shared" si="29"/>
        <v/>
      </c>
      <c r="R168" s="267" t="str">
        <f t="shared" si="30"/>
        <v/>
      </c>
      <c r="S168" s="267" t="str">
        <f t="shared" si="31"/>
        <v/>
      </c>
    </row>
    <row r="169" spans="1:19" x14ac:dyDescent="0.25">
      <c r="A169" s="265">
        <v>41442</v>
      </c>
      <c r="B169" s="266">
        <f t="shared" si="23"/>
        <v>6</v>
      </c>
      <c r="C169" s="266">
        <f t="shared" si="22"/>
        <v>1</v>
      </c>
      <c r="D169" s="264">
        <f t="shared" si="24"/>
        <v>95.801633333333314</v>
      </c>
      <c r="E169" s="264">
        <f>SUM(D$2:D169)</f>
        <v>21543.627766666657</v>
      </c>
      <c r="F169" s="264">
        <v>60900</v>
      </c>
      <c r="G169" s="264">
        <v>41731</v>
      </c>
      <c r="H169" s="264">
        <v>77087</v>
      </c>
      <c r="I169" s="264">
        <v>105487</v>
      </c>
      <c r="J169" s="264">
        <v>43534</v>
      </c>
      <c r="K169" s="264">
        <v>79083</v>
      </c>
      <c r="L169" s="264">
        <v>106582</v>
      </c>
      <c r="M169" s="267" t="str">
        <f t="shared" si="25"/>
        <v/>
      </c>
      <c r="N169" s="267" t="str">
        <f t="shared" si="26"/>
        <v/>
      </c>
      <c r="O169" s="267" t="str">
        <f t="shared" si="27"/>
        <v/>
      </c>
      <c r="P169" s="267" t="str">
        <f t="shared" si="28"/>
        <v/>
      </c>
      <c r="Q169" s="267" t="str">
        <f t="shared" si="29"/>
        <v/>
      </c>
      <c r="R169" s="267" t="str">
        <f t="shared" si="30"/>
        <v/>
      </c>
      <c r="S169" s="267" t="str">
        <f t="shared" si="31"/>
        <v/>
      </c>
    </row>
    <row r="170" spans="1:19" x14ac:dyDescent="0.25">
      <c r="A170" s="265">
        <v>41443</v>
      </c>
      <c r="B170" s="266">
        <f t="shared" si="23"/>
        <v>6</v>
      </c>
      <c r="C170" s="266">
        <f t="shared" si="22"/>
        <v>1</v>
      </c>
      <c r="D170" s="264">
        <f t="shared" si="24"/>
        <v>95.801633333333314</v>
      </c>
      <c r="E170" s="264">
        <f>SUM(D$2:D170)</f>
        <v>21639.42939999999</v>
      </c>
      <c r="F170" s="264">
        <v>60900</v>
      </c>
      <c r="G170" s="264">
        <v>41731</v>
      </c>
      <c r="H170" s="264">
        <v>77087</v>
      </c>
      <c r="I170" s="264">
        <v>105487</v>
      </c>
      <c r="J170" s="264">
        <v>43534</v>
      </c>
      <c r="K170" s="264">
        <v>79083</v>
      </c>
      <c r="L170" s="264">
        <v>106582</v>
      </c>
      <c r="M170" s="267" t="str">
        <f t="shared" si="25"/>
        <v/>
      </c>
      <c r="N170" s="267" t="str">
        <f t="shared" si="26"/>
        <v/>
      </c>
      <c r="O170" s="267" t="str">
        <f t="shared" si="27"/>
        <v/>
      </c>
      <c r="P170" s="267" t="str">
        <f t="shared" si="28"/>
        <v/>
      </c>
      <c r="Q170" s="267" t="str">
        <f t="shared" si="29"/>
        <v/>
      </c>
      <c r="R170" s="267" t="str">
        <f t="shared" si="30"/>
        <v/>
      </c>
      <c r="S170" s="267" t="str">
        <f t="shared" si="31"/>
        <v/>
      </c>
    </row>
    <row r="171" spans="1:19" x14ac:dyDescent="0.25">
      <c r="A171" s="265">
        <v>41444</v>
      </c>
      <c r="B171" s="266">
        <f t="shared" si="23"/>
        <v>6</v>
      </c>
      <c r="C171" s="266">
        <f t="shared" si="22"/>
        <v>1</v>
      </c>
      <c r="D171" s="264">
        <f t="shared" si="24"/>
        <v>95.801633333333314</v>
      </c>
      <c r="E171" s="264">
        <f>SUM(D$2:D171)</f>
        <v>21735.231033333323</v>
      </c>
      <c r="F171" s="264">
        <v>60900</v>
      </c>
      <c r="G171" s="264">
        <v>41731</v>
      </c>
      <c r="H171" s="264">
        <v>77087</v>
      </c>
      <c r="I171" s="264">
        <v>105487</v>
      </c>
      <c r="J171" s="264">
        <v>43534</v>
      </c>
      <c r="K171" s="264">
        <v>79083</v>
      </c>
      <c r="L171" s="264">
        <v>106582</v>
      </c>
      <c r="M171" s="267" t="str">
        <f t="shared" si="25"/>
        <v/>
      </c>
      <c r="N171" s="267" t="str">
        <f t="shared" si="26"/>
        <v/>
      </c>
      <c r="O171" s="267" t="str">
        <f t="shared" si="27"/>
        <v/>
      </c>
      <c r="P171" s="267" t="str">
        <f t="shared" si="28"/>
        <v/>
      </c>
      <c r="Q171" s="267" t="str">
        <f t="shared" si="29"/>
        <v/>
      </c>
      <c r="R171" s="267" t="str">
        <f t="shared" si="30"/>
        <v/>
      </c>
      <c r="S171" s="267" t="str">
        <f t="shared" si="31"/>
        <v/>
      </c>
    </row>
    <row r="172" spans="1:19" x14ac:dyDescent="0.25">
      <c r="A172" s="265">
        <v>41445</v>
      </c>
      <c r="B172" s="266">
        <f t="shared" si="23"/>
        <v>6</v>
      </c>
      <c r="C172" s="266">
        <f t="shared" si="22"/>
        <v>1</v>
      </c>
      <c r="D172" s="264">
        <f t="shared" si="24"/>
        <v>95.801633333333314</v>
      </c>
      <c r="E172" s="264">
        <f>SUM(D$2:D172)</f>
        <v>21831.032666666655</v>
      </c>
      <c r="F172" s="264">
        <v>60900</v>
      </c>
      <c r="G172" s="264">
        <v>41731</v>
      </c>
      <c r="H172" s="264">
        <v>77087</v>
      </c>
      <c r="I172" s="264">
        <v>105487</v>
      </c>
      <c r="J172" s="264">
        <v>43534</v>
      </c>
      <c r="K172" s="264">
        <v>79083</v>
      </c>
      <c r="L172" s="264">
        <v>106582</v>
      </c>
      <c r="M172" s="267" t="str">
        <f t="shared" si="25"/>
        <v/>
      </c>
      <c r="N172" s="267" t="str">
        <f t="shared" si="26"/>
        <v/>
      </c>
      <c r="O172" s="267" t="str">
        <f t="shared" si="27"/>
        <v/>
      </c>
      <c r="P172" s="267" t="str">
        <f t="shared" si="28"/>
        <v/>
      </c>
      <c r="Q172" s="267" t="str">
        <f t="shared" si="29"/>
        <v/>
      </c>
      <c r="R172" s="267" t="str">
        <f t="shared" si="30"/>
        <v/>
      </c>
      <c r="S172" s="267" t="str">
        <f t="shared" si="31"/>
        <v/>
      </c>
    </row>
    <row r="173" spans="1:19" x14ac:dyDescent="0.25">
      <c r="A173" s="265">
        <v>41446</v>
      </c>
      <c r="B173" s="266">
        <f t="shared" si="23"/>
        <v>6</v>
      </c>
      <c r="C173" s="266">
        <f t="shared" si="22"/>
        <v>1</v>
      </c>
      <c r="D173" s="264">
        <f t="shared" si="24"/>
        <v>95.801633333333314</v>
      </c>
      <c r="E173" s="264">
        <f>SUM(D$2:D173)</f>
        <v>21926.834299999988</v>
      </c>
      <c r="F173" s="264">
        <v>60900</v>
      </c>
      <c r="G173" s="264">
        <v>41731</v>
      </c>
      <c r="H173" s="264">
        <v>77087</v>
      </c>
      <c r="I173" s="264">
        <v>105487</v>
      </c>
      <c r="J173" s="264">
        <v>43534</v>
      </c>
      <c r="K173" s="264">
        <v>79083</v>
      </c>
      <c r="L173" s="264">
        <v>106582</v>
      </c>
      <c r="M173" s="267" t="str">
        <f t="shared" si="25"/>
        <v/>
      </c>
      <c r="N173" s="267" t="str">
        <f t="shared" si="26"/>
        <v/>
      </c>
      <c r="O173" s="267" t="str">
        <f t="shared" si="27"/>
        <v/>
      </c>
      <c r="P173" s="267" t="str">
        <f t="shared" si="28"/>
        <v/>
      </c>
      <c r="Q173" s="267" t="str">
        <f t="shared" si="29"/>
        <v/>
      </c>
      <c r="R173" s="267" t="str">
        <f t="shared" si="30"/>
        <v/>
      </c>
      <c r="S173" s="267" t="str">
        <f t="shared" si="31"/>
        <v/>
      </c>
    </row>
    <row r="174" spans="1:19" x14ac:dyDescent="0.25">
      <c r="A174" s="265">
        <v>41447</v>
      </c>
      <c r="B174" s="266">
        <f t="shared" si="23"/>
        <v>6</v>
      </c>
      <c r="C174" s="266">
        <f t="shared" si="22"/>
        <v>1</v>
      </c>
      <c r="D174" s="264">
        <f t="shared" si="24"/>
        <v>95.801633333333314</v>
      </c>
      <c r="E174" s="264">
        <f>SUM(D$2:D174)</f>
        <v>22022.63593333332</v>
      </c>
      <c r="F174" s="264">
        <v>60900</v>
      </c>
      <c r="G174" s="264">
        <v>41731</v>
      </c>
      <c r="H174" s="264">
        <v>77087</v>
      </c>
      <c r="I174" s="264">
        <v>105487</v>
      </c>
      <c r="J174" s="264">
        <v>43534</v>
      </c>
      <c r="K174" s="264">
        <v>79083</v>
      </c>
      <c r="L174" s="264">
        <v>106582</v>
      </c>
      <c r="M174" s="267" t="str">
        <f t="shared" si="25"/>
        <v/>
      </c>
      <c r="N174" s="267" t="str">
        <f t="shared" si="26"/>
        <v/>
      </c>
      <c r="O174" s="267" t="str">
        <f t="shared" si="27"/>
        <v/>
      </c>
      <c r="P174" s="267" t="str">
        <f t="shared" si="28"/>
        <v/>
      </c>
      <c r="Q174" s="267" t="str">
        <f t="shared" si="29"/>
        <v/>
      </c>
      <c r="R174" s="267" t="str">
        <f t="shared" si="30"/>
        <v/>
      </c>
      <c r="S174" s="267" t="str">
        <f t="shared" si="31"/>
        <v/>
      </c>
    </row>
    <row r="175" spans="1:19" x14ac:dyDescent="0.25">
      <c r="A175" s="265">
        <v>41448</v>
      </c>
      <c r="B175" s="266">
        <f t="shared" si="23"/>
        <v>6</v>
      </c>
      <c r="C175" s="266">
        <f t="shared" si="22"/>
        <v>1</v>
      </c>
      <c r="D175" s="264">
        <f t="shared" si="24"/>
        <v>95.801633333333314</v>
      </c>
      <c r="E175" s="264">
        <f>SUM(D$2:D175)</f>
        <v>22118.437566666653</v>
      </c>
      <c r="F175" s="264">
        <v>60900</v>
      </c>
      <c r="G175" s="264">
        <v>41731</v>
      </c>
      <c r="H175" s="264">
        <v>77087</v>
      </c>
      <c r="I175" s="264">
        <v>105487</v>
      </c>
      <c r="J175" s="264">
        <v>43534</v>
      </c>
      <c r="K175" s="264">
        <v>79083</v>
      </c>
      <c r="L175" s="264">
        <v>106582</v>
      </c>
      <c r="M175" s="267" t="str">
        <f t="shared" si="25"/>
        <v/>
      </c>
      <c r="N175" s="267" t="str">
        <f t="shared" si="26"/>
        <v/>
      </c>
      <c r="O175" s="267" t="str">
        <f t="shared" si="27"/>
        <v/>
      </c>
      <c r="P175" s="267" t="str">
        <f t="shared" si="28"/>
        <v/>
      </c>
      <c r="Q175" s="267" t="str">
        <f t="shared" si="29"/>
        <v/>
      </c>
      <c r="R175" s="267" t="str">
        <f t="shared" si="30"/>
        <v/>
      </c>
      <c r="S175" s="267" t="str">
        <f t="shared" si="31"/>
        <v/>
      </c>
    </row>
    <row r="176" spans="1:19" x14ac:dyDescent="0.25">
      <c r="A176" s="265">
        <v>41449</v>
      </c>
      <c r="B176" s="266">
        <f t="shared" si="23"/>
        <v>6</v>
      </c>
      <c r="C176" s="266">
        <f t="shared" si="22"/>
        <v>1</v>
      </c>
      <c r="D176" s="264">
        <f t="shared" si="24"/>
        <v>95.801633333333314</v>
      </c>
      <c r="E176" s="264">
        <f>SUM(D$2:D176)</f>
        <v>22214.239199999985</v>
      </c>
      <c r="F176" s="264">
        <v>60900</v>
      </c>
      <c r="G176" s="264">
        <v>41731</v>
      </c>
      <c r="H176" s="264">
        <v>77087</v>
      </c>
      <c r="I176" s="264">
        <v>105487</v>
      </c>
      <c r="J176" s="264">
        <v>43534</v>
      </c>
      <c r="K176" s="264">
        <v>79083</v>
      </c>
      <c r="L176" s="264">
        <v>106582</v>
      </c>
      <c r="M176" s="267" t="str">
        <f t="shared" si="25"/>
        <v/>
      </c>
      <c r="N176" s="267" t="str">
        <f t="shared" si="26"/>
        <v/>
      </c>
      <c r="O176" s="267" t="str">
        <f t="shared" si="27"/>
        <v/>
      </c>
      <c r="P176" s="267" t="str">
        <f t="shared" si="28"/>
        <v/>
      </c>
      <c r="Q176" s="267" t="str">
        <f t="shared" si="29"/>
        <v/>
      </c>
      <c r="R176" s="267" t="str">
        <f t="shared" si="30"/>
        <v/>
      </c>
      <c r="S176" s="267" t="str">
        <f t="shared" si="31"/>
        <v/>
      </c>
    </row>
    <row r="177" spans="1:19" x14ac:dyDescent="0.25">
      <c r="A177" s="265">
        <v>41450</v>
      </c>
      <c r="B177" s="266">
        <f t="shared" si="23"/>
        <v>6</v>
      </c>
      <c r="C177" s="266">
        <f t="shared" si="22"/>
        <v>1</v>
      </c>
      <c r="D177" s="264">
        <f t="shared" si="24"/>
        <v>95.801633333333314</v>
      </c>
      <c r="E177" s="264">
        <f>SUM(D$2:D177)</f>
        <v>22310.040833333318</v>
      </c>
      <c r="F177" s="264">
        <v>60900</v>
      </c>
      <c r="G177" s="264">
        <v>41731</v>
      </c>
      <c r="H177" s="264">
        <v>77087</v>
      </c>
      <c r="I177" s="264">
        <v>105487</v>
      </c>
      <c r="J177" s="264">
        <v>43534</v>
      </c>
      <c r="K177" s="264">
        <v>79083</v>
      </c>
      <c r="L177" s="264">
        <v>106582</v>
      </c>
      <c r="M177" s="267" t="str">
        <f t="shared" si="25"/>
        <v/>
      </c>
      <c r="N177" s="267" t="str">
        <f t="shared" si="26"/>
        <v/>
      </c>
      <c r="O177" s="267" t="str">
        <f t="shared" si="27"/>
        <v/>
      </c>
      <c r="P177" s="267" t="str">
        <f t="shared" si="28"/>
        <v/>
      </c>
      <c r="Q177" s="267" t="str">
        <f t="shared" si="29"/>
        <v/>
      </c>
      <c r="R177" s="267" t="str">
        <f t="shared" si="30"/>
        <v/>
      </c>
      <c r="S177" s="267" t="str">
        <f t="shared" si="31"/>
        <v/>
      </c>
    </row>
    <row r="178" spans="1:19" x14ac:dyDescent="0.25">
      <c r="A178" s="265">
        <v>41451</v>
      </c>
      <c r="B178" s="266">
        <f t="shared" si="23"/>
        <v>6</v>
      </c>
      <c r="C178" s="266">
        <f t="shared" si="22"/>
        <v>1</v>
      </c>
      <c r="D178" s="264">
        <f t="shared" si="24"/>
        <v>95.801633333333314</v>
      </c>
      <c r="E178" s="264">
        <f>SUM(D$2:D178)</f>
        <v>22405.842466666651</v>
      </c>
      <c r="F178" s="264">
        <v>60900</v>
      </c>
      <c r="G178" s="264">
        <v>41731</v>
      </c>
      <c r="H178" s="264">
        <v>77087</v>
      </c>
      <c r="I178" s="264">
        <v>105487</v>
      </c>
      <c r="J178" s="264">
        <v>43534</v>
      </c>
      <c r="K178" s="264">
        <v>79083</v>
      </c>
      <c r="L178" s="264">
        <v>106582</v>
      </c>
      <c r="M178" s="267" t="str">
        <f t="shared" si="25"/>
        <v/>
      </c>
      <c r="N178" s="267" t="str">
        <f t="shared" si="26"/>
        <v/>
      </c>
      <c r="O178" s="267" t="str">
        <f t="shared" si="27"/>
        <v/>
      </c>
      <c r="P178" s="267" t="str">
        <f t="shared" si="28"/>
        <v/>
      </c>
      <c r="Q178" s="267" t="str">
        <f t="shared" si="29"/>
        <v/>
      </c>
      <c r="R178" s="267" t="str">
        <f t="shared" si="30"/>
        <v/>
      </c>
      <c r="S178" s="267" t="str">
        <f t="shared" si="31"/>
        <v/>
      </c>
    </row>
    <row r="179" spans="1:19" x14ac:dyDescent="0.25">
      <c r="A179" s="265">
        <v>41452</v>
      </c>
      <c r="B179" s="266">
        <f t="shared" si="23"/>
        <v>6</v>
      </c>
      <c r="C179" s="266">
        <f t="shared" si="22"/>
        <v>1</v>
      </c>
      <c r="D179" s="264">
        <f t="shared" si="24"/>
        <v>95.801633333333314</v>
      </c>
      <c r="E179" s="264">
        <f>SUM(D$2:D179)</f>
        <v>22501.644099999983</v>
      </c>
      <c r="F179" s="264">
        <v>60900</v>
      </c>
      <c r="G179" s="264">
        <v>41731</v>
      </c>
      <c r="H179" s="264">
        <v>77087</v>
      </c>
      <c r="I179" s="264">
        <v>105487</v>
      </c>
      <c r="J179" s="264">
        <v>43534</v>
      </c>
      <c r="K179" s="264">
        <v>79083</v>
      </c>
      <c r="L179" s="264">
        <v>106582</v>
      </c>
      <c r="M179" s="267" t="str">
        <f t="shared" si="25"/>
        <v/>
      </c>
      <c r="N179" s="267" t="str">
        <f t="shared" si="26"/>
        <v/>
      </c>
      <c r="O179" s="267" t="str">
        <f t="shared" si="27"/>
        <v/>
      </c>
      <c r="P179" s="267" t="str">
        <f t="shared" si="28"/>
        <v/>
      </c>
      <c r="Q179" s="267" t="str">
        <f t="shared" si="29"/>
        <v/>
      </c>
      <c r="R179" s="267" t="str">
        <f t="shared" si="30"/>
        <v/>
      </c>
      <c r="S179" s="267" t="str">
        <f t="shared" si="31"/>
        <v/>
      </c>
    </row>
    <row r="180" spans="1:19" x14ac:dyDescent="0.25">
      <c r="A180" s="265">
        <v>41453</v>
      </c>
      <c r="B180" s="266">
        <f t="shared" si="23"/>
        <v>6</v>
      </c>
      <c r="C180" s="266">
        <f t="shared" si="22"/>
        <v>1</v>
      </c>
      <c r="D180" s="264">
        <f t="shared" si="24"/>
        <v>95.801633333333314</v>
      </c>
      <c r="E180" s="264">
        <f>SUM(D$2:D180)</f>
        <v>22597.445733333316</v>
      </c>
      <c r="F180" s="264">
        <v>60900</v>
      </c>
      <c r="G180" s="264">
        <v>41731</v>
      </c>
      <c r="H180" s="264">
        <v>77087</v>
      </c>
      <c r="I180" s="264">
        <v>105487</v>
      </c>
      <c r="J180" s="264">
        <v>43534</v>
      </c>
      <c r="K180" s="264">
        <v>79083</v>
      </c>
      <c r="L180" s="264">
        <v>106582</v>
      </c>
      <c r="M180" s="267" t="str">
        <f t="shared" si="25"/>
        <v/>
      </c>
      <c r="N180" s="267" t="str">
        <f t="shared" si="26"/>
        <v/>
      </c>
      <c r="O180" s="267" t="str">
        <f t="shared" si="27"/>
        <v/>
      </c>
      <c r="P180" s="267" t="str">
        <f t="shared" si="28"/>
        <v/>
      </c>
      <c r="Q180" s="267" t="str">
        <f t="shared" si="29"/>
        <v/>
      </c>
      <c r="R180" s="267" t="str">
        <f t="shared" si="30"/>
        <v/>
      </c>
      <c r="S180" s="267" t="str">
        <f t="shared" si="31"/>
        <v/>
      </c>
    </row>
    <row r="181" spans="1:19" x14ac:dyDescent="0.25">
      <c r="A181" s="265">
        <v>41454</v>
      </c>
      <c r="B181" s="266">
        <f t="shared" si="23"/>
        <v>6</v>
      </c>
      <c r="C181" s="266">
        <f t="shared" si="22"/>
        <v>1</v>
      </c>
      <c r="D181" s="264">
        <f t="shared" si="24"/>
        <v>95.801633333333314</v>
      </c>
      <c r="E181" s="264">
        <f>SUM(D$2:D181)</f>
        <v>22693.247366666648</v>
      </c>
      <c r="F181" s="264">
        <v>60900</v>
      </c>
      <c r="G181" s="264">
        <v>41731</v>
      </c>
      <c r="H181" s="264">
        <v>77087</v>
      </c>
      <c r="I181" s="264">
        <v>105487</v>
      </c>
      <c r="J181" s="264">
        <v>43534</v>
      </c>
      <c r="K181" s="264">
        <v>79083</v>
      </c>
      <c r="L181" s="264">
        <v>106582</v>
      </c>
      <c r="M181" s="267" t="str">
        <f t="shared" si="25"/>
        <v/>
      </c>
      <c r="N181" s="267" t="str">
        <f t="shared" si="26"/>
        <v/>
      </c>
      <c r="O181" s="267" t="str">
        <f t="shared" si="27"/>
        <v/>
      </c>
      <c r="P181" s="267" t="str">
        <f t="shared" si="28"/>
        <v/>
      </c>
      <c r="Q181" s="267" t="str">
        <f t="shared" si="29"/>
        <v/>
      </c>
      <c r="R181" s="267" t="str">
        <f t="shared" si="30"/>
        <v/>
      </c>
      <c r="S181" s="267" t="str">
        <f t="shared" si="31"/>
        <v/>
      </c>
    </row>
    <row r="182" spans="1:19" x14ac:dyDescent="0.25">
      <c r="A182" s="265">
        <v>41455</v>
      </c>
      <c r="B182" s="266">
        <f t="shared" si="23"/>
        <v>6</v>
      </c>
      <c r="C182" s="266">
        <f t="shared" si="22"/>
        <v>1</v>
      </c>
      <c r="D182" s="264">
        <f t="shared" si="24"/>
        <v>95.801633333333314</v>
      </c>
      <c r="E182" s="264">
        <f>SUM(D$2:D182)</f>
        <v>22789.048999999981</v>
      </c>
      <c r="F182" s="264">
        <v>60900</v>
      </c>
      <c r="G182" s="264">
        <v>41731</v>
      </c>
      <c r="H182" s="264">
        <v>77087</v>
      </c>
      <c r="I182" s="264">
        <v>105487</v>
      </c>
      <c r="J182" s="264">
        <v>43534</v>
      </c>
      <c r="K182" s="264">
        <v>79083</v>
      </c>
      <c r="L182" s="264">
        <v>106582</v>
      </c>
      <c r="M182" s="267" t="str">
        <f t="shared" si="25"/>
        <v/>
      </c>
      <c r="N182" s="267" t="str">
        <f t="shared" si="26"/>
        <v/>
      </c>
      <c r="O182" s="267" t="str">
        <f t="shared" si="27"/>
        <v/>
      </c>
      <c r="P182" s="267" t="str">
        <f t="shared" si="28"/>
        <v/>
      </c>
      <c r="Q182" s="267" t="str">
        <f t="shared" si="29"/>
        <v/>
      </c>
      <c r="R182" s="267" t="str">
        <f t="shared" si="30"/>
        <v/>
      </c>
      <c r="S182" s="267" t="str">
        <f t="shared" si="31"/>
        <v/>
      </c>
    </row>
    <row r="183" spans="1:19" x14ac:dyDescent="0.25">
      <c r="A183" s="265">
        <v>41456</v>
      </c>
      <c r="B183" s="266">
        <f t="shared" si="23"/>
        <v>7</v>
      </c>
      <c r="C183" s="266">
        <f t="shared" si="22"/>
        <v>1</v>
      </c>
      <c r="D183" s="264">
        <f t="shared" si="24"/>
        <v>91.427021505376331</v>
      </c>
      <c r="E183" s="264">
        <f>SUM(D$2:D183)</f>
        <v>22880.476021505357</v>
      </c>
      <c r="F183" s="264">
        <v>60900</v>
      </c>
      <c r="G183" s="264">
        <v>41731</v>
      </c>
      <c r="H183" s="264">
        <v>77087</v>
      </c>
      <c r="I183" s="264">
        <v>105487</v>
      </c>
      <c r="J183" s="264">
        <v>43534</v>
      </c>
      <c r="K183" s="264">
        <v>79083</v>
      </c>
      <c r="L183" s="264">
        <v>106582</v>
      </c>
      <c r="M183" s="267" t="str">
        <f t="shared" si="25"/>
        <v/>
      </c>
      <c r="N183" s="267" t="str">
        <f t="shared" si="26"/>
        <v/>
      </c>
      <c r="O183" s="267" t="str">
        <f t="shared" si="27"/>
        <v/>
      </c>
      <c r="P183" s="267" t="str">
        <f t="shared" si="28"/>
        <v/>
      </c>
      <c r="Q183" s="267" t="str">
        <f t="shared" si="29"/>
        <v/>
      </c>
      <c r="R183" s="267" t="str">
        <f t="shared" si="30"/>
        <v/>
      </c>
      <c r="S183" s="267" t="str">
        <f t="shared" si="31"/>
        <v/>
      </c>
    </row>
    <row r="184" spans="1:19" x14ac:dyDescent="0.25">
      <c r="A184" s="265">
        <v>41457</v>
      </c>
      <c r="B184" s="266">
        <f t="shared" si="23"/>
        <v>7</v>
      </c>
      <c r="C184" s="266">
        <f t="shared" si="22"/>
        <v>1</v>
      </c>
      <c r="D184" s="264">
        <f t="shared" si="24"/>
        <v>91.427021505376331</v>
      </c>
      <c r="E184" s="264">
        <f>SUM(D$2:D184)</f>
        <v>22971.903043010734</v>
      </c>
      <c r="F184" s="264">
        <v>60900</v>
      </c>
      <c r="G184" s="264">
        <v>41731</v>
      </c>
      <c r="H184" s="264">
        <v>77087</v>
      </c>
      <c r="I184" s="264">
        <v>105487</v>
      </c>
      <c r="J184" s="264">
        <v>43534</v>
      </c>
      <c r="K184" s="264">
        <v>79083</v>
      </c>
      <c r="L184" s="264">
        <v>106582</v>
      </c>
      <c r="M184" s="267" t="str">
        <f t="shared" si="25"/>
        <v/>
      </c>
      <c r="N184" s="267" t="str">
        <f t="shared" si="26"/>
        <v/>
      </c>
      <c r="O184" s="267" t="str">
        <f t="shared" si="27"/>
        <v/>
      </c>
      <c r="P184" s="267" t="str">
        <f t="shared" si="28"/>
        <v/>
      </c>
      <c r="Q184" s="267" t="str">
        <f t="shared" si="29"/>
        <v/>
      </c>
      <c r="R184" s="267" t="str">
        <f t="shared" si="30"/>
        <v/>
      </c>
      <c r="S184" s="267" t="str">
        <f t="shared" si="31"/>
        <v/>
      </c>
    </row>
    <row r="185" spans="1:19" x14ac:dyDescent="0.25">
      <c r="A185" s="265">
        <v>41458</v>
      </c>
      <c r="B185" s="266">
        <f t="shared" si="23"/>
        <v>7</v>
      </c>
      <c r="C185" s="266">
        <f t="shared" si="22"/>
        <v>1</v>
      </c>
      <c r="D185" s="264">
        <f t="shared" si="24"/>
        <v>91.427021505376331</v>
      </c>
      <c r="E185" s="264">
        <f>SUM(D$2:D185)</f>
        <v>23063.330064516111</v>
      </c>
      <c r="F185" s="264">
        <v>60900</v>
      </c>
      <c r="G185" s="264">
        <v>41731</v>
      </c>
      <c r="H185" s="264">
        <v>77087</v>
      </c>
      <c r="I185" s="264">
        <v>105487</v>
      </c>
      <c r="J185" s="264">
        <v>43534</v>
      </c>
      <c r="K185" s="264">
        <v>79083</v>
      </c>
      <c r="L185" s="264">
        <v>106582</v>
      </c>
      <c r="M185" s="267" t="str">
        <f t="shared" si="25"/>
        <v/>
      </c>
      <c r="N185" s="267" t="str">
        <f t="shared" si="26"/>
        <v/>
      </c>
      <c r="O185" s="267" t="str">
        <f t="shared" si="27"/>
        <v/>
      </c>
      <c r="P185" s="267" t="str">
        <f t="shared" si="28"/>
        <v/>
      </c>
      <c r="Q185" s="267" t="str">
        <f t="shared" si="29"/>
        <v/>
      </c>
      <c r="R185" s="267" t="str">
        <f t="shared" si="30"/>
        <v/>
      </c>
      <c r="S185" s="267" t="str">
        <f t="shared" si="31"/>
        <v/>
      </c>
    </row>
    <row r="186" spans="1:19" x14ac:dyDescent="0.25">
      <c r="A186" s="265">
        <v>41459</v>
      </c>
      <c r="B186" s="266">
        <f t="shared" si="23"/>
        <v>7</v>
      </c>
      <c r="C186" s="266">
        <f t="shared" si="22"/>
        <v>1</v>
      </c>
      <c r="D186" s="264">
        <f t="shared" si="24"/>
        <v>91.427021505376331</v>
      </c>
      <c r="E186" s="264">
        <f>SUM(D$2:D186)</f>
        <v>23154.757086021487</v>
      </c>
      <c r="F186" s="264">
        <v>60900</v>
      </c>
      <c r="G186" s="264">
        <v>41731</v>
      </c>
      <c r="H186" s="264">
        <v>77087</v>
      </c>
      <c r="I186" s="264">
        <v>105487</v>
      </c>
      <c r="J186" s="264">
        <v>43534</v>
      </c>
      <c r="K186" s="264">
        <v>79083</v>
      </c>
      <c r="L186" s="264">
        <v>106582</v>
      </c>
      <c r="M186" s="267" t="str">
        <f t="shared" si="25"/>
        <v/>
      </c>
      <c r="N186" s="267" t="str">
        <f t="shared" si="26"/>
        <v/>
      </c>
      <c r="O186" s="267" t="str">
        <f t="shared" si="27"/>
        <v/>
      </c>
      <c r="P186" s="267" t="str">
        <f t="shared" si="28"/>
        <v/>
      </c>
      <c r="Q186" s="267" t="str">
        <f t="shared" si="29"/>
        <v/>
      </c>
      <c r="R186" s="267" t="str">
        <f t="shared" si="30"/>
        <v/>
      </c>
      <c r="S186" s="267" t="str">
        <f t="shared" si="31"/>
        <v/>
      </c>
    </row>
    <row r="187" spans="1:19" x14ac:dyDescent="0.25">
      <c r="A187" s="265">
        <v>41460</v>
      </c>
      <c r="B187" s="266">
        <f t="shared" si="23"/>
        <v>7</v>
      </c>
      <c r="C187" s="266">
        <f t="shared" si="22"/>
        <v>1</v>
      </c>
      <c r="D187" s="264">
        <f t="shared" si="24"/>
        <v>91.427021505376331</v>
      </c>
      <c r="E187" s="264">
        <f>SUM(D$2:D187)</f>
        <v>23246.184107526864</v>
      </c>
      <c r="F187" s="264">
        <v>60900</v>
      </c>
      <c r="G187" s="264">
        <v>41731</v>
      </c>
      <c r="H187" s="264">
        <v>77087</v>
      </c>
      <c r="I187" s="264">
        <v>105487</v>
      </c>
      <c r="J187" s="264">
        <v>43534</v>
      </c>
      <c r="K187" s="264">
        <v>79083</v>
      </c>
      <c r="L187" s="264">
        <v>106582</v>
      </c>
      <c r="M187" s="267" t="str">
        <f t="shared" si="25"/>
        <v/>
      </c>
      <c r="N187" s="267" t="str">
        <f t="shared" si="26"/>
        <v/>
      </c>
      <c r="O187" s="267" t="str">
        <f t="shared" si="27"/>
        <v/>
      </c>
      <c r="P187" s="267" t="str">
        <f t="shared" si="28"/>
        <v/>
      </c>
      <c r="Q187" s="267" t="str">
        <f t="shared" si="29"/>
        <v/>
      </c>
      <c r="R187" s="267" t="str">
        <f t="shared" si="30"/>
        <v/>
      </c>
      <c r="S187" s="267" t="str">
        <f t="shared" si="31"/>
        <v/>
      </c>
    </row>
    <row r="188" spans="1:19" x14ac:dyDescent="0.25">
      <c r="A188" s="265">
        <v>41461</v>
      </c>
      <c r="B188" s="266">
        <f t="shared" si="23"/>
        <v>7</v>
      </c>
      <c r="C188" s="266">
        <f t="shared" si="22"/>
        <v>1</v>
      </c>
      <c r="D188" s="264">
        <f t="shared" si="24"/>
        <v>91.427021505376331</v>
      </c>
      <c r="E188" s="264">
        <f>SUM(D$2:D188)</f>
        <v>23337.611129032241</v>
      </c>
      <c r="F188" s="264">
        <v>60900</v>
      </c>
      <c r="G188" s="264">
        <v>41731</v>
      </c>
      <c r="H188" s="264">
        <v>77087</v>
      </c>
      <c r="I188" s="264">
        <v>105487</v>
      </c>
      <c r="J188" s="264">
        <v>43534</v>
      </c>
      <c r="K188" s="264">
        <v>79083</v>
      </c>
      <c r="L188" s="264">
        <v>106582</v>
      </c>
      <c r="M188" s="267" t="str">
        <f t="shared" si="25"/>
        <v/>
      </c>
      <c r="N188" s="267" t="str">
        <f t="shared" si="26"/>
        <v/>
      </c>
      <c r="O188" s="267" t="str">
        <f t="shared" si="27"/>
        <v/>
      </c>
      <c r="P188" s="267" t="str">
        <f t="shared" si="28"/>
        <v/>
      </c>
      <c r="Q188" s="267" t="str">
        <f t="shared" si="29"/>
        <v/>
      </c>
      <c r="R188" s="267" t="str">
        <f t="shared" si="30"/>
        <v/>
      </c>
      <c r="S188" s="267" t="str">
        <f t="shared" si="31"/>
        <v/>
      </c>
    </row>
    <row r="189" spans="1:19" x14ac:dyDescent="0.25">
      <c r="A189" s="265">
        <v>41462</v>
      </c>
      <c r="B189" s="266">
        <f t="shared" si="23"/>
        <v>7</v>
      </c>
      <c r="C189" s="266">
        <f t="shared" si="22"/>
        <v>1</v>
      </c>
      <c r="D189" s="264">
        <f t="shared" si="24"/>
        <v>91.427021505376331</v>
      </c>
      <c r="E189" s="264">
        <f>SUM(D$2:D189)</f>
        <v>23429.038150537617</v>
      </c>
      <c r="F189" s="264">
        <v>60900</v>
      </c>
      <c r="G189" s="264">
        <v>41731</v>
      </c>
      <c r="H189" s="264">
        <v>77087</v>
      </c>
      <c r="I189" s="264">
        <v>105487</v>
      </c>
      <c r="J189" s="264">
        <v>43534</v>
      </c>
      <c r="K189" s="264">
        <v>79083</v>
      </c>
      <c r="L189" s="264">
        <v>106582</v>
      </c>
      <c r="M189" s="267" t="str">
        <f t="shared" si="25"/>
        <v/>
      </c>
      <c r="N189" s="267" t="str">
        <f t="shared" si="26"/>
        <v/>
      </c>
      <c r="O189" s="267" t="str">
        <f t="shared" si="27"/>
        <v/>
      </c>
      <c r="P189" s="267" t="str">
        <f t="shared" si="28"/>
        <v/>
      </c>
      <c r="Q189" s="267" t="str">
        <f t="shared" si="29"/>
        <v/>
      </c>
      <c r="R189" s="267" t="str">
        <f t="shared" si="30"/>
        <v/>
      </c>
      <c r="S189" s="267" t="str">
        <f t="shared" si="31"/>
        <v/>
      </c>
    </row>
    <row r="190" spans="1:19" x14ac:dyDescent="0.25">
      <c r="A190" s="265">
        <v>41463</v>
      </c>
      <c r="B190" s="266">
        <f t="shared" si="23"/>
        <v>7</v>
      </c>
      <c r="C190" s="266">
        <f t="shared" si="22"/>
        <v>1</v>
      </c>
      <c r="D190" s="264">
        <f t="shared" si="24"/>
        <v>91.427021505376331</v>
      </c>
      <c r="E190" s="264">
        <f>SUM(D$2:D190)</f>
        <v>23520.465172042994</v>
      </c>
      <c r="F190" s="264">
        <v>60900</v>
      </c>
      <c r="G190" s="264">
        <v>41731</v>
      </c>
      <c r="H190" s="264">
        <v>77087</v>
      </c>
      <c r="I190" s="264">
        <v>105487</v>
      </c>
      <c r="J190" s="264">
        <v>43534</v>
      </c>
      <c r="K190" s="264">
        <v>79083</v>
      </c>
      <c r="L190" s="264">
        <v>106582</v>
      </c>
      <c r="M190" s="267" t="str">
        <f t="shared" si="25"/>
        <v/>
      </c>
      <c r="N190" s="267" t="str">
        <f t="shared" si="26"/>
        <v/>
      </c>
      <c r="O190" s="267" t="str">
        <f t="shared" si="27"/>
        <v/>
      </c>
      <c r="P190" s="267" t="str">
        <f t="shared" si="28"/>
        <v/>
      </c>
      <c r="Q190" s="267" t="str">
        <f t="shared" si="29"/>
        <v/>
      </c>
      <c r="R190" s="267" t="str">
        <f t="shared" si="30"/>
        <v/>
      </c>
      <c r="S190" s="267" t="str">
        <f t="shared" si="31"/>
        <v/>
      </c>
    </row>
    <row r="191" spans="1:19" x14ac:dyDescent="0.25">
      <c r="A191" s="265">
        <v>41464</v>
      </c>
      <c r="B191" s="266">
        <f t="shared" si="23"/>
        <v>7</v>
      </c>
      <c r="C191" s="266">
        <f t="shared" si="22"/>
        <v>1</v>
      </c>
      <c r="D191" s="264">
        <f t="shared" si="24"/>
        <v>91.427021505376331</v>
      </c>
      <c r="E191" s="264">
        <f>SUM(D$2:D191)</f>
        <v>23611.89219354837</v>
      </c>
      <c r="F191" s="264">
        <v>60900</v>
      </c>
      <c r="G191" s="264">
        <v>41731</v>
      </c>
      <c r="H191" s="264">
        <v>77087</v>
      </c>
      <c r="I191" s="264">
        <v>105487</v>
      </c>
      <c r="J191" s="264">
        <v>43534</v>
      </c>
      <c r="K191" s="264">
        <v>79083</v>
      </c>
      <c r="L191" s="264">
        <v>106582</v>
      </c>
      <c r="M191" s="267" t="str">
        <f t="shared" si="25"/>
        <v/>
      </c>
      <c r="N191" s="267" t="str">
        <f t="shared" si="26"/>
        <v/>
      </c>
      <c r="O191" s="267" t="str">
        <f t="shared" si="27"/>
        <v/>
      </c>
      <c r="P191" s="267" t="str">
        <f t="shared" si="28"/>
        <v/>
      </c>
      <c r="Q191" s="267" t="str">
        <f t="shared" si="29"/>
        <v/>
      </c>
      <c r="R191" s="267" t="str">
        <f t="shared" si="30"/>
        <v/>
      </c>
      <c r="S191" s="267" t="str">
        <f t="shared" si="31"/>
        <v/>
      </c>
    </row>
    <row r="192" spans="1:19" x14ac:dyDescent="0.25">
      <c r="A192" s="265">
        <v>41465</v>
      </c>
      <c r="B192" s="266">
        <f t="shared" si="23"/>
        <v>7</v>
      </c>
      <c r="C192" s="266">
        <f t="shared" si="22"/>
        <v>1</v>
      </c>
      <c r="D192" s="264">
        <f t="shared" si="24"/>
        <v>91.427021505376331</v>
      </c>
      <c r="E192" s="264">
        <f>SUM(D$2:D192)</f>
        <v>23703.319215053747</v>
      </c>
      <c r="F192" s="264">
        <v>60900</v>
      </c>
      <c r="G192" s="264">
        <v>41731</v>
      </c>
      <c r="H192" s="264">
        <v>77087</v>
      </c>
      <c r="I192" s="264">
        <v>105487</v>
      </c>
      <c r="J192" s="264">
        <v>43534</v>
      </c>
      <c r="K192" s="264">
        <v>79083</v>
      </c>
      <c r="L192" s="264">
        <v>106582</v>
      </c>
      <c r="M192" s="267" t="str">
        <f t="shared" si="25"/>
        <v/>
      </c>
      <c r="N192" s="267" t="str">
        <f t="shared" si="26"/>
        <v/>
      </c>
      <c r="O192" s="267" t="str">
        <f t="shared" si="27"/>
        <v/>
      </c>
      <c r="P192" s="267" t="str">
        <f t="shared" si="28"/>
        <v/>
      </c>
      <c r="Q192" s="267" t="str">
        <f t="shared" si="29"/>
        <v/>
      </c>
      <c r="R192" s="267" t="str">
        <f t="shared" si="30"/>
        <v/>
      </c>
      <c r="S192" s="267" t="str">
        <f t="shared" si="31"/>
        <v/>
      </c>
    </row>
    <row r="193" spans="1:19" x14ac:dyDescent="0.25">
      <c r="A193" s="265">
        <v>41466</v>
      </c>
      <c r="B193" s="266">
        <f t="shared" si="23"/>
        <v>7</v>
      </c>
      <c r="C193" s="266">
        <f t="shared" si="22"/>
        <v>1</v>
      </c>
      <c r="D193" s="264">
        <f t="shared" si="24"/>
        <v>91.427021505376331</v>
      </c>
      <c r="E193" s="264">
        <f>SUM(D$2:D193)</f>
        <v>23794.746236559124</v>
      </c>
      <c r="F193" s="264">
        <v>60900</v>
      </c>
      <c r="G193" s="264">
        <v>41731</v>
      </c>
      <c r="H193" s="264">
        <v>77087</v>
      </c>
      <c r="I193" s="264">
        <v>105487</v>
      </c>
      <c r="J193" s="264">
        <v>43534</v>
      </c>
      <c r="K193" s="264">
        <v>79083</v>
      </c>
      <c r="L193" s="264">
        <v>106582</v>
      </c>
      <c r="M193" s="267" t="str">
        <f t="shared" si="25"/>
        <v/>
      </c>
      <c r="N193" s="267" t="str">
        <f t="shared" si="26"/>
        <v/>
      </c>
      <c r="O193" s="267" t="str">
        <f t="shared" si="27"/>
        <v/>
      </c>
      <c r="P193" s="267" t="str">
        <f t="shared" si="28"/>
        <v/>
      </c>
      <c r="Q193" s="267" t="str">
        <f t="shared" si="29"/>
        <v/>
      </c>
      <c r="R193" s="267" t="str">
        <f t="shared" si="30"/>
        <v/>
      </c>
      <c r="S193" s="267" t="str">
        <f t="shared" si="31"/>
        <v/>
      </c>
    </row>
    <row r="194" spans="1:19" x14ac:dyDescent="0.25">
      <c r="A194" s="265">
        <v>41467</v>
      </c>
      <c r="B194" s="266">
        <f t="shared" si="23"/>
        <v>7</v>
      </c>
      <c r="C194" s="266">
        <f t="shared" ref="C194:C257" si="32">IF(VLOOKUP($B194,$U$2:$V$15,2,FALSE)=0,1,IF(VLOOKUP($B194,$U$2:$V$15,2,FALSE)=VLOOKUP($B194,$U$2:$W$15,3,FALSE),0,IF(AND((VLOOKUP(($B194-1),$U$2:$V$15,2,FALSE)&gt;=1),VLOOKUP($B194,$U$2:$V$15,2,FALSE)&gt;=DAY(A194)),0,IF(AND((VLOOKUP(($B194+1),$U$2:$V$15,2,FALSE)&gt;=1),DAY(A194)&gt;(VLOOKUP($B194,$U$2:$W$15,3,FALSE)-VLOOKUP($B194,$U$2:$V$15,2,FALSE))),0,1))))</f>
        <v>1</v>
      </c>
      <c r="D194" s="264">
        <f t="shared" si="24"/>
        <v>91.427021505376331</v>
      </c>
      <c r="E194" s="264">
        <f>SUM(D$2:D194)</f>
        <v>23886.1732580645</v>
      </c>
      <c r="F194" s="264">
        <v>60900</v>
      </c>
      <c r="G194" s="264">
        <v>41731</v>
      </c>
      <c r="H194" s="264">
        <v>77087</v>
      </c>
      <c r="I194" s="264">
        <v>105487</v>
      </c>
      <c r="J194" s="264">
        <v>43534</v>
      </c>
      <c r="K194" s="264">
        <v>79083</v>
      </c>
      <c r="L194" s="264">
        <v>106582</v>
      </c>
      <c r="M194" s="267" t="str">
        <f t="shared" si="25"/>
        <v/>
      </c>
      <c r="N194" s="267" t="str">
        <f t="shared" si="26"/>
        <v/>
      </c>
      <c r="O194" s="267" t="str">
        <f t="shared" si="27"/>
        <v/>
      </c>
      <c r="P194" s="267" t="str">
        <f t="shared" si="28"/>
        <v/>
      </c>
      <c r="Q194" s="267" t="str">
        <f t="shared" si="29"/>
        <v/>
      </c>
      <c r="R194" s="267" t="str">
        <f t="shared" si="30"/>
        <v/>
      </c>
      <c r="S194" s="267" t="str">
        <f t="shared" si="31"/>
        <v/>
      </c>
    </row>
    <row r="195" spans="1:19" x14ac:dyDescent="0.25">
      <c r="A195" s="265">
        <v>41468</v>
      </c>
      <c r="B195" s="266">
        <f t="shared" ref="B195:B258" si="33">MONTH(A195)</f>
        <v>7</v>
      </c>
      <c r="C195" s="266">
        <f t="shared" si="32"/>
        <v>1</v>
      </c>
      <c r="D195" s="264">
        <f t="shared" ref="D195:D258" si="34">IF(C195=0,0,VLOOKUP(B195,$U$3:$X$14,4,FALSE))</f>
        <v>91.427021505376331</v>
      </c>
      <c r="E195" s="264">
        <f>SUM(D$2:D195)</f>
        <v>23977.600279569877</v>
      </c>
      <c r="F195" s="264">
        <v>60900</v>
      </c>
      <c r="G195" s="264">
        <v>41731</v>
      </c>
      <c r="H195" s="264">
        <v>77087</v>
      </c>
      <c r="I195" s="264">
        <v>105487</v>
      </c>
      <c r="J195" s="264">
        <v>43534</v>
      </c>
      <c r="K195" s="264">
        <v>79083</v>
      </c>
      <c r="L195" s="264">
        <v>106582</v>
      </c>
      <c r="M195" s="267" t="str">
        <f t="shared" ref="M195:M258" si="35">IF(ISNUMBER(M194),"  ",IF(M194="  ","  ",IF($E195&gt;F195,$A195,"")))</f>
        <v/>
      </c>
      <c r="N195" s="267" t="str">
        <f t="shared" ref="N195:N258" si="36">IF(ISNUMBER(N194),"  ",IF(N194="  ","  ",IF($E195&gt;G195,$A195,"")))</f>
        <v/>
      </c>
      <c r="O195" s="267" t="str">
        <f t="shared" ref="O195:O258" si="37">IF(ISNUMBER(O194),"  ",IF(O194="  ","  ",IF($E195&gt;H195,$A195,"")))</f>
        <v/>
      </c>
      <c r="P195" s="267" t="str">
        <f t="shared" ref="P195:P258" si="38">IF(ISNUMBER(P194),"  ",IF(P194="  ","  ",IF($E195&gt;I195,$A195,"")))</f>
        <v/>
      </c>
      <c r="Q195" s="267" t="str">
        <f t="shared" ref="Q195:Q258" si="39">IF(ISNUMBER(Q194),"  ",IF(Q194="  ","  ",IF($E195&gt;J195,$A195,"")))</f>
        <v/>
      </c>
      <c r="R195" s="267" t="str">
        <f t="shared" ref="R195:R258" si="40">IF(ISNUMBER(R194),"  ",IF(R194="  ","  ",IF($E195&gt;K195,$A195,"")))</f>
        <v/>
      </c>
      <c r="S195" s="267" t="str">
        <f t="shared" ref="S195:S258" si="41">IF(ISNUMBER(S194),"  ",IF(S194="  ","  ",IF($E195&gt;L195,$A195,"")))</f>
        <v/>
      </c>
    </row>
    <row r="196" spans="1:19" x14ac:dyDescent="0.25">
      <c r="A196" s="265">
        <v>41469</v>
      </c>
      <c r="B196" s="266">
        <f t="shared" si="33"/>
        <v>7</v>
      </c>
      <c r="C196" s="266">
        <f t="shared" si="32"/>
        <v>1</v>
      </c>
      <c r="D196" s="264">
        <f t="shared" si="34"/>
        <v>91.427021505376331</v>
      </c>
      <c r="E196" s="264">
        <f>SUM(D$2:D196)</f>
        <v>24069.027301075253</v>
      </c>
      <c r="F196" s="264">
        <v>60900</v>
      </c>
      <c r="G196" s="264">
        <v>41731</v>
      </c>
      <c r="H196" s="264">
        <v>77087</v>
      </c>
      <c r="I196" s="264">
        <v>105487</v>
      </c>
      <c r="J196" s="264">
        <v>43534</v>
      </c>
      <c r="K196" s="264">
        <v>79083</v>
      </c>
      <c r="L196" s="264">
        <v>106582</v>
      </c>
      <c r="M196" s="267" t="str">
        <f t="shared" si="35"/>
        <v/>
      </c>
      <c r="N196" s="267" t="str">
        <f t="shared" si="36"/>
        <v/>
      </c>
      <c r="O196" s="267" t="str">
        <f t="shared" si="37"/>
        <v/>
      </c>
      <c r="P196" s="267" t="str">
        <f t="shared" si="38"/>
        <v/>
      </c>
      <c r="Q196" s="267" t="str">
        <f t="shared" si="39"/>
        <v/>
      </c>
      <c r="R196" s="267" t="str">
        <f t="shared" si="40"/>
        <v/>
      </c>
      <c r="S196" s="267" t="str">
        <f t="shared" si="41"/>
        <v/>
      </c>
    </row>
    <row r="197" spans="1:19" x14ac:dyDescent="0.25">
      <c r="A197" s="265">
        <v>41470</v>
      </c>
      <c r="B197" s="266">
        <f t="shared" si="33"/>
        <v>7</v>
      </c>
      <c r="C197" s="266">
        <f t="shared" si="32"/>
        <v>1</v>
      </c>
      <c r="D197" s="264">
        <f t="shared" si="34"/>
        <v>91.427021505376331</v>
      </c>
      <c r="E197" s="264">
        <f>SUM(D$2:D197)</f>
        <v>24160.45432258063</v>
      </c>
      <c r="F197" s="264">
        <v>60900</v>
      </c>
      <c r="G197" s="264">
        <v>41731</v>
      </c>
      <c r="H197" s="264">
        <v>77087</v>
      </c>
      <c r="I197" s="264">
        <v>105487</v>
      </c>
      <c r="J197" s="264">
        <v>43534</v>
      </c>
      <c r="K197" s="264">
        <v>79083</v>
      </c>
      <c r="L197" s="264">
        <v>106582</v>
      </c>
      <c r="M197" s="267" t="str">
        <f t="shared" si="35"/>
        <v/>
      </c>
      <c r="N197" s="267" t="str">
        <f t="shared" si="36"/>
        <v/>
      </c>
      <c r="O197" s="267" t="str">
        <f t="shared" si="37"/>
        <v/>
      </c>
      <c r="P197" s="267" t="str">
        <f t="shared" si="38"/>
        <v/>
      </c>
      <c r="Q197" s="267" t="str">
        <f t="shared" si="39"/>
        <v/>
      </c>
      <c r="R197" s="267" t="str">
        <f t="shared" si="40"/>
        <v/>
      </c>
      <c r="S197" s="267" t="str">
        <f t="shared" si="41"/>
        <v/>
      </c>
    </row>
    <row r="198" spans="1:19" x14ac:dyDescent="0.25">
      <c r="A198" s="265">
        <v>41471</v>
      </c>
      <c r="B198" s="266">
        <f t="shared" si="33"/>
        <v>7</v>
      </c>
      <c r="C198" s="266">
        <f t="shared" si="32"/>
        <v>1</v>
      </c>
      <c r="D198" s="264">
        <f t="shared" si="34"/>
        <v>91.427021505376331</v>
      </c>
      <c r="E198" s="264">
        <f>SUM(D$2:D198)</f>
        <v>24251.881344086007</v>
      </c>
      <c r="F198" s="264">
        <v>60900</v>
      </c>
      <c r="G198" s="264">
        <v>41731</v>
      </c>
      <c r="H198" s="264">
        <v>77087</v>
      </c>
      <c r="I198" s="264">
        <v>105487</v>
      </c>
      <c r="J198" s="264">
        <v>43534</v>
      </c>
      <c r="K198" s="264">
        <v>79083</v>
      </c>
      <c r="L198" s="264">
        <v>106582</v>
      </c>
      <c r="M198" s="267" t="str">
        <f t="shared" si="35"/>
        <v/>
      </c>
      <c r="N198" s="267" t="str">
        <f t="shared" si="36"/>
        <v/>
      </c>
      <c r="O198" s="267" t="str">
        <f t="shared" si="37"/>
        <v/>
      </c>
      <c r="P198" s="267" t="str">
        <f t="shared" si="38"/>
        <v/>
      </c>
      <c r="Q198" s="267" t="str">
        <f t="shared" si="39"/>
        <v/>
      </c>
      <c r="R198" s="267" t="str">
        <f t="shared" si="40"/>
        <v/>
      </c>
      <c r="S198" s="267" t="str">
        <f t="shared" si="41"/>
        <v/>
      </c>
    </row>
    <row r="199" spans="1:19" x14ac:dyDescent="0.25">
      <c r="A199" s="265">
        <v>41472</v>
      </c>
      <c r="B199" s="266">
        <f t="shared" si="33"/>
        <v>7</v>
      </c>
      <c r="C199" s="266">
        <f t="shared" si="32"/>
        <v>1</v>
      </c>
      <c r="D199" s="264">
        <f t="shared" si="34"/>
        <v>91.427021505376331</v>
      </c>
      <c r="E199" s="264">
        <f>SUM(D$2:D199)</f>
        <v>24343.308365591383</v>
      </c>
      <c r="F199" s="264">
        <v>60900</v>
      </c>
      <c r="G199" s="264">
        <v>41731</v>
      </c>
      <c r="H199" s="264">
        <v>77087</v>
      </c>
      <c r="I199" s="264">
        <v>105487</v>
      </c>
      <c r="J199" s="264">
        <v>43534</v>
      </c>
      <c r="K199" s="264">
        <v>79083</v>
      </c>
      <c r="L199" s="264">
        <v>106582</v>
      </c>
      <c r="M199" s="267" t="str">
        <f t="shared" si="35"/>
        <v/>
      </c>
      <c r="N199" s="267" t="str">
        <f t="shared" si="36"/>
        <v/>
      </c>
      <c r="O199" s="267" t="str">
        <f t="shared" si="37"/>
        <v/>
      </c>
      <c r="P199" s="267" t="str">
        <f t="shared" si="38"/>
        <v/>
      </c>
      <c r="Q199" s="267" t="str">
        <f t="shared" si="39"/>
        <v/>
      </c>
      <c r="R199" s="267" t="str">
        <f t="shared" si="40"/>
        <v/>
      </c>
      <c r="S199" s="267" t="str">
        <f t="shared" si="41"/>
        <v/>
      </c>
    </row>
    <row r="200" spans="1:19" x14ac:dyDescent="0.25">
      <c r="A200" s="265">
        <v>41473</v>
      </c>
      <c r="B200" s="266">
        <f t="shared" si="33"/>
        <v>7</v>
      </c>
      <c r="C200" s="266">
        <f t="shared" si="32"/>
        <v>1</v>
      </c>
      <c r="D200" s="264">
        <f t="shared" si="34"/>
        <v>91.427021505376331</v>
      </c>
      <c r="E200" s="264">
        <f>SUM(D$2:D200)</f>
        <v>24434.73538709676</v>
      </c>
      <c r="F200" s="264">
        <v>60900</v>
      </c>
      <c r="G200" s="264">
        <v>41731</v>
      </c>
      <c r="H200" s="264">
        <v>77087</v>
      </c>
      <c r="I200" s="264">
        <v>105487</v>
      </c>
      <c r="J200" s="264">
        <v>43534</v>
      </c>
      <c r="K200" s="264">
        <v>79083</v>
      </c>
      <c r="L200" s="264">
        <v>106582</v>
      </c>
      <c r="M200" s="267" t="str">
        <f t="shared" si="35"/>
        <v/>
      </c>
      <c r="N200" s="267" t="str">
        <f t="shared" si="36"/>
        <v/>
      </c>
      <c r="O200" s="267" t="str">
        <f t="shared" si="37"/>
        <v/>
      </c>
      <c r="P200" s="267" t="str">
        <f t="shared" si="38"/>
        <v/>
      </c>
      <c r="Q200" s="267" t="str">
        <f t="shared" si="39"/>
        <v/>
      </c>
      <c r="R200" s="267" t="str">
        <f t="shared" si="40"/>
        <v/>
      </c>
      <c r="S200" s="267" t="str">
        <f t="shared" si="41"/>
        <v/>
      </c>
    </row>
    <row r="201" spans="1:19" x14ac:dyDescent="0.25">
      <c r="A201" s="265">
        <v>41474</v>
      </c>
      <c r="B201" s="266">
        <f t="shared" si="33"/>
        <v>7</v>
      </c>
      <c r="C201" s="266">
        <f t="shared" si="32"/>
        <v>1</v>
      </c>
      <c r="D201" s="264">
        <f t="shared" si="34"/>
        <v>91.427021505376331</v>
      </c>
      <c r="E201" s="264">
        <f>SUM(D$2:D201)</f>
        <v>24526.162408602137</v>
      </c>
      <c r="F201" s="264">
        <v>60900</v>
      </c>
      <c r="G201" s="264">
        <v>41731</v>
      </c>
      <c r="H201" s="264">
        <v>77087</v>
      </c>
      <c r="I201" s="264">
        <v>105487</v>
      </c>
      <c r="J201" s="264">
        <v>43534</v>
      </c>
      <c r="K201" s="264">
        <v>79083</v>
      </c>
      <c r="L201" s="264">
        <v>106582</v>
      </c>
      <c r="M201" s="267" t="str">
        <f t="shared" si="35"/>
        <v/>
      </c>
      <c r="N201" s="267" t="str">
        <f t="shared" si="36"/>
        <v/>
      </c>
      <c r="O201" s="267" t="str">
        <f t="shared" si="37"/>
        <v/>
      </c>
      <c r="P201" s="267" t="str">
        <f t="shared" si="38"/>
        <v/>
      </c>
      <c r="Q201" s="267" t="str">
        <f t="shared" si="39"/>
        <v/>
      </c>
      <c r="R201" s="267" t="str">
        <f t="shared" si="40"/>
        <v/>
      </c>
      <c r="S201" s="267" t="str">
        <f t="shared" si="41"/>
        <v/>
      </c>
    </row>
    <row r="202" spans="1:19" x14ac:dyDescent="0.25">
      <c r="A202" s="265">
        <v>41475</v>
      </c>
      <c r="B202" s="266">
        <f t="shared" si="33"/>
        <v>7</v>
      </c>
      <c r="C202" s="266">
        <f t="shared" si="32"/>
        <v>1</v>
      </c>
      <c r="D202" s="264">
        <f t="shared" si="34"/>
        <v>91.427021505376331</v>
      </c>
      <c r="E202" s="264">
        <f>SUM(D$2:D202)</f>
        <v>24617.589430107513</v>
      </c>
      <c r="F202" s="264">
        <v>60900</v>
      </c>
      <c r="G202" s="264">
        <v>41731</v>
      </c>
      <c r="H202" s="264">
        <v>77087</v>
      </c>
      <c r="I202" s="264">
        <v>105487</v>
      </c>
      <c r="J202" s="264">
        <v>43534</v>
      </c>
      <c r="K202" s="264">
        <v>79083</v>
      </c>
      <c r="L202" s="264">
        <v>106582</v>
      </c>
      <c r="M202" s="267" t="str">
        <f t="shared" si="35"/>
        <v/>
      </c>
      <c r="N202" s="267" t="str">
        <f t="shared" si="36"/>
        <v/>
      </c>
      <c r="O202" s="267" t="str">
        <f t="shared" si="37"/>
        <v/>
      </c>
      <c r="P202" s="267" t="str">
        <f t="shared" si="38"/>
        <v/>
      </c>
      <c r="Q202" s="267" t="str">
        <f t="shared" si="39"/>
        <v/>
      </c>
      <c r="R202" s="267" t="str">
        <f t="shared" si="40"/>
        <v/>
      </c>
      <c r="S202" s="267" t="str">
        <f t="shared" si="41"/>
        <v/>
      </c>
    </row>
    <row r="203" spans="1:19" x14ac:dyDescent="0.25">
      <c r="A203" s="265">
        <v>41476</v>
      </c>
      <c r="B203" s="266">
        <f t="shared" si="33"/>
        <v>7</v>
      </c>
      <c r="C203" s="266">
        <f t="shared" si="32"/>
        <v>1</v>
      </c>
      <c r="D203" s="264">
        <f t="shared" si="34"/>
        <v>91.427021505376331</v>
      </c>
      <c r="E203" s="264">
        <f>SUM(D$2:D203)</f>
        <v>24709.01645161289</v>
      </c>
      <c r="F203" s="264">
        <v>60900</v>
      </c>
      <c r="G203" s="264">
        <v>41731</v>
      </c>
      <c r="H203" s="264">
        <v>77087</v>
      </c>
      <c r="I203" s="264">
        <v>105487</v>
      </c>
      <c r="J203" s="264">
        <v>43534</v>
      </c>
      <c r="K203" s="264">
        <v>79083</v>
      </c>
      <c r="L203" s="264">
        <v>106582</v>
      </c>
      <c r="M203" s="267" t="str">
        <f t="shared" si="35"/>
        <v/>
      </c>
      <c r="N203" s="267" t="str">
        <f t="shared" si="36"/>
        <v/>
      </c>
      <c r="O203" s="267" t="str">
        <f t="shared" si="37"/>
        <v/>
      </c>
      <c r="P203" s="267" t="str">
        <f t="shared" si="38"/>
        <v/>
      </c>
      <c r="Q203" s="267" t="str">
        <f t="shared" si="39"/>
        <v/>
      </c>
      <c r="R203" s="267" t="str">
        <f t="shared" si="40"/>
        <v/>
      </c>
      <c r="S203" s="267" t="str">
        <f t="shared" si="41"/>
        <v/>
      </c>
    </row>
    <row r="204" spans="1:19" x14ac:dyDescent="0.25">
      <c r="A204" s="265">
        <v>41477</v>
      </c>
      <c r="B204" s="266">
        <f t="shared" si="33"/>
        <v>7</v>
      </c>
      <c r="C204" s="266">
        <f t="shared" si="32"/>
        <v>1</v>
      </c>
      <c r="D204" s="264">
        <f t="shared" si="34"/>
        <v>91.427021505376331</v>
      </c>
      <c r="E204" s="264">
        <f>SUM(D$2:D204)</f>
        <v>24800.443473118266</v>
      </c>
      <c r="F204" s="264">
        <v>60900</v>
      </c>
      <c r="G204" s="264">
        <v>41731</v>
      </c>
      <c r="H204" s="264">
        <v>77087</v>
      </c>
      <c r="I204" s="264">
        <v>105487</v>
      </c>
      <c r="J204" s="264">
        <v>43534</v>
      </c>
      <c r="K204" s="264">
        <v>79083</v>
      </c>
      <c r="L204" s="264">
        <v>106582</v>
      </c>
      <c r="M204" s="267" t="str">
        <f t="shared" si="35"/>
        <v/>
      </c>
      <c r="N204" s="267" t="str">
        <f t="shared" si="36"/>
        <v/>
      </c>
      <c r="O204" s="267" t="str">
        <f t="shared" si="37"/>
        <v/>
      </c>
      <c r="P204" s="267" t="str">
        <f t="shared" si="38"/>
        <v/>
      </c>
      <c r="Q204" s="267" t="str">
        <f t="shared" si="39"/>
        <v/>
      </c>
      <c r="R204" s="267" t="str">
        <f t="shared" si="40"/>
        <v/>
      </c>
      <c r="S204" s="267" t="str">
        <f t="shared" si="41"/>
        <v/>
      </c>
    </row>
    <row r="205" spans="1:19" x14ac:dyDescent="0.25">
      <c r="A205" s="265">
        <v>41478</v>
      </c>
      <c r="B205" s="266">
        <f t="shared" si="33"/>
        <v>7</v>
      </c>
      <c r="C205" s="266">
        <f t="shared" si="32"/>
        <v>1</v>
      </c>
      <c r="D205" s="264">
        <f t="shared" si="34"/>
        <v>91.427021505376331</v>
      </c>
      <c r="E205" s="264">
        <f>SUM(D$2:D205)</f>
        <v>24891.870494623643</v>
      </c>
      <c r="F205" s="264">
        <v>60900</v>
      </c>
      <c r="G205" s="264">
        <v>41731</v>
      </c>
      <c r="H205" s="264">
        <v>77087</v>
      </c>
      <c r="I205" s="264">
        <v>105487</v>
      </c>
      <c r="J205" s="264">
        <v>43534</v>
      </c>
      <c r="K205" s="264">
        <v>79083</v>
      </c>
      <c r="L205" s="264">
        <v>106582</v>
      </c>
      <c r="M205" s="267" t="str">
        <f t="shared" si="35"/>
        <v/>
      </c>
      <c r="N205" s="267" t="str">
        <f t="shared" si="36"/>
        <v/>
      </c>
      <c r="O205" s="267" t="str">
        <f t="shared" si="37"/>
        <v/>
      </c>
      <c r="P205" s="267" t="str">
        <f t="shared" si="38"/>
        <v/>
      </c>
      <c r="Q205" s="267" t="str">
        <f t="shared" si="39"/>
        <v/>
      </c>
      <c r="R205" s="267" t="str">
        <f t="shared" si="40"/>
        <v/>
      </c>
      <c r="S205" s="267" t="str">
        <f t="shared" si="41"/>
        <v/>
      </c>
    </row>
    <row r="206" spans="1:19" x14ac:dyDescent="0.25">
      <c r="A206" s="265">
        <v>41479</v>
      </c>
      <c r="B206" s="266">
        <f t="shared" si="33"/>
        <v>7</v>
      </c>
      <c r="C206" s="266">
        <f t="shared" si="32"/>
        <v>1</v>
      </c>
      <c r="D206" s="264">
        <f t="shared" si="34"/>
        <v>91.427021505376331</v>
      </c>
      <c r="E206" s="264">
        <f>SUM(D$2:D206)</f>
        <v>24983.29751612902</v>
      </c>
      <c r="F206" s="264">
        <v>60900</v>
      </c>
      <c r="G206" s="264">
        <v>41731</v>
      </c>
      <c r="H206" s="264">
        <v>77087</v>
      </c>
      <c r="I206" s="264">
        <v>105487</v>
      </c>
      <c r="J206" s="264">
        <v>43534</v>
      </c>
      <c r="K206" s="264">
        <v>79083</v>
      </c>
      <c r="L206" s="264">
        <v>106582</v>
      </c>
      <c r="M206" s="267" t="str">
        <f t="shared" si="35"/>
        <v/>
      </c>
      <c r="N206" s="267" t="str">
        <f t="shared" si="36"/>
        <v/>
      </c>
      <c r="O206" s="267" t="str">
        <f t="shared" si="37"/>
        <v/>
      </c>
      <c r="P206" s="267" t="str">
        <f t="shared" si="38"/>
        <v/>
      </c>
      <c r="Q206" s="267" t="str">
        <f t="shared" si="39"/>
        <v/>
      </c>
      <c r="R206" s="267" t="str">
        <f t="shared" si="40"/>
        <v/>
      </c>
      <c r="S206" s="267" t="str">
        <f t="shared" si="41"/>
        <v/>
      </c>
    </row>
    <row r="207" spans="1:19" x14ac:dyDescent="0.25">
      <c r="A207" s="265">
        <v>41480</v>
      </c>
      <c r="B207" s="266">
        <f t="shared" si="33"/>
        <v>7</v>
      </c>
      <c r="C207" s="266">
        <f t="shared" si="32"/>
        <v>1</v>
      </c>
      <c r="D207" s="264">
        <f t="shared" si="34"/>
        <v>91.427021505376331</v>
      </c>
      <c r="E207" s="264">
        <f>SUM(D$2:D207)</f>
        <v>25074.724537634396</v>
      </c>
      <c r="F207" s="264">
        <v>60900</v>
      </c>
      <c r="G207" s="264">
        <v>41731</v>
      </c>
      <c r="H207" s="264">
        <v>77087</v>
      </c>
      <c r="I207" s="264">
        <v>105487</v>
      </c>
      <c r="J207" s="264">
        <v>43534</v>
      </c>
      <c r="K207" s="264">
        <v>79083</v>
      </c>
      <c r="L207" s="264">
        <v>106582</v>
      </c>
      <c r="M207" s="267" t="str">
        <f t="shared" si="35"/>
        <v/>
      </c>
      <c r="N207" s="267" t="str">
        <f t="shared" si="36"/>
        <v/>
      </c>
      <c r="O207" s="267" t="str">
        <f t="shared" si="37"/>
        <v/>
      </c>
      <c r="P207" s="267" t="str">
        <f t="shared" si="38"/>
        <v/>
      </c>
      <c r="Q207" s="267" t="str">
        <f t="shared" si="39"/>
        <v/>
      </c>
      <c r="R207" s="267" t="str">
        <f t="shared" si="40"/>
        <v/>
      </c>
      <c r="S207" s="267" t="str">
        <f t="shared" si="41"/>
        <v/>
      </c>
    </row>
    <row r="208" spans="1:19" x14ac:dyDescent="0.25">
      <c r="A208" s="265">
        <v>41481</v>
      </c>
      <c r="B208" s="266">
        <f t="shared" si="33"/>
        <v>7</v>
      </c>
      <c r="C208" s="266">
        <f t="shared" si="32"/>
        <v>1</v>
      </c>
      <c r="D208" s="264">
        <f t="shared" si="34"/>
        <v>91.427021505376331</v>
      </c>
      <c r="E208" s="264">
        <f>SUM(D$2:D208)</f>
        <v>25166.151559139773</v>
      </c>
      <c r="F208" s="264">
        <v>60900</v>
      </c>
      <c r="G208" s="264">
        <v>41731</v>
      </c>
      <c r="H208" s="264">
        <v>77087</v>
      </c>
      <c r="I208" s="264">
        <v>105487</v>
      </c>
      <c r="J208" s="264">
        <v>43534</v>
      </c>
      <c r="K208" s="264">
        <v>79083</v>
      </c>
      <c r="L208" s="264">
        <v>106582</v>
      </c>
      <c r="M208" s="267" t="str">
        <f t="shared" si="35"/>
        <v/>
      </c>
      <c r="N208" s="267" t="str">
        <f t="shared" si="36"/>
        <v/>
      </c>
      <c r="O208" s="267" t="str">
        <f t="shared" si="37"/>
        <v/>
      </c>
      <c r="P208" s="267" t="str">
        <f t="shared" si="38"/>
        <v/>
      </c>
      <c r="Q208" s="267" t="str">
        <f t="shared" si="39"/>
        <v/>
      </c>
      <c r="R208" s="267" t="str">
        <f t="shared" si="40"/>
        <v/>
      </c>
      <c r="S208" s="267" t="str">
        <f t="shared" si="41"/>
        <v/>
      </c>
    </row>
    <row r="209" spans="1:19" x14ac:dyDescent="0.25">
      <c r="A209" s="265">
        <v>41482</v>
      </c>
      <c r="B209" s="266">
        <f t="shared" si="33"/>
        <v>7</v>
      </c>
      <c r="C209" s="266">
        <f t="shared" si="32"/>
        <v>1</v>
      </c>
      <c r="D209" s="264">
        <f t="shared" si="34"/>
        <v>91.427021505376331</v>
      </c>
      <c r="E209" s="264">
        <f>SUM(D$2:D209)</f>
        <v>25257.578580645149</v>
      </c>
      <c r="F209" s="264">
        <v>60900</v>
      </c>
      <c r="G209" s="264">
        <v>41731</v>
      </c>
      <c r="H209" s="264">
        <v>77087</v>
      </c>
      <c r="I209" s="264">
        <v>105487</v>
      </c>
      <c r="J209" s="264">
        <v>43534</v>
      </c>
      <c r="K209" s="264">
        <v>79083</v>
      </c>
      <c r="L209" s="264">
        <v>106582</v>
      </c>
      <c r="M209" s="267" t="str">
        <f t="shared" si="35"/>
        <v/>
      </c>
      <c r="N209" s="267" t="str">
        <f t="shared" si="36"/>
        <v/>
      </c>
      <c r="O209" s="267" t="str">
        <f t="shared" si="37"/>
        <v/>
      </c>
      <c r="P209" s="267" t="str">
        <f t="shared" si="38"/>
        <v/>
      </c>
      <c r="Q209" s="267" t="str">
        <f t="shared" si="39"/>
        <v/>
      </c>
      <c r="R209" s="267" t="str">
        <f t="shared" si="40"/>
        <v/>
      </c>
      <c r="S209" s="267" t="str">
        <f t="shared" si="41"/>
        <v/>
      </c>
    </row>
    <row r="210" spans="1:19" x14ac:dyDescent="0.25">
      <c r="A210" s="265">
        <v>41483</v>
      </c>
      <c r="B210" s="266">
        <f t="shared" si="33"/>
        <v>7</v>
      </c>
      <c r="C210" s="266">
        <f t="shared" si="32"/>
        <v>1</v>
      </c>
      <c r="D210" s="264">
        <f t="shared" si="34"/>
        <v>91.427021505376331</v>
      </c>
      <c r="E210" s="264">
        <f>SUM(D$2:D210)</f>
        <v>25349.005602150526</v>
      </c>
      <c r="F210" s="264">
        <v>60900</v>
      </c>
      <c r="G210" s="264">
        <v>41731</v>
      </c>
      <c r="H210" s="264">
        <v>77087</v>
      </c>
      <c r="I210" s="264">
        <v>105487</v>
      </c>
      <c r="J210" s="264">
        <v>43534</v>
      </c>
      <c r="K210" s="264">
        <v>79083</v>
      </c>
      <c r="L210" s="264">
        <v>106582</v>
      </c>
      <c r="M210" s="267" t="str">
        <f t="shared" si="35"/>
        <v/>
      </c>
      <c r="N210" s="267" t="str">
        <f t="shared" si="36"/>
        <v/>
      </c>
      <c r="O210" s="267" t="str">
        <f t="shared" si="37"/>
        <v/>
      </c>
      <c r="P210" s="267" t="str">
        <f t="shared" si="38"/>
        <v/>
      </c>
      <c r="Q210" s="267" t="str">
        <f t="shared" si="39"/>
        <v/>
      </c>
      <c r="R210" s="267" t="str">
        <f t="shared" si="40"/>
        <v/>
      </c>
      <c r="S210" s="267" t="str">
        <f t="shared" si="41"/>
        <v/>
      </c>
    </row>
    <row r="211" spans="1:19" x14ac:dyDescent="0.25">
      <c r="A211" s="265">
        <v>41484</v>
      </c>
      <c r="B211" s="266">
        <f t="shared" si="33"/>
        <v>7</v>
      </c>
      <c r="C211" s="266">
        <f t="shared" si="32"/>
        <v>1</v>
      </c>
      <c r="D211" s="264">
        <f t="shared" si="34"/>
        <v>91.427021505376331</v>
      </c>
      <c r="E211" s="264">
        <f>SUM(D$2:D211)</f>
        <v>25440.432623655903</v>
      </c>
      <c r="F211" s="264">
        <v>60900</v>
      </c>
      <c r="G211" s="264">
        <v>41731</v>
      </c>
      <c r="H211" s="264">
        <v>77087</v>
      </c>
      <c r="I211" s="264">
        <v>105487</v>
      </c>
      <c r="J211" s="264">
        <v>43534</v>
      </c>
      <c r="K211" s="264">
        <v>79083</v>
      </c>
      <c r="L211" s="264">
        <v>106582</v>
      </c>
      <c r="M211" s="267" t="str">
        <f t="shared" si="35"/>
        <v/>
      </c>
      <c r="N211" s="267" t="str">
        <f t="shared" si="36"/>
        <v/>
      </c>
      <c r="O211" s="267" t="str">
        <f t="shared" si="37"/>
        <v/>
      </c>
      <c r="P211" s="267" t="str">
        <f t="shared" si="38"/>
        <v/>
      </c>
      <c r="Q211" s="267" t="str">
        <f t="shared" si="39"/>
        <v/>
      </c>
      <c r="R211" s="267" t="str">
        <f t="shared" si="40"/>
        <v/>
      </c>
      <c r="S211" s="267" t="str">
        <f t="shared" si="41"/>
        <v/>
      </c>
    </row>
    <row r="212" spans="1:19" x14ac:dyDescent="0.25">
      <c r="A212" s="265">
        <v>41485</v>
      </c>
      <c r="B212" s="266">
        <f t="shared" si="33"/>
        <v>7</v>
      </c>
      <c r="C212" s="266">
        <f t="shared" si="32"/>
        <v>1</v>
      </c>
      <c r="D212" s="264">
        <f t="shared" si="34"/>
        <v>91.427021505376331</v>
      </c>
      <c r="E212" s="264">
        <f>SUM(D$2:D212)</f>
        <v>25531.859645161279</v>
      </c>
      <c r="F212" s="264">
        <v>60900</v>
      </c>
      <c r="G212" s="264">
        <v>41731</v>
      </c>
      <c r="H212" s="264">
        <v>77087</v>
      </c>
      <c r="I212" s="264">
        <v>105487</v>
      </c>
      <c r="J212" s="264">
        <v>43534</v>
      </c>
      <c r="K212" s="264">
        <v>79083</v>
      </c>
      <c r="L212" s="264">
        <v>106582</v>
      </c>
      <c r="M212" s="267" t="str">
        <f t="shared" si="35"/>
        <v/>
      </c>
      <c r="N212" s="267" t="str">
        <f t="shared" si="36"/>
        <v/>
      </c>
      <c r="O212" s="267" t="str">
        <f t="shared" si="37"/>
        <v/>
      </c>
      <c r="P212" s="267" t="str">
        <f t="shared" si="38"/>
        <v/>
      </c>
      <c r="Q212" s="267" t="str">
        <f t="shared" si="39"/>
        <v/>
      </c>
      <c r="R212" s="267" t="str">
        <f t="shared" si="40"/>
        <v/>
      </c>
      <c r="S212" s="267" t="str">
        <f t="shared" si="41"/>
        <v/>
      </c>
    </row>
    <row r="213" spans="1:19" x14ac:dyDescent="0.25">
      <c r="A213" s="265">
        <v>41486</v>
      </c>
      <c r="B213" s="266">
        <f t="shared" si="33"/>
        <v>7</v>
      </c>
      <c r="C213" s="266">
        <f t="shared" si="32"/>
        <v>1</v>
      </c>
      <c r="D213" s="264">
        <f t="shared" si="34"/>
        <v>91.427021505376331</v>
      </c>
      <c r="E213" s="264">
        <f>SUM(D$2:D213)</f>
        <v>25623.286666666656</v>
      </c>
      <c r="F213" s="264">
        <v>60900</v>
      </c>
      <c r="G213" s="264">
        <v>41731</v>
      </c>
      <c r="H213" s="264">
        <v>77087</v>
      </c>
      <c r="I213" s="264">
        <v>105487</v>
      </c>
      <c r="J213" s="264">
        <v>43534</v>
      </c>
      <c r="K213" s="264">
        <v>79083</v>
      </c>
      <c r="L213" s="264">
        <v>106582</v>
      </c>
      <c r="M213" s="267" t="str">
        <f t="shared" si="35"/>
        <v/>
      </c>
      <c r="N213" s="267" t="str">
        <f t="shared" si="36"/>
        <v/>
      </c>
      <c r="O213" s="267" t="str">
        <f t="shared" si="37"/>
        <v/>
      </c>
      <c r="P213" s="267" t="str">
        <f t="shared" si="38"/>
        <v/>
      </c>
      <c r="Q213" s="267" t="str">
        <f t="shared" si="39"/>
        <v/>
      </c>
      <c r="R213" s="267" t="str">
        <f t="shared" si="40"/>
        <v/>
      </c>
      <c r="S213" s="267" t="str">
        <f t="shared" si="41"/>
        <v/>
      </c>
    </row>
    <row r="214" spans="1:19" x14ac:dyDescent="0.25">
      <c r="A214" s="265">
        <v>41487</v>
      </c>
      <c r="B214" s="266">
        <f t="shared" si="33"/>
        <v>8</v>
      </c>
      <c r="C214" s="266">
        <f t="shared" si="32"/>
        <v>1</v>
      </c>
      <c r="D214" s="264">
        <f t="shared" si="34"/>
        <v>118.06451612903226</v>
      </c>
      <c r="E214" s="264">
        <f>SUM(D$2:D214)</f>
        <v>25741.35118279569</v>
      </c>
      <c r="F214" s="264">
        <v>60900</v>
      </c>
      <c r="G214" s="264">
        <v>41731</v>
      </c>
      <c r="H214" s="264">
        <v>77087</v>
      </c>
      <c r="I214" s="264">
        <v>105487</v>
      </c>
      <c r="J214" s="264">
        <v>43534</v>
      </c>
      <c r="K214" s="264">
        <v>79083</v>
      </c>
      <c r="L214" s="264">
        <v>106582</v>
      </c>
      <c r="M214" s="267" t="str">
        <f t="shared" si="35"/>
        <v/>
      </c>
      <c r="N214" s="267" t="str">
        <f t="shared" si="36"/>
        <v/>
      </c>
      <c r="O214" s="267" t="str">
        <f t="shared" si="37"/>
        <v/>
      </c>
      <c r="P214" s="267" t="str">
        <f t="shared" si="38"/>
        <v/>
      </c>
      <c r="Q214" s="267" t="str">
        <f t="shared" si="39"/>
        <v/>
      </c>
      <c r="R214" s="267" t="str">
        <f t="shared" si="40"/>
        <v/>
      </c>
      <c r="S214" s="267" t="str">
        <f t="shared" si="41"/>
        <v/>
      </c>
    </row>
    <row r="215" spans="1:19" x14ac:dyDescent="0.25">
      <c r="A215" s="265">
        <v>41488</v>
      </c>
      <c r="B215" s="266">
        <f t="shared" si="33"/>
        <v>8</v>
      </c>
      <c r="C215" s="266">
        <f t="shared" si="32"/>
        <v>1</v>
      </c>
      <c r="D215" s="264">
        <f t="shared" si="34"/>
        <v>118.06451612903226</v>
      </c>
      <c r="E215" s="264">
        <f>SUM(D$2:D215)</f>
        <v>25859.415698924724</v>
      </c>
      <c r="F215" s="264">
        <v>60900</v>
      </c>
      <c r="G215" s="264">
        <v>41731</v>
      </c>
      <c r="H215" s="264">
        <v>77087</v>
      </c>
      <c r="I215" s="264">
        <v>105487</v>
      </c>
      <c r="J215" s="264">
        <v>43534</v>
      </c>
      <c r="K215" s="264">
        <v>79083</v>
      </c>
      <c r="L215" s="264">
        <v>106582</v>
      </c>
      <c r="M215" s="267" t="str">
        <f t="shared" si="35"/>
        <v/>
      </c>
      <c r="N215" s="267" t="str">
        <f t="shared" si="36"/>
        <v/>
      </c>
      <c r="O215" s="267" t="str">
        <f t="shared" si="37"/>
        <v/>
      </c>
      <c r="P215" s="267" t="str">
        <f t="shared" si="38"/>
        <v/>
      </c>
      <c r="Q215" s="267" t="str">
        <f t="shared" si="39"/>
        <v/>
      </c>
      <c r="R215" s="267" t="str">
        <f t="shared" si="40"/>
        <v/>
      </c>
      <c r="S215" s="267" t="str">
        <f t="shared" si="41"/>
        <v/>
      </c>
    </row>
    <row r="216" spans="1:19" x14ac:dyDescent="0.25">
      <c r="A216" s="265">
        <v>41489</v>
      </c>
      <c r="B216" s="266">
        <f t="shared" si="33"/>
        <v>8</v>
      </c>
      <c r="C216" s="266">
        <f t="shared" si="32"/>
        <v>1</v>
      </c>
      <c r="D216" s="264">
        <f t="shared" si="34"/>
        <v>118.06451612903226</v>
      </c>
      <c r="E216" s="264">
        <f>SUM(D$2:D216)</f>
        <v>25977.480215053758</v>
      </c>
      <c r="F216" s="264">
        <v>60900</v>
      </c>
      <c r="G216" s="264">
        <v>41731</v>
      </c>
      <c r="H216" s="264">
        <v>77087</v>
      </c>
      <c r="I216" s="264">
        <v>105487</v>
      </c>
      <c r="J216" s="264">
        <v>43534</v>
      </c>
      <c r="K216" s="264">
        <v>79083</v>
      </c>
      <c r="L216" s="264">
        <v>106582</v>
      </c>
      <c r="M216" s="267" t="str">
        <f t="shared" si="35"/>
        <v/>
      </c>
      <c r="N216" s="267" t="str">
        <f t="shared" si="36"/>
        <v/>
      </c>
      <c r="O216" s="267" t="str">
        <f t="shared" si="37"/>
        <v/>
      </c>
      <c r="P216" s="267" t="str">
        <f t="shared" si="38"/>
        <v/>
      </c>
      <c r="Q216" s="267" t="str">
        <f t="shared" si="39"/>
        <v/>
      </c>
      <c r="R216" s="267" t="str">
        <f t="shared" si="40"/>
        <v/>
      </c>
      <c r="S216" s="267" t="str">
        <f t="shared" si="41"/>
        <v/>
      </c>
    </row>
    <row r="217" spans="1:19" x14ac:dyDescent="0.25">
      <c r="A217" s="265">
        <v>41490</v>
      </c>
      <c r="B217" s="266">
        <f t="shared" si="33"/>
        <v>8</v>
      </c>
      <c r="C217" s="266">
        <f t="shared" si="32"/>
        <v>1</v>
      </c>
      <c r="D217" s="264">
        <f t="shared" si="34"/>
        <v>118.06451612903226</v>
      </c>
      <c r="E217" s="264">
        <f>SUM(D$2:D217)</f>
        <v>26095.544731182792</v>
      </c>
      <c r="F217" s="264">
        <v>60900</v>
      </c>
      <c r="G217" s="264">
        <v>41731</v>
      </c>
      <c r="H217" s="264">
        <v>77087</v>
      </c>
      <c r="I217" s="264">
        <v>105487</v>
      </c>
      <c r="J217" s="264">
        <v>43534</v>
      </c>
      <c r="K217" s="264">
        <v>79083</v>
      </c>
      <c r="L217" s="264">
        <v>106582</v>
      </c>
      <c r="M217" s="267" t="str">
        <f t="shared" si="35"/>
        <v/>
      </c>
      <c r="N217" s="267" t="str">
        <f t="shared" si="36"/>
        <v/>
      </c>
      <c r="O217" s="267" t="str">
        <f t="shared" si="37"/>
        <v/>
      </c>
      <c r="P217" s="267" t="str">
        <f t="shared" si="38"/>
        <v/>
      </c>
      <c r="Q217" s="267" t="str">
        <f t="shared" si="39"/>
        <v/>
      </c>
      <c r="R217" s="267" t="str">
        <f t="shared" si="40"/>
        <v/>
      </c>
      <c r="S217" s="267" t="str">
        <f t="shared" si="41"/>
        <v/>
      </c>
    </row>
    <row r="218" spans="1:19" x14ac:dyDescent="0.25">
      <c r="A218" s="265">
        <v>41491</v>
      </c>
      <c r="B218" s="266">
        <f t="shared" si="33"/>
        <v>8</v>
      </c>
      <c r="C218" s="266">
        <f t="shared" si="32"/>
        <v>1</v>
      </c>
      <c r="D218" s="264">
        <f t="shared" si="34"/>
        <v>118.06451612903226</v>
      </c>
      <c r="E218" s="264">
        <f>SUM(D$2:D218)</f>
        <v>26213.609247311826</v>
      </c>
      <c r="F218" s="264">
        <v>60900</v>
      </c>
      <c r="G218" s="264">
        <v>41731</v>
      </c>
      <c r="H218" s="264">
        <v>77087</v>
      </c>
      <c r="I218" s="264">
        <v>105487</v>
      </c>
      <c r="J218" s="264">
        <v>43534</v>
      </c>
      <c r="K218" s="264">
        <v>79083</v>
      </c>
      <c r="L218" s="264">
        <v>106582</v>
      </c>
      <c r="M218" s="267" t="str">
        <f t="shared" si="35"/>
        <v/>
      </c>
      <c r="N218" s="267" t="str">
        <f t="shared" si="36"/>
        <v/>
      </c>
      <c r="O218" s="267" t="str">
        <f t="shared" si="37"/>
        <v/>
      </c>
      <c r="P218" s="267" t="str">
        <f t="shared" si="38"/>
        <v/>
      </c>
      <c r="Q218" s="267" t="str">
        <f t="shared" si="39"/>
        <v/>
      </c>
      <c r="R218" s="267" t="str">
        <f t="shared" si="40"/>
        <v/>
      </c>
      <c r="S218" s="267" t="str">
        <f t="shared" si="41"/>
        <v/>
      </c>
    </row>
    <row r="219" spans="1:19" x14ac:dyDescent="0.25">
      <c r="A219" s="265">
        <v>41492</v>
      </c>
      <c r="B219" s="266">
        <f t="shared" si="33"/>
        <v>8</v>
      </c>
      <c r="C219" s="266">
        <f t="shared" si="32"/>
        <v>1</v>
      </c>
      <c r="D219" s="264">
        <f t="shared" si="34"/>
        <v>118.06451612903226</v>
      </c>
      <c r="E219" s="264">
        <f>SUM(D$2:D219)</f>
        <v>26331.67376344086</v>
      </c>
      <c r="F219" s="264">
        <v>60900</v>
      </c>
      <c r="G219" s="264">
        <v>41731</v>
      </c>
      <c r="H219" s="264">
        <v>77087</v>
      </c>
      <c r="I219" s="264">
        <v>105487</v>
      </c>
      <c r="J219" s="264">
        <v>43534</v>
      </c>
      <c r="K219" s="264">
        <v>79083</v>
      </c>
      <c r="L219" s="264">
        <v>106582</v>
      </c>
      <c r="M219" s="267" t="str">
        <f t="shared" si="35"/>
        <v/>
      </c>
      <c r="N219" s="267" t="str">
        <f t="shared" si="36"/>
        <v/>
      </c>
      <c r="O219" s="267" t="str">
        <f t="shared" si="37"/>
        <v/>
      </c>
      <c r="P219" s="267" t="str">
        <f t="shared" si="38"/>
        <v/>
      </c>
      <c r="Q219" s="267" t="str">
        <f t="shared" si="39"/>
        <v/>
      </c>
      <c r="R219" s="267" t="str">
        <f t="shared" si="40"/>
        <v/>
      </c>
      <c r="S219" s="267" t="str">
        <f t="shared" si="41"/>
        <v/>
      </c>
    </row>
    <row r="220" spans="1:19" x14ac:dyDescent="0.25">
      <c r="A220" s="265">
        <v>41493</v>
      </c>
      <c r="B220" s="266">
        <f t="shared" si="33"/>
        <v>8</v>
      </c>
      <c r="C220" s="266">
        <f t="shared" si="32"/>
        <v>1</v>
      </c>
      <c r="D220" s="264">
        <f t="shared" si="34"/>
        <v>118.06451612903226</v>
      </c>
      <c r="E220" s="264">
        <f>SUM(D$2:D220)</f>
        <v>26449.738279569894</v>
      </c>
      <c r="F220" s="264">
        <v>60900</v>
      </c>
      <c r="G220" s="264">
        <v>41731</v>
      </c>
      <c r="H220" s="264">
        <v>77087</v>
      </c>
      <c r="I220" s="264">
        <v>105487</v>
      </c>
      <c r="J220" s="264">
        <v>43534</v>
      </c>
      <c r="K220" s="264">
        <v>79083</v>
      </c>
      <c r="L220" s="264">
        <v>106582</v>
      </c>
      <c r="M220" s="267" t="str">
        <f t="shared" si="35"/>
        <v/>
      </c>
      <c r="N220" s="267" t="str">
        <f t="shared" si="36"/>
        <v/>
      </c>
      <c r="O220" s="267" t="str">
        <f t="shared" si="37"/>
        <v/>
      </c>
      <c r="P220" s="267" t="str">
        <f t="shared" si="38"/>
        <v/>
      </c>
      <c r="Q220" s="267" t="str">
        <f t="shared" si="39"/>
        <v/>
      </c>
      <c r="R220" s="267" t="str">
        <f t="shared" si="40"/>
        <v/>
      </c>
      <c r="S220" s="267" t="str">
        <f t="shared" si="41"/>
        <v/>
      </c>
    </row>
    <row r="221" spans="1:19" x14ac:dyDescent="0.25">
      <c r="A221" s="265">
        <v>41494</v>
      </c>
      <c r="B221" s="266">
        <f t="shared" si="33"/>
        <v>8</v>
      </c>
      <c r="C221" s="266">
        <f t="shared" si="32"/>
        <v>1</v>
      </c>
      <c r="D221" s="264">
        <f t="shared" si="34"/>
        <v>118.06451612903226</v>
      </c>
      <c r="E221" s="264">
        <f>SUM(D$2:D221)</f>
        <v>26567.802795698928</v>
      </c>
      <c r="F221" s="264">
        <v>60900</v>
      </c>
      <c r="G221" s="264">
        <v>41731</v>
      </c>
      <c r="H221" s="264">
        <v>77087</v>
      </c>
      <c r="I221" s="264">
        <v>105487</v>
      </c>
      <c r="J221" s="264">
        <v>43534</v>
      </c>
      <c r="K221" s="264">
        <v>79083</v>
      </c>
      <c r="L221" s="264">
        <v>106582</v>
      </c>
      <c r="M221" s="267" t="str">
        <f t="shared" si="35"/>
        <v/>
      </c>
      <c r="N221" s="267" t="str">
        <f t="shared" si="36"/>
        <v/>
      </c>
      <c r="O221" s="267" t="str">
        <f t="shared" si="37"/>
        <v/>
      </c>
      <c r="P221" s="267" t="str">
        <f t="shared" si="38"/>
        <v/>
      </c>
      <c r="Q221" s="267" t="str">
        <f t="shared" si="39"/>
        <v/>
      </c>
      <c r="R221" s="267" t="str">
        <f t="shared" si="40"/>
        <v/>
      </c>
      <c r="S221" s="267" t="str">
        <f t="shared" si="41"/>
        <v/>
      </c>
    </row>
    <row r="222" spans="1:19" x14ac:dyDescent="0.25">
      <c r="A222" s="265">
        <v>41495</v>
      </c>
      <c r="B222" s="266">
        <f t="shared" si="33"/>
        <v>8</v>
      </c>
      <c r="C222" s="266">
        <f t="shared" si="32"/>
        <v>1</v>
      </c>
      <c r="D222" s="264">
        <f t="shared" si="34"/>
        <v>118.06451612903226</v>
      </c>
      <c r="E222" s="264">
        <f>SUM(D$2:D222)</f>
        <v>26685.867311827962</v>
      </c>
      <c r="F222" s="264">
        <v>60900</v>
      </c>
      <c r="G222" s="264">
        <v>41731</v>
      </c>
      <c r="H222" s="264">
        <v>77087</v>
      </c>
      <c r="I222" s="264">
        <v>105487</v>
      </c>
      <c r="J222" s="264">
        <v>43534</v>
      </c>
      <c r="K222" s="264">
        <v>79083</v>
      </c>
      <c r="L222" s="264">
        <v>106582</v>
      </c>
      <c r="M222" s="267" t="str">
        <f t="shared" si="35"/>
        <v/>
      </c>
      <c r="N222" s="267" t="str">
        <f t="shared" si="36"/>
        <v/>
      </c>
      <c r="O222" s="267" t="str">
        <f t="shared" si="37"/>
        <v/>
      </c>
      <c r="P222" s="267" t="str">
        <f t="shared" si="38"/>
        <v/>
      </c>
      <c r="Q222" s="267" t="str">
        <f t="shared" si="39"/>
        <v/>
      </c>
      <c r="R222" s="267" t="str">
        <f t="shared" si="40"/>
        <v/>
      </c>
      <c r="S222" s="267" t="str">
        <f t="shared" si="41"/>
        <v/>
      </c>
    </row>
    <row r="223" spans="1:19" x14ac:dyDescent="0.25">
      <c r="A223" s="265">
        <v>41496</v>
      </c>
      <c r="B223" s="266">
        <f t="shared" si="33"/>
        <v>8</v>
      </c>
      <c r="C223" s="266">
        <f t="shared" si="32"/>
        <v>1</v>
      </c>
      <c r="D223" s="264">
        <f t="shared" si="34"/>
        <v>118.06451612903226</v>
      </c>
      <c r="E223" s="264">
        <f>SUM(D$2:D223)</f>
        <v>26803.931827956996</v>
      </c>
      <c r="F223" s="264">
        <v>60900</v>
      </c>
      <c r="G223" s="264">
        <v>41731</v>
      </c>
      <c r="H223" s="264">
        <v>77087</v>
      </c>
      <c r="I223" s="264">
        <v>105487</v>
      </c>
      <c r="J223" s="264">
        <v>43534</v>
      </c>
      <c r="K223" s="264">
        <v>79083</v>
      </c>
      <c r="L223" s="264">
        <v>106582</v>
      </c>
      <c r="M223" s="267" t="str">
        <f t="shared" si="35"/>
        <v/>
      </c>
      <c r="N223" s="267" t="str">
        <f t="shared" si="36"/>
        <v/>
      </c>
      <c r="O223" s="267" t="str">
        <f t="shared" si="37"/>
        <v/>
      </c>
      <c r="P223" s="267" t="str">
        <f t="shared" si="38"/>
        <v/>
      </c>
      <c r="Q223" s="267" t="str">
        <f t="shared" si="39"/>
        <v/>
      </c>
      <c r="R223" s="267" t="str">
        <f t="shared" si="40"/>
        <v/>
      </c>
      <c r="S223" s="267" t="str">
        <f t="shared" si="41"/>
        <v/>
      </c>
    </row>
    <row r="224" spans="1:19" x14ac:dyDescent="0.25">
      <c r="A224" s="265">
        <v>41497</v>
      </c>
      <c r="B224" s="266">
        <f t="shared" si="33"/>
        <v>8</v>
      </c>
      <c r="C224" s="266">
        <f t="shared" si="32"/>
        <v>1</v>
      </c>
      <c r="D224" s="264">
        <f t="shared" si="34"/>
        <v>118.06451612903226</v>
      </c>
      <c r="E224" s="264">
        <f>SUM(D$2:D224)</f>
        <v>26921.99634408603</v>
      </c>
      <c r="F224" s="264">
        <v>60900</v>
      </c>
      <c r="G224" s="264">
        <v>41731</v>
      </c>
      <c r="H224" s="264">
        <v>77087</v>
      </c>
      <c r="I224" s="264">
        <v>105487</v>
      </c>
      <c r="J224" s="264">
        <v>43534</v>
      </c>
      <c r="K224" s="264">
        <v>79083</v>
      </c>
      <c r="L224" s="264">
        <v>106582</v>
      </c>
      <c r="M224" s="267" t="str">
        <f t="shared" si="35"/>
        <v/>
      </c>
      <c r="N224" s="267" t="str">
        <f t="shared" si="36"/>
        <v/>
      </c>
      <c r="O224" s="267" t="str">
        <f t="shared" si="37"/>
        <v/>
      </c>
      <c r="P224" s="267" t="str">
        <f t="shared" si="38"/>
        <v/>
      </c>
      <c r="Q224" s="267" t="str">
        <f t="shared" si="39"/>
        <v/>
      </c>
      <c r="R224" s="267" t="str">
        <f t="shared" si="40"/>
        <v/>
      </c>
      <c r="S224" s="267" t="str">
        <f t="shared" si="41"/>
        <v/>
      </c>
    </row>
    <row r="225" spans="1:19" x14ac:dyDescent="0.25">
      <c r="A225" s="265">
        <v>41498</v>
      </c>
      <c r="B225" s="266">
        <f t="shared" si="33"/>
        <v>8</v>
      </c>
      <c r="C225" s="266">
        <f t="shared" si="32"/>
        <v>1</v>
      </c>
      <c r="D225" s="264">
        <f t="shared" si="34"/>
        <v>118.06451612903226</v>
      </c>
      <c r="E225" s="264">
        <f>SUM(D$2:D225)</f>
        <v>27040.060860215064</v>
      </c>
      <c r="F225" s="264">
        <v>60900</v>
      </c>
      <c r="G225" s="264">
        <v>41731</v>
      </c>
      <c r="H225" s="264">
        <v>77087</v>
      </c>
      <c r="I225" s="264">
        <v>105487</v>
      </c>
      <c r="J225" s="264">
        <v>43534</v>
      </c>
      <c r="K225" s="264">
        <v>79083</v>
      </c>
      <c r="L225" s="264">
        <v>106582</v>
      </c>
      <c r="M225" s="267" t="str">
        <f t="shared" si="35"/>
        <v/>
      </c>
      <c r="N225" s="267" t="str">
        <f t="shared" si="36"/>
        <v/>
      </c>
      <c r="O225" s="267" t="str">
        <f t="shared" si="37"/>
        <v/>
      </c>
      <c r="P225" s="267" t="str">
        <f t="shared" si="38"/>
        <v/>
      </c>
      <c r="Q225" s="267" t="str">
        <f t="shared" si="39"/>
        <v/>
      </c>
      <c r="R225" s="267" t="str">
        <f t="shared" si="40"/>
        <v/>
      </c>
      <c r="S225" s="267" t="str">
        <f t="shared" si="41"/>
        <v/>
      </c>
    </row>
    <row r="226" spans="1:19" x14ac:dyDescent="0.25">
      <c r="A226" s="265">
        <v>41499</v>
      </c>
      <c r="B226" s="266">
        <f t="shared" si="33"/>
        <v>8</v>
      </c>
      <c r="C226" s="266">
        <f t="shared" si="32"/>
        <v>1</v>
      </c>
      <c r="D226" s="264">
        <f t="shared" si="34"/>
        <v>118.06451612903226</v>
      </c>
      <c r="E226" s="264">
        <f>SUM(D$2:D226)</f>
        <v>27158.125376344098</v>
      </c>
      <c r="F226" s="264">
        <v>60900</v>
      </c>
      <c r="G226" s="264">
        <v>41731</v>
      </c>
      <c r="H226" s="264">
        <v>77087</v>
      </c>
      <c r="I226" s="264">
        <v>105487</v>
      </c>
      <c r="J226" s="264">
        <v>43534</v>
      </c>
      <c r="K226" s="264">
        <v>79083</v>
      </c>
      <c r="L226" s="264">
        <v>106582</v>
      </c>
      <c r="M226" s="267" t="str">
        <f t="shared" si="35"/>
        <v/>
      </c>
      <c r="N226" s="267" t="str">
        <f t="shared" si="36"/>
        <v/>
      </c>
      <c r="O226" s="267" t="str">
        <f t="shared" si="37"/>
        <v/>
      </c>
      <c r="P226" s="267" t="str">
        <f t="shared" si="38"/>
        <v/>
      </c>
      <c r="Q226" s="267" t="str">
        <f t="shared" si="39"/>
        <v/>
      </c>
      <c r="R226" s="267" t="str">
        <f t="shared" si="40"/>
        <v/>
      </c>
      <c r="S226" s="267" t="str">
        <f t="shared" si="41"/>
        <v/>
      </c>
    </row>
    <row r="227" spans="1:19" x14ac:dyDescent="0.25">
      <c r="A227" s="265">
        <v>41500</v>
      </c>
      <c r="B227" s="266">
        <f t="shared" si="33"/>
        <v>8</v>
      </c>
      <c r="C227" s="266">
        <f t="shared" si="32"/>
        <v>1</v>
      </c>
      <c r="D227" s="264">
        <f t="shared" si="34"/>
        <v>118.06451612903226</v>
      </c>
      <c r="E227" s="264">
        <f>SUM(D$2:D227)</f>
        <v>27276.189892473132</v>
      </c>
      <c r="F227" s="264">
        <v>60900</v>
      </c>
      <c r="G227" s="264">
        <v>41731</v>
      </c>
      <c r="H227" s="264">
        <v>77087</v>
      </c>
      <c r="I227" s="264">
        <v>105487</v>
      </c>
      <c r="J227" s="264">
        <v>43534</v>
      </c>
      <c r="K227" s="264">
        <v>79083</v>
      </c>
      <c r="L227" s="264">
        <v>106582</v>
      </c>
      <c r="M227" s="267" t="str">
        <f t="shared" si="35"/>
        <v/>
      </c>
      <c r="N227" s="267" t="str">
        <f t="shared" si="36"/>
        <v/>
      </c>
      <c r="O227" s="267" t="str">
        <f t="shared" si="37"/>
        <v/>
      </c>
      <c r="P227" s="267" t="str">
        <f t="shared" si="38"/>
        <v/>
      </c>
      <c r="Q227" s="267" t="str">
        <f t="shared" si="39"/>
        <v/>
      </c>
      <c r="R227" s="267" t="str">
        <f t="shared" si="40"/>
        <v/>
      </c>
      <c r="S227" s="267" t="str">
        <f t="shared" si="41"/>
        <v/>
      </c>
    </row>
    <row r="228" spans="1:19" x14ac:dyDescent="0.25">
      <c r="A228" s="265">
        <v>41501</v>
      </c>
      <c r="B228" s="266">
        <f t="shared" si="33"/>
        <v>8</v>
      </c>
      <c r="C228" s="266">
        <f t="shared" si="32"/>
        <v>1</v>
      </c>
      <c r="D228" s="264">
        <f t="shared" si="34"/>
        <v>118.06451612903226</v>
      </c>
      <c r="E228" s="264">
        <f>SUM(D$2:D228)</f>
        <v>27394.254408602166</v>
      </c>
      <c r="F228" s="264">
        <v>60900</v>
      </c>
      <c r="G228" s="264">
        <v>41731</v>
      </c>
      <c r="H228" s="264">
        <v>77087</v>
      </c>
      <c r="I228" s="264">
        <v>105487</v>
      </c>
      <c r="J228" s="264">
        <v>43534</v>
      </c>
      <c r="K228" s="264">
        <v>79083</v>
      </c>
      <c r="L228" s="264">
        <v>106582</v>
      </c>
      <c r="M228" s="267" t="str">
        <f t="shared" si="35"/>
        <v/>
      </c>
      <c r="N228" s="267" t="str">
        <f t="shared" si="36"/>
        <v/>
      </c>
      <c r="O228" s="267" t="str">
        <f t="shared" si="37"/>
        <v/>
      </c>
      <c r="P228" s="267" t="str">
        <f t="shared" si="38"/>
        <v/>
      </c>
      <c r="Q228" s="267" t="str">
        <f t="shared" si="39"/>
        <v/>
      </c>
      <c r="R228" s="267" t="str">
        <f t="shared" si="40"/>
        <v/>
      </c>
      <c r="S228" s="267" t="str">
        <f t="shared" si="41"/>
        <v/>
      </c>
    </row>
    <row r="229" spans="1:19" x14ac:dyDescent="0.25">
      <c r="A229" s="265">
        <v>41502</v>
      </c>
      <c r="B229" s="266">
        <f t="shared" si="33"/>
        <v>8</v>
      </c>
      <c r="C229" s="266">
        <f t="shared" si="32"/>
        <v>1</v>
      </c>
      <c r="D229" s="264">
        <f t="shared" si="34"/>
        <v>118.06451612903226</v>
      </c>
      <c r="E229" s="264">
        <f>SUM(D$2:D229)</f>
        <v>27512.3189247312</v>
      </c>
      <c r="F229" s="264">
        <v>60900</v>
      </c>
      <c r="G229" s="264">
        <v>41731</v>
      </c>
      <c r="H229" s="264">
        <v>77087</v>
      </c>
      <c r="I229" s="264">
        <v>105487</v>
      </c>
      <c r="J229" s="264">
        <v>43534</v>
      </c>
      <c r="K229" s="264">
        <v>79083</v>
      </c>
      <c r="L229" s="264">
        <v>106582</v>
      </c>
      <c r="M229" s="267" t="str">
        <f t="shared" si="35"/>
        <v/>
      </c>
      <c r="N229" s="267" t="str">
        <f t="shared" si="36"/>
        <v/>
      </c>
      <c r="O229" s="267" t="str">
        <f t="shared" si="37"/>
        <v/>
      </c>
      <c r="P229" s="267" t="str">
        <f t="shared" si="38"/>
        <v/>
      </c>
      <c r="Q229" s="267" t="str">
        <f t="shared" si="39"/>
        <v/>
      </c>
      <c r="R229" s="267" t="str">
        <f t="shared" si="40"/>
        <v/>
      </c>
      <c r="S229" s="267" t="str">
        <f t="shared" si="41"/>
        <v/>
      </c>
    </row>
    <row r="230" spans="1:19" x14ac:dyDescent="0.25">
      <c r="A230" s="265">
        <v>41503</v>
      </c>
      <c r="B230" s="266">
        <f t="shared" si="33"/>
        <v>8</v>
      </c>
      <c r="C230" s="266">
        <f t="shared" si="32"/>
        <v>1</v>
      </c>
      <c r="D230" s="264">
        <f t="shared" si="34"/>
        <v>118.06451612903226</v>
      </c>
      <c r="E230" s="264">
        <f>SUM(D$2:D230)</f>
        <v>27630.383440860234</v>
      </c>
      <c r="F230" s="264">
        <v>60900</v>
      </c>
      <c r="G230" s="264">
        <v>41731</v>
      </c>
      <c r="H230" s="264">
        <v>77087</v>
      </c>
      <c r="I230" s="264">
        <v>105487</v>
      </c>
      <c r="J230" s="264">
        <v>43534</v>
      </c>
      <c r="K230" s="264">
        <v>79083</v>
      </c>
      <c r="L230" s="264">
        <v>106582</v>
      </c>
      <c r="M230" s="267" t="str">
        <f t="shared" si="35"/>
        <v/>
      </c>
      <c r="N230" s="267" t="str">
        <f t="shared" si="36"/>
        <v/>
      </c>
      <c r="O230" s="267" t="str">
        <f t="shared" si="37"/>
        <v/>
      </c>
      <c r="P230" s="267" t="str">
        <f t="shared" si="38"/>
        <v/>
      </c>
      <c r="Q230" s="267" t="str">
        <f t="shared" si="39"/>
        <v/>
      </c>
      <c r="R230" s="267" t="str">
        <f t="shared" si="40"/>
        <v/>
      </c>
      <c r="S230" s="267" t="str">
        <f t="shared" si="41"/>
        <v/>
      </c>
    </row>
    <row r="231" spans="1:19" x14ac:dyDescent="0.25">
      <c r="A231" s="265">
        <v>41504</v>
      </c>
      <c r="B231" s="266">
        <f t="shared" si="33"/>
        <v>8</v>
      </c>
      <c r="C231" s="266">
        <f t="shared" si="32"/>
        <v>1</v>
      </c>
      <c r="D231" s="264">
        <f t="shared" si="34"/>
        <v>118.06451612903226</v>
      </c>
      <c r="E231" s="264">
        <f>SUM(D$2:D231)</f>
        <v>27748.447956989268</v>
      </c>
      <c r="F231" s="264">
        <v>60900</v>
      </c>
      <c r="G231" s="264">
        <v>41731</v>
      </c>
      <c r="H231" s="264">
        <v>77087</v>
      </c>
      <c r="I231" s="264">
        <v>105487</v>
      </c>
      <c r="J231" s="264">
        <v>43534</v>
      </c>
      <c r="K231" s="264">
        <v>79083</v>
      </c>
      <c r="L231" s="264">
        <v>106582</v>
      </c>
      <c r="M231" s="267" t="str">
        <f t="shared" si="35"/>
        <v/>
      </c>
      <c r="N231" s="267" t="str">
        <f t="shared" si="36"/>
        <v/>
      </c>
      <c r="O231" s="267" t="str">
        <f t="shared" si="37"/>
        <v/>
      </c>
      <c r="P231" s="267" t="str">
        <f t="shared" si="38"/>
        <v/>
      </c>
      <c r="Q231" s="267" t="str">
        <f t="shared" si="39"/>
        <v/>
      </c>
      <c r="R231" s="267" t="str">
        <f t="shared" si="40"/>
        <v/>
      </c>
      <c r="S231" s="267" t="str">
        <f t="shared" si="41"/>
        <v/>
      </c>
    </row>
    <row r="232" spans="1:19" x14ac:dyDescent="0.25">
      <c r="A232" s="265">
        <v>41505</v>
      </c>
      <c r="B232" s="266">
        <f t="shared" si="33"/>
        <v>8</v>
      </c>
      <c r="C232" s="266">
        <f t="shared" si="32"/>
        <v>1</v>
      </c>
      <c r="D232" s="264">
        <f t="shared" si="34"/>
        <v>118.06451612903226</v>
      </c>
      <c r="E232" s="264">
        <f>SUM(D$2:D232)</f>
        <v>27866.512473118302</v>
      </c>
      <c r="F232" s="264">
        <v>60900</v>
      </c>
      <c r="G232" s="264">
        <v>41731</v>
      </c>
      <c r="H232" s="264">
        <v>77087</v>
      </c>
      <c r="I232" s="264">
        <v>105487</v>
      </c>
      <c r="J232" s="264">
        <v>43534</v>
      </c>
      <c r="K232" s="264">
        <v>79083</v>
      </c>
      <c r="L232" s="264">
        <v>106582</v>
      </c>
      <c r="M232" s="267" t="str">
        <f t="shared" si="35"/>
        <v/>
      </c>
      <c r="N232" s="267" t="str">
        <f t="shared" si="36"/>
        <v/>
      </c>
      <c r="O232" s="267" t="str">
        <f t="shared" si="37"/>
        <v/>
      </c>
      <c r="P232" s="267" t="str">
        <f t="shared" si="38"/>
        <v/>
      </c>
      <c r="Q232" s="267" t="str">
        <f t="shared" si="39"/>
        <v/>
      </c>
      <c r="R232" s="267" t="str">
        <f t="shared" si="40"/>
        <v/>
      </c>
      <c r="S232" s="267" t="str">
        <f t="shared" si="41"/>
        <v/>
      </c>
    </row>
    <row r="233" spans="1:19" x14ac:dyDescent="0.25">
      <c r="A233" s="265">
        <v>41506</v>
      </c>
      <c r="B233" s="266">
        <f t="shared" si="33"/>
        <v>8</v>
      </c>
      <c r="C233" s="266">
        <f t="shared" si="32"/>
        <v>1</v>
      </c>
      <c r="D233" s="264">
        <f t="shared" si="34"/>
        <v>118.06451612903226</v>
      </c>
      <c r="E233" s="264">
        <f>SUM(D$2:D233)</f>
        <v>27984.576989247336</v>
      </c>
      <c r="F233" s="264">
        <v>60900</v>
      </c>
      <c r="G233" s="264">
        <v>41731</v>
      </c>
      <c r="H233" s="264">
        <v>77087</v>
      </c>
      <c r="I233" s="264">
        <v>105487</v>
      </c>
      <c r="J233" s="264">
        <v>43534</v>
      </c>
      <c r="K233" s="264">
        <v>79083</v>
      </c>
      <c r="L233" s="264">
        <v>106582</v>
      </c>
      <c r="M233" s="267" t="str">
        <f t="shared" si="35"/>
        <v/>
      </c>
      <c r="N233" s="267" t="str">
        <f t="shared" si="36"/>
        <v/>
      </c>
      <c r="O233" s="267" t="str">
        <f t="shared" si="37"/>
        <v/>
      </c>
      <c r="P233" s="267" t="str">
        <f t="shared" si="38"/>
        <v/>
      </c>
      <c r="Q233" s="267" t="str">
        <f t="shared" si="39"/>
        <v/>
      </c>
      <c r="R233" s="267" t="str">
        <f t="shared" si="40"/>
        <v/>
      </c>
      <c r="S233" s="267" t="str">
        <f t="shared" si="41"/>
        <v/>
      </c>
    </row>
    <row r="234" spans="1:19" x14ac:dyDescent="0.25">
      <c r="A234" s="265">
        <v>41507</v>
      </c>
      <c r="B234" s="266">
        <f t="shared" si="33"/>
        <v>8</v>
      </c>
      <c r="C234" s="266">
        <f t="shared" si="32"/>
        <v>1</v>
      </c>
      <c r="D234" s="264">
        <f t="shared" si="34"/>
        <v>118.06451612903226</v>
      </c>
      <c r="E234" s="264">
        <f>SUM(D$2:D234)</f>
        <v>28102.64150537637</v>
      </c>
      <c r="F234" s="264">
        <v>60900</v>
      </c>
      <c r="G234" s="264">
        <v>41731</v>
      </c>
      <c r="H234" s="264">
        <v>77087</v>
      </c>
      <c r="I234" s="264">
        <v>105487</v>
      </c>
      <c r="J234" s="264">
        <v>43534</v>
      </c>
      <c r="K234" s="264">
        <v>79083</v>
      </c>
      <c r="L234" s="264">
        <v>106582</v>
      </c>
      <c r="M234" s="267" t="str">
        <f t="shared" si="35"/>
        <v/>
      </c>
      <c r="N234" s="267" t="str">
        <f t="shared" si="36"/>
        <v/>
      </c>
      <c r="O234" s="267" t="str">
        <f t="shared" si="37"/>
        <v/>
      </c>
      <c r="P234" s="267" t="str">
        <f t="shared" si="38"/>
        <v/>
      </c>
      <c r="Q234" s="267" t="str">
        <f t="shared" si="39"/>
        <v/>
      </c>
      <c r="R234" s="267" t="str">
        <f t="shared" si="40"/>
        <v/>
      </c>
      <c r="S234" s="267" t="str">
        <f t="shared" si="41"/>
        <v/>
      </c>
    </row>
    <row r="235" spans="1:19" x14ac:dyDescent="0.25">
      <c r="A235" s="265">
        <v>41508</v>
      </c>
      <c r="B235" s="266">
        <f t="shared" si="33"/>
        <v>8</v>
      </c>
      <c r="C235" s="266">
        <f t="shared" si="32"/>
        <v>1</v>
      </c>
      <c r="D235" s="264">
        <f t="shared" si="34"/>
        <v>118.06451612903226</v>
      </c>
      <c r="E235" s="264">
        <f>SUM(D$2:D235)</f>
        <v>28220.706021505404</v>
      </c>
      <c r="F235" s="264">
        <v>60900</v>
      </c>
      <c r="G235" s="264">
        <v>41731</v>
      </c>
      <c r="H235" s="264">
        <v>77087</v>
      </c>
      <c r="I235" s="264">
        <v>105487</v>
      </c>
      <c r="J235" s="264">
        <v>43534</v>
      </c>
      <c r="K235" s="264">
        <v>79083</v>
      </c>
      <c r="L235" s="264">
        <v>106582</v>
      </c>
      <c r="M235" s="267" t="str">
        <f t="shared" si="35"/>
        <v/>
      </c>
      <c r="N235" s="267" t="str">
        <f t="shared" si="36"/>
        <v/>
      </c>
      <c r="O235" s="267" t="str">
        <f t="shared" si="37"/>
        <v/>
      </c>
      <c r="P235" s="267" t="str">
        <f t="shared" si="38"/>
        <v/>
      </c>
      <c r="Q235" s="267" t="str">
        <f t="shared" si="39"/>
        <v/>
      </c>
      <c r="R235" s="267" t="str">
        <f t="shared" si="40"/>
        <v/>
      </c>
      <c r="S235" s="267" t="str">
        <f t="shared" si="41"/>
        <v/>
      </c>
    </row>
    <row r="236" spans="1:19" x14ac:dyDescent="0.25">
      <c r="A236" s="265">
        <v>41509</v>
      </c>
      <c r="B236" s="266">
        <f t="shared" si="33"/>
        <v>8</v>
      </c>
      <c r="C236" s="266">
        <f t="shared" si="32"/>
        <v>1</v>
      </c>
      <c r="D236" s="264">
        <f t="shared" si="34"/>
        <v>118.06451612903226</v>
      </c>
      <c r="E236" s="264">
        <f>SUM(D$2:D236)</f>
        <v>28338.770537634438</v>
      </c>
      <c r="F236" s="264">
        <v>60900</v>
      </c>
      <c r="G236" s="264">
        <v>41731</v>
      </c>
      <c r="H236" s="264">
        <v>77087</v>
      </c>
      <c r="I236" s="264">
        <v>105487</v>
      </c>
      <c r="J236" s="264">
        <v>43534</v>
      </c>
      <c r="K236" s="264">
        <v>79083</v>
      </c>
      <c r="L236" s="264">
        <v>106582</v>
      </c>
      <c r="M236" s="267" t="str">
        <f t="shared" si="35"/>
        <v/>
      </c>
      <c r="N236" s="267" t="str">
        <f t="shared" si="36"/>
        <v/>
      </c>
      <c r="O236" s="267" t="str">
        <f t="shared" si="37"/>
        <v/>
      </c>
      <c r="P236" s="267" t="str">
        <f t="shared" si="38"/>
        <v/>
      </c>
      <c r="Q236" s="267" t="str">
        <f t="shared" si="39"/>
        <v/>
      </c>
      <c r="R236" s="267" t="str">
        <f t="shared" si="40"/>
        <v/>
      </c>
      <c r="S236" s="267" t="str">
        <f t="shared" si="41"/>
        <v/>
      </c>
    </row>
    <row r="237" spans="1:19" x14ac:dyDescent="0.25">
      <c r="A237" s="265">
        <v>41510</v>
      </c>
      <c r="B237" s="266">
        <f t="shared" si="33"/>
        <v>8</v>
      </c>
      <c r="C237" s="266">
        <f t="shared" si="32"/>
        <v>1</v>
      </c>
      <c r="D237" s="264">
        <f t="shared" si="34"/>
        <v>118.06451612903226</v>
      </c>
      <c r="E237" s="264">
        <f>SUM(D$2:D237)</f>
        <v>28456.835053763472</v>
      </c>
      <c r="F237" s="264">
        <v>60900</v>
      </c>
      <c r="G237" s="264">
        <v>41731</v>
      </c>
      <c r="H237" s="264">
        <v>77087</v>
      </c>
      <c r="I237" s="264">
        <v>105487</v>
      </c>
      <c r="J237" s="264">
        <v>43534</v>
      </c>
      <c r="K237" s="264">
        <v>79083</v>
      </c>
      <c r="L237" s="264">
        <v>106582</v>
      </c>
      <c r="M237" s="267" t="str">
        <f t="shared" si="35"/>
        <v/>
      </c>
      <c r="N237" s="267" t="str">
        <f t="shared" si="36"/>
        <v/>
      </c>
      <c r="O237" s="267" t="str">
        <f t="shared" si="37"/>
        <v/>
      </c>
      <c r="P237" s="267" t="str">
        <f t="shared" si="38"/>
        <v/>
      </c>
      <c r="Q237" s="267" t="str">
        <f t="shared" si="39"/>
        <v/>
      </c>
      <c r="R237" s="267" t="str">
        <f t="shared" si="40"/>
        <v/>
      </c>
      <c r="S237" s="267" t="str">
        <f t="shared" si="41"/>
        <v/>
      </c>
    </row>
    <row r="238" spans="1:19" x14ac:dyDescent="0.25">
      <c r="A238" s="265">
        <v>41511</v>
      </c>
      <c r="B238" s="266">
        <f t="shared" si="33"/>
        <v>8</v>
      </c>
      <c r="C238" s="266">
        <f t="shared" si="32"/>
        <v>1</v>
      </c>
      <c r="D238" s="264">
        <f t="shared" si="34"/>
        <v>118.06451612903226</v>
      </c>
      <c r="E238" s="264">
        <f>SUM(D$2:D238)</f>
        <v>28574.899569892506</v>
      </c>
      <c r="F238" s="264">
        <v>60900</v>
      </c>
      <c r="G238" s="264">
        <v>41731</v>
      </c>
      <c r="H238" s="264">
        <v>77087</v>
      </c>
      <c r="I238" s="264">
        <v>105487</v>
      </c>
      <c r="J238" s="264">
        <v>43534</v>
      </c>
      <c r="K238" s="264">
        <v>79083</v>
      </c>
      <c r="L238" s="264">
        <v>106582</v>
      </c>
      <c r="M238" s="267" t="str">
        <f t="shared" si="35"/>
        <v/>
      </c>
      <c r="N238" s="267" t="str">
        <f t="shared" si="36"/>
        <v/>
      </c>
      <c r="O238" s="267" t="str">
        <f t="shared" si="37"/>
        <v/>
      </c>
      <c r="P238" s="267" t="str">
        <f t="shared" si="38"/>
        <v/>
      </c>
      <c r="Q238" s="267" t="str">
        <f t="shared" si="39"/>
        <v/>
      </c>
      <c r="R238" s="267" t="str">
        <f t="shared" si="40"/>
        <v/>
      </c>
      <c r="S238" s="267" t="str">
        <f t="shared" si="41"/>
        <v/>
      </c>
    </row>
    <row r="239" spans="1:19" x14ac:dyDescent="0.25">
      <c r="A239" s="265">
        <v>41512</v>
      </c>
      <c r="B239" s="266">
        <f t="shared" si="33"/>
        <v>8</v>
      </c>
      <c r="C239" s="266">
        <f t="shared" si="32"/>
        <v>1</v>
      </c>
      <c r="D239" s="264">
        <f t="shared" si="34"/>
        <v>118.06451612903226</v>
      </c>
      <c r="E239" s="264">
        <f>SUM(D$2:D239)</f>
        <v>28692.96408602154</v>
      </c>
      <c r="F239" s="264">
        <v>60900</v>
      </c>
      <c r="G239" s="264">
        <v>41731</v>
      </c>
      <c r="H239" s="264">
        <v>77087</v>
      </c>
      <c r="I239" s="264">
        <v>105487</v>
      </c>
      <c r="J239" s="264">
        <v>43534</v>
      </c>
      <c r="K239" s="264">
        <v>79083</v>
      </c>
      <c r="L239" s="264">
        <v>106582</v>
      </c>
      <c r="M239" s="267" t="str">
        <f t="shared" si="35"/>
        <v/>
      </c>
      <c r="N239" s="267" t="str">
        <f t="shared" si="36"/>
        <v/>
      </c>
      <c r="O239" s="267" t="str">
        <f t="shared" si="37"/>
        <v/>
      </c>
      <c r="P239" s="267" t="str">
        <f t="shared" si="38"/>
        <v/>
      </c>
      <c r="Q239" s="267" t="str">
        <f t="shared" si="39"/>
        <v/>
      </c>
      <c r="R239" s="267" t="str">
        <f t="shared" si="40"/>
        <v/>
      </c>
      <c r="S239" s="267" t="str">
        <f t="shared" si="41"/>
        <v/>
      </c>
    </row>
    <row r="240" spans="1:19" x14ac:dyDescent="0.25">
      <c r="A240" s="265">
        <v>41513</v>
      </c>
      <c r="B240" s="266">
        <f t="shared" si="33"/>
        <v>8</v>
      </c>
      <c r="C240" s="266">
        <f t="shared" si="32"/>
        <v>1</v>
      </c>
      <c r="D240" s="264">
        <f t="shared" si="34"/>
        <v>118.06451612903226</v>
      </c>
      <c r="E240" s="264">
        <f>SUM(D$2:D240)</f>
        <v>28811.028602150574</v>
      </c>
      <c r="F240" s="264">
        <v>60900</v>
      </c>
      <c r="G240" s="264">
        <v>41731</v>
      </c>
      <c r="H240" s="264">
        <v>77087</v>
      </c>
      <c r="I240" s="264">
        <v>105487</v>
      </c>
      <c r="J240" s="264">
        <v>43534</v>
      </c>
      <c r="K240" s="264">
        <v>79083</v>
      </c>
      <c r="L240" s="264">
        <v>106582</v>
      </c>
      <c r="M240" s="267" t="str">
        <f t="shared" si="35"/>
        <v/>
      </c>
      <c r="N240" s="267" t="str">
        <f t="shared" si="36"/>
        <v/>
      </c>
      <c r="O240" s="267" t="str">
        <f t="shared" si="37"/>
        <v/>
      </c>
      <c r="P240" s="267" t="str">
        <f t="shared" si="38"/>
        <v/>
      </c>
      <c r="Q240" s="267" t="str">
        <f t="shared" si="39"/>
        <v/>
      </c>
      <c r="R240" s="267" t="str">
        <f t="shared" si="40"/>
        <v/>
      </c>
      <c r="S240" s="267" t="str">
        <f t="shared" si="41"/>
        <v/>
      </c>
    </row>
    <row r="241" spans="1:19" x14ac:dyDescent="0.25">
      <c r="A241" s="265">
        <v>41514</v>
      </c>
      <c r="B241" s="266">
        <f t="shared" si="33"/>
        <v>8</v>
      </c>
      <c r="C241" s="266">
        <f t="shared" si="32"/>
        <v>1</v>
      </c>
      <c r="D241" s="264">
        <f t="shared" si="34"/>
        <v>118.06451612903226</v>
      </c>
      <c r="E241" s="264">
        <f>SUM(D$2:D241)</f>
        <v>28929.093118279608</v>
      </c>
      <c r="F241" s="264">
        <v>60900</v>
      </c>
      <c r="G241" s="264">
        <v>41731</v>
      </c>
      <c r="H241" s="264">
        <v>77087</v>
      </c>
      <c r="I241" s="264">
        <v>105487</v>
      </c>
      <c r="J241" s="264">
        <v>43534</v>
      </c>
      <c r="K241" s="264">
        <v>79083</v>
      </c>
      <c r="L241" s="264">
        <v>106582</v>
      </c>
      <c r="M241" s="267" t="str">
        <f t="shared" si="35"/>
        <v/>
      </c>
      <c r="N241" s="267" t="str">
        <f t="shared" si="36"/>
        <v/>
      </c>
      <c r="O241" s="267" t="str">
        <f t="shared" si="37"/>
        <v/>
      </c>
      <c r="P241" s="267" t="str">
        <f t="shared" si="38"/>
        <v/>
      </c>
      <c r="Q241" s="267" t="str">
        <f t="shared" si="39"/>
        <v/>
      </c>
      <c r="R241" s="267" t="str">
        <f t="shared" si="40"/>
        <v/>
      </c>
      <c r="S241" s="267" t="str">
        <f t="shared" si="41"/>
        <v/>
      </c>
    </row>
    <row r="242" spans="1:19" x14ac:dyDescent="0.25">
      <c r="A242" s="265">
        <v>41515</v>
      </c>
      <c r="B242" s="266">
        <f t="shared" si="33"/>
        <v>8</v>
      </c>
      <c r="C242" s="266">
        <f t="shared" si="32"/>
        <v>1</v>
      </c>
      <c r="D242" s="264">
        <f t="shared" si="34"/>
        <v>118.06451612903226</v>
      </c>
      <c r="E242" s="264">
        <f>SUM(D$2:D242)</f>
        <v>29047.157634408642</v>
      </c>
      <c r="F242" s="264">
        <v>60900</v>
      </c>
      <c r="G242" s="264">
        <v>41731</v>
      </c>
      <c r="H242" s="264">
        <v>77087</v>
      </c>
      <c r="I242" s="264">
        <v>105487</v>
      </c>
      <c r="J242" s="264">
        <v>43534</v>
      </c>
      <c r="K242" s="264">
        <v>79083</v>
      </c>
      <c r="L242" s="264">
        <v>106582</v>
      </c>
      <c r="M242" s="267" t="str">
        <f t="shared" si="35"/>
        <v/>
      </c>
      <c r="N242" s="267" t="str">
        <f t="shared" si="36"/>
        <v/>
      </c>
      <c r="O242" s="267" t="str">
        <f t="shared" si="37"/>
        <v/>
      </c>
      <c r="P242" s="267" t="str">
        <f t="shared" si="38"/>
        <v/>
      </c>
      <c r="Q242" s="267" t="str">
        <f t="shared" si="39"/>
        <v/>
      </c>
      <c r="R242" s="267" t="str">
        <f t="shared" si="40"/>
        <v/>
      </c>
      <c r="S242" s="267" t="str">
        <f t="shared" si="41"/>
        <v/>
      </c>
    </row>
    <row r="243" spans="1:19" x14ac:dyDescent="0.25">
      <c r="A243" s="265">
        <v>41516</v>
      </c>
      <c r="B243" s="266">
        <f t="shared" si="33"/>
        <v>8</v>
      </c>
      <c r="C243" s="266">
        <f t="shared" si="32"/>
        <v>1</v>
      </c>
      <c r="D243" s="264">
        <f t="shared" si="34"/>
        <v>118.06451612903226</v>
      </c>
      <c r="E243" s="264">
        <f>SUM(D$2:D243)</f>
        <v>29165.222150537676</v>
      </c>
      <c r="F243" s="264">
        <v>60900</v>
      </c>
      <c r="G243" s="264">
        <v>41731</v>
      </c>
      <c r="H243" s="264">
        <v>77087</v>
      </c>
      <c r="I243" s="264">
        <v>105487</v>
      </c>
      <c r="J243" s="264">
        <v>43534</v>
      </c>
      <c r="K243" s="264">
        <v>79083</v>
      </c>
      <c r="L243" s="264">
        <v>106582</v>
      </c>
      <c r="M243" s="267" t="str">
        <f t="shared" si="35"/>
        <v/>
      </c>
      <c r="N243" s="267" t="str">
        <f t="shared" si="36"/>
        <v/>
      </c>
      <c r="O243" s="267" t="str">
        <f t="shared" si="37"/>
        <v/>
      </c>
      <c r="P243" s="267" t="str">
        <f t="shared" si="38"/>
        <v/>
      </c>
      <c r="Q243" s="267" t="str">
        <f t="shared" si="39"/>
        <v/>
      </c>
      <c r="R243" s="267" t="str">
        <f t="shared" si="40"/>
        <v/>
      </c>
      <c r="S243" s="267" t="str">
        <f t="shared" si="41"/>
        <v/>
      </c>
    </row>
    <row r="244" spans="1:19" x14ac:dyDescent="0.25">
      <c r="A244" s="265">
        <v>41517</v>
      </c>
      <c r="B244" s="266">
        <f t="shared" si="33"/>
        <v>8</v>
      </c>
      <c r="C244" s="266">
        <f t="shared" si="32"/>
        <v>1</v>
      </c>
      <c r="D244" s="264">
        <f t="shared" si="34"/>
        <v>118.06451612903226</v>
      </c>
      <c r="E244" s="264">
        <f>SUM(D$2:D244)</f>
        <v>29283.286666666711</v>
      </c>
      <c r="F244" s="264">
        <v>60900</v>
      </c>
      <c r="G244" s="264">
        <v>41731</v>
      </c>
      <c r="H244" s="264">
        <v>77087</v>
      </c>
      <c r="I244" s="264">
        <v>105487</v>
      </c>
      <c r="J244" s="264">
        <v>43534</v>
      </c>
      <c r="K244" s="264">
        <v>79083</v>
      </c>
      <c r="L244" s="264">
        <v>106582</v>
      </c>
      <c r="M244" s="267" t="str">
        <f t="shared" si="35"/>
        <v/>
      </c>
      <c r="N244" s="267" t="str">
        <f t="shared" si="36"/>
        <v/>
      </c>
      <c r="O244" s="267" t="str">
        <f t="shared" si="37"/>
        <v/>
      </c>
      <c r="P244" s="267" t="str">
        <f t="shared" si="38"/>
        <v/>
      </c>
      <c r="Q244" s="267" t="str">
        <f t="shared" si="39"/>
        <v/>
      </c>
      <c r="R244" s="267" t="str">
        <f t="shared" si="40"/>
        <v/>
      </c>
      <c r="S244" s="267" t="str">
        <f t="shared" si="41"/>
        <v/>
      </c>
    </row>
    <row r="245" spans="1:19" x14ac:dyDescent="0.25">
      <c r="A245" s="265">
        <v>41518</v>
      </c>
      <c r="B245" s="266">
        <f t="shared" si="33"/>
        <v>9</v>
      </c>
      <c r="C245" s="266">
        <f t="shared" si="32"/>
        <v>1</v>
      </c>
      <c r="D245" s="264">
        <f t="shared" si="34"/>
        <v>142.05555555555557</v>
      </c>
      <c r="E245" s="264">
        <f>SUM(D$2:D245)</f>
        <v>29425.342222222265</v>
      </c>
      <c r="F245" s="264">
        <v>60900</v>
      </c>
      <c r="G245" s="264">
        <v>41731</v>
      </c>
      <c r="H245" s="264">
        <v>77087</v>
      </c>
      <c r="I245" s="264">
        <v>105487</v>
      </c>
      <c r="J245" s="264">
        <v>43534</v>
      </c>
      <c r="K245" s="264">
        <v>79083</v>
      </c>
      <c r="L245" s="264">
        <v>106582</v>
      </c>
      <c r="M245" s="267" t="str">
        <f t="shared" si="35"/>
        <v/>
      </c>
      <c r="N245" s="267" t="str">
        <f t="shared" si="36"/>
        <v/>
      </c>
      <c r="O245" s="267" t="str">
        <f t="shared" si="37"/>
        <v/>
      </c>
      <c r="P245" s="267" t="str">
        <f t="shared" si="38"/>
        <v/>
      </c>
      <c r="Q245" s="267" t="str">
        <f t="shared" si="39"/>
        <v/>
      </c>
      <c r="R245" s="267" t="str">
        <f t="shared" si="40"/>
        <v/>
      </c>
      <c r="S245" s="267" t="str">
        <f t="shared" si="41"/>
        <v/>
      </c>
    </row>
    <row r="246" spans="1:19" x14ac:dyDescent="0.25">
      <c r="A246" s="265">
        <v>41519</v>
      </c>
      <c r="B246" s="266">
        <f t="shared" si="33"/>
        <v>9</v>
      </c>
      <c r="C246" s="266">
        <f t="shared" si="32"/>
        <v>1</v>
      </c>
      <c r="D246" s="264">
        <f t="shared" si="34"/>
        <v>142.05555555555557</v>
      </c>
      <c r="E246" s="264">
        <f>SUM(D$2:D246)</f>
        <v>29567.39777777782</v>
      </c>
      <c r="F246" s="264">
        <v>60900</v>
      </c>
      <c r="G246" s="264">
        <v>41731</v>
      </c>
      <c r="H246" s="264">
        <v>77087</v>
      </c>
      <c r="I246" s="264">
        <v>105487</v>
      </c>
      <c r="J246" s="264">
        <v>43534</v>
      </c>
      <c r="K246" s="264">
        <v>79083</v>
      </c>
      <c r="L246" s="264">
        <v>106582</v>
      </c>
      <c r="M246" s="267" t="str">
        <f t="shared" si="35"/>
        <v/>
      </c>
      <c r="N246" s="267" t="str">
        <f t="shared" si="36"/>
        <v/>
      </c>
      <c r="O246" s="267" t="str">
        <f t="shared" si="37"/>
        <v/>
      </c>
      <c r="P246" s="267" t="str">
        <f t="shared" si="38"/>
        <v/>
      </c>
      <c r="Q246" s="267" t="str">
        <f t="shared" si="39"/>
        <v/>
      </c>
      <c r="R246" s="267" t="str">
        <f t="shared" si="40"/>
        <v/>
      </c>
      <c r="S246" s="267" t="str">
        <f t="shared" si="41"/>
        <v/>
      </c>
    </row>
    <row r="247" spans="1:19" x14ac:dyDescent="0.25">
      <c r="A247" s="265">
        <v>41520</v>
      </c>
      <c r="B247" s="266">
        <f t="shared" si="33"/>
        <v>9</v>
      </c>
      <c r="C247" s="266">
        <f t="shared" si="32"/>
        <v>1</v>
      </c>
      <c r="D247" s="264">
        <f t="shared" si="34"/>
        <v>142.05555555555557</v>
      </c>
      <c r="E247" s="264">
        <f>SUM(D$2:D247)</f>
        <v>29709.453333333375</v>
      </c>
      <c r="F247" s="264">
        <v>60900</v>
      </c>
      <c r="G247" s="264">
        <v>41731</v>
      </c>
      <c r="H247" s="264">
        <v>77087</v>
      </c>
      <c r="I247" s="264">
        <v>105487</v>
      </c>
      <c r="J247" s="264">
        <v>43534</v>
      </c>
      <c r="K247" s="264">
        <v>79083</v>
      </c>
      <c r="L247" s="264">
        <v>106582</v>
      </c>
      <c r="M247" s="267" t="str">
        <f t="shared" si="35"/>
        <v/>
      </c>
      <c r="N247" s="267" t="str">
        <f t="shared" si="36"/>
        <v/>
      </c>
      <c r="O247" s="267" t="str">
        <f t="shared" si="37"/>
        <v/>
      </c>
      <c r="P247" s="267" t="str">
        <f t="shared" si="38"/>
        <v/>
      </c>
      <c r="Q247" s="267" t="str">
        <f t="shared" si="39"/>
        <v/>
      </c>
      <c r="R247" s="267" t="str">
        <f t="shared" si="40"/>
        <v/>
      </c>
      <c r="S247" s="267" t="str">
        <f t="shared" si="41"/>
        <v/>
      </c>
    </row>
    <row r="248" spans="1:19" x14ac:dyDescent="0.25">
      <c r="A248" s="265">
        <v>41521</v>
      </c>
      <c r="B248" s="266">
        <f t="shared" si="33"/>
        <v>9</v>
      </c>
      <c r="C248" s="266">
        <f t="shared" si="32"/>
        <v>1</v>
      </c>
      <c r="D248" s="264">
        <f t="shared" si="34"/>
        <v>142.05555555555557</v>
      </c>
      <c r="E248" s="264">
        <f>SUM(D$2:D248)</f>
        <v>29851.50888888893</v>
      </c>
      <c r="F248" s="264">
        <v>60900</v>
      </c>
      <c r="G248" s="264">
        <v>41731</v>
      </c>
      <c r="H248" s="264">
        <v>77087</v>
      </c>
      <c r="I248" s="264">
        <v>105487</v>
      </c>
      <c r="J248" s="264">
        <v>43534</v>
      </c>
      <c r="K248" s="264">
        <v>79083</v>
      </c>
      <c r="L248" s="264">
        <v>106582</v>
      </c>
      <c r="M248" s="267" t="str">
        <f t="shared" si="35"/>
        <v/>
      </c>
      <c r="N248" s="267" t="str">
        <f t="shared" si="36"/>
        <v/>
      </c>
      <c r="O248" s="267" t="str">
        <f t="shared" si="37"/>
        <v/>
      </c>
      <c r="P248" s="267" t="str">
        <f t="shared" si="38"/>
        <v/>
      </c>
      <c r="Q248" s="267" t="str">
        <f t="shared" si="39"/>
        <v/>
      </c>
      <c r="R248" s="267" t="str">
        <f t="shared" si="40"/>
        <v/>
      </c>
      <c r="S248" s="267" t="str">
        <f t="shared" si="41"/>
        <v/>
      </c>
    </row>
    <row r="249" spans="1:19" x14ac:dyDescent="0.25">
      <c r="A249" s="265">
        <v>41522</v>
      </c>
      <c r="B249" s="266">
        <f t="shared" si="33"/>
        <v>9</v>
      </c>
      <c r="C249" s="266">
        <f t="shared" si="32"/>
        <v>1</v>
      </c>
      <c r="D249" s="264">
        <f t="shared" si="34"/>
        <v>142.05555555555557</v>
      </c>
      <c r="E249" s="264">
        <f>SUM(D$2:D249)</f>
        <v>29993.564444444484</v>
      </c>
      <c r="F249" s="264">
        <v>60900</v>
      </c>
      <c r="G249" s="264">
        <v>41731</v>
      </c>
      <c r="H249" s="264">
        <v>77087</v>
      </c>
      <c r="I249" s="264">
        <v>105487</v>
      </c>
      <c r="J249" s="264">
        <v>43534</v>
      </c>
      <c r="K249" s="264">
        <v>79083</v>
      </c>
      <c r="L249" s="264">
        <v>106582</v>
      </c>
      <c r="M249" s="267" t="str">
        <f t="shared" si="35"/>
        <v/>
      </c>
      <c r="N249" s="267" t="str">
        <f t="shared" si="36"/>
        <v/>
      </c>
      <c r="O249" s="267" t="str">
        <f t="shared" si="37"/>
        <v/>
      </c>
      <c r="P249" s="267" t="str">
        <f t="shared" si="38"/>
        <v/>
      </c>
      <c r="Q249" s="267" t="str">
        <f t="shared" si="39"/>
        <v/>
      </c>
      <c r="R249" s="267" t="str">
        <f t="shared" si="40"/>
        <v/>
      </c>
      <c r="S249" s="267" t="str">
        <f t="shared" si="41"/>
        <v/>
      </c>
    </row>
    <row r="250" spans="1:19" x14ac:dyDescent="0.25">
      <c r="A250" s="265">
        <v>41523</v>
      </c>
      <c r="B250" s="266">
        <f t="shared" si="33"/>
        <v>9</v>
      </c>
      <c r="C250" s="266">
        <f t="shared" si="32"/>
        <v>1</v>
      </c>
      <c r="D250" s="264">
        <f t="shared" si="34"/>
        <v>142.05555555555557</v>
      </c>
      <c r="E250" s="264">
        <f>SUM(D$2:D250)</f>
        <v>30135.620000000039</v>
      </c>
      <c r="F250" s="264">
        <v>60900</v>
      </c>
      <c r="G250" s="264">
        <v>41731</v>
      </c>
      <c r="H250" s="264">
        <v>77087</v>
      </c>
      <c r="I250" s="264">
        <v>105487</v>
      </c>
      <c r="J250" s="264">
        <v>43534</v>
      </c>
      <c r="K250" s="264">
        <v>79083</v>
      </c>
      <c r="L250" s="264">
        <v>106582</v>
      </c>
      <c r="M250" s="267" t="str">
        <f t="shared" si="35"/>
        <v/>
      </c>
      <c r="N250" s="267" t="str">
        <f t="shared" si="36"/>
        <v/>
      </c>
      <c r="O250" s="267" t="str">
        <f t="shared" si="37"/>
        <v/>
      </c>
      <c r="P250" s="267" t="str">
        <f t="shared" si="38"/>
        <v/>
      </c>
      <c r="Q250" s="267" t="str">
        <f t="shared" si="39"/>
        <v/>
      </c>
      <c r="R250" s="267" t="str">
        <f t="shared" si="40"/>
        <v/>
      </c>
      <c r="S250" s="267" t="str">
        <f t="shared" si="41"/>
        <v/>
      </c>
    </row>
    <row r="251" spans="1:19" x14ac:dyDescent="0.25">
      <c r="A251" s="265">
        <v>41524</v>
      </c>
      <c r="B251" s="266">
        <f t="shared" si="33"/>
        <v>9</v>
      </c>
      <c r="C251" s="266">
        <f t="shared" si="32"/>
        <v>1</v>
      </c>
      <c r="D251" s="264">
        <f t="shared" si="34"/>
        <v>142.05555555555557</v>
      </c>
      <c r="E251" s="264">
        <f>SUM(D$2:D251)</f>
        <v>30277.675555555594</v>
      </c>
      <c r="F251" s="264">
        <v>60900</v>
      </c>
      <c r="G251" s="264">
        <v>41731</v>
      </c>
      <c r="H251" s="264">
        <v>77087</v>
      </c>
      <c r="I251" s="264">
        <v>105487</v>
      </c>
      <c r="J251" s="264">
        <v>43534</v>
      </c>
      <c r="K251" s="264">
        <v>79083</v>
      </c>
      <c r="L251" s="264">
        <v>106582</v>
      </c>
      <c r="M251" s="267" t="str">
        <f t="shared" si="35"/>
        <v/>
      </c>
      <c r="N251" s="267" t="str">
        <f t="shared" si="36"/>
        <v/>
      </c>
      <c r="O251" s="267" t="str">
        <f t="shared" si="37"/>
        <v/>
      </c>
      <c r="P251" s="267" t="str">
        <f t="shared" si="38"/>
        <v/>
      </c>
      <c r="Q251" s="267" t="str">
        <f t="shared" si="39"/>
        <v/>
      </c>
      <c r="R251" s="267" t="str">
        <f t="shared" si="40"/>
        <v/>
      </c>
      <c r="S251" s="267" t="str">
        <f t="shared" si="41"/>
        <v/>
      </c>
    </row>
    <row r="252" spans="1:19" x14ac:dyDescent="0.25">
      <c r="A252" s="265">
        <v>41525</v>
      </c>
      <c r="B252" s="266">
        <f t="shared" si="33"/>
        <v>9</v>
      </c>
      <c r="C252" s="266">
        <f t="shared" si="32"/>
        <v>1</v>
      </c>
      <c r="D252" s="264">
        <f t="shared" si="34"/>
        <v>142.05555555555557</v>
      </c>
      <c r="E252" s="264">
        <f>SUM(D$2:D252)</f>
        <v>30419.731111111148</v>
      </c>
      <c r="F252" s="264">
        <v>60900</v>
      </c>
      <c r="G252" s="264">
        <v>41731</v>
      </c>
      <c r="H252" s="264">
        <v>77087</v>
      </c>
      <c r="I252" s="264">
        <v>105487</v>
      </c>
      <c r="J252" s="264">
        <v>43534</v>
      </c>
      <c r="K252" s="264">
        <v>79083</v>
      </c>
      <c r="L252" s="264">
        <v>106582</v>
      </c>
      <c r="M252" s="267" t="str">
        <f t="shared" si="35"/>
        <v/>
      </c>
      <c r="N252" s="267" t="str">
        <f t="shared" si="36"/>
        <v/>
      </c>
      <c r="O252" s="267" t="str">
        <f t="shared" si="37"/>
        <v/>
      </c>
      <c r="P252" s="267" t="str">
        <f t="shared" si="38"/>
        <v/>
      </c>
      <c r="Q252" s="267" t="str">
        <f t="shared" si="39"/>
        <v/>
      </c>
      <c r="R252" s="267" t="str">
        <f t="shared" si="40"/>
        <v/>
      </c>
      <c r="S252" s="267" t="str">
        <f t="shared" si="41"/>
        <v/>
      </c>
    </row>
    <row r="253" spans="1:19" x14ac:dyDescent="0.25">
      <c r="A253" s="265">
        <v>41526</v>
      </c>
      <c r="B253" s="266">
        <f t="shared" si="33"/>
        <v>9</v>
      </c>
      <c r="C253" s="266">
        <f t="shared" si="32"/>
        <v>1</v>
      </c>
      <c r="D253" s="264">
        <f t="shared" si="34"/>
        <v>142.05555555555557</v>
      </c>
      <c r="E253" s="264">
        <f>SUM(D$2:D253)</f>
        <v>30561.786666666703</v>
      </c>
      <c r="F253" s="264">
        <v>60900</v>
      </c>
      <c r="G253" s="264">
        <v>41731</v>
      </c>
      <c r="H253" s="264">
        <v>77087</v>
      </c>
      <c r="I253" s="264">
        <v>105487</v>
      </c>
      <c r="J253" s="264">
        <v>43534</v>
      </c>
      <c r="K253" s="264">
        <v>79083</v>
      </c>
      <c r="L253" s="264">
        <v>106582</v>
      </c>
      <c r="M253" s="267" t="str">
        <f t="shared" si="35"/>
        <v/>
      </c>
      <c r="N253" s="267" t="str">
        <f t="shared" si="36"/>
        <v/>
      </c>
      <c r="O253" s="267" t="str">
        <f t="shared" si="37"/>
        <v/>
      </c>
      <c r="P253" s="267" t="str">
        <f t="shared" si="38"/>
        <v/>
      </c>
      <c r="Q253" s="267" t="str">
        <f t="shared" si="39"/>
        <v/>
      </c>
      <c r="R253" s="267" t="str">
        <f t="shared" si="40"/>
        <v/>
      </c>
      <c r="S253" s="267" t="str">
        <f t="shared" si="41"/>
        <v/>
      </c>
    </row>
    <row r="254" spans="1:19" x14ac:dyDescent="0.25">
      <c r="A254" s="265">
        <v>41527</v>
      </c>
      <c r="B254" s="266">
        <f t="shared" si="33"/>
        <v>9</v>
      </c>
      <c r="C254" s="266">
        <f t="shared" si="32"/>
        <v>1</v>
      </c>
      <c r="D254" s="264">
        <f t="shared" si="34"/>
        <v>142.05555555555557</v>
      </c>
      <c r="E254" s="264">
        <f>SUM(D$2:D254)</f>
        <v>30703.842222222258</v>
      </c>
      <c r="F254" s="264">
        <v>60900</v>
      </c>
      <c r="G254" s="264">
        <v>41731</v>
      </c>
      <c r="H254" s="264">
        <v>77087</v>
      </c>
      <c r="I254" s="264">
        <v>105487</v>
      </c>
      <c r="J254" s="264">
        <v>43534</v>
      </c>
      <c r="K254" s="264">
        <v>79083</v>
      </c>
      <c r="L254" s="264">
        <v>106582</v>
      </c>
      <c r="M254" s="267" t="str">
        <f t="shared" si="35"/>
        <v/>
      </c>
      <c r="N254" s="267" t="str">
        <f t="shared" si="36"/>
        <v/>
      </c>
      <c r="O254" s="267" t="str">
        <f t="shared" si="37"/>
        <v/>
      </c>
      <c r="P254" s="267" t="str">
        <f t="shared" si="38"/>
        <v/>
      </c>
      <c r="Q254" s="267" t="str">
        <f t="shared" si="39"/>
        <v/>
      </c>
      <c r="R254" s="267" t="str">
        <f t="shared" si="40"/>
        <v/>
      </c>
      <c r="S254" s="267" t="str">
        <f t="shared" si="41"/>
        <v/>
      </c>
    </row>
    <row r="255" spans="1:19" x14ac:dyDescent="0.25">
      <c r="A255" s="265">
        <v>41528</v>
      </c>
      <c r="B255" s="266">
        <f t="shared" si="33"/>
        <v>9</v>
      </c>
      <c r="C255" s="266">
        <f t="shared" si="32"/>
        <v>1</v>
      </c>
      <c r="D255" s="264">
        <f t="shared" si="34"/>
        <v>142.05555555555557</v>
      </c>
      <c r="E255" s="264">
        <f>SUM(D$2:D255)</f>
        <v>30845.897777777813</v>
      </c>
      <c r="F255" s="264">
        <v>60900</v>
      </c>
      <c r="G255" s="264">
        <v>41731</v>
      </c>
      <c r="H255" s="264">
        <v>77087</v>
      </c>
      <c r="I255" s="264">
        <v>105487</v>
      </c>
      <c r="J255" s="264">
        <v>43534</v>
      </c>
      <c r="K255" s="264">
        <v>79083</v>
      </c>
      <c r="L255" s="264">
        <v>106582</v>
      </c>
      <c r="M255" s="267" t="str">
        <f t="shared" si="35"/>
        <v/>
      </c>
      <c r="N255" s="267" t="str">
        <f t="shared" si="36"/>
        <v/>
      </c>
      <c r="O255" s="267" t="str">
        <f t="shared" si="37"/>
        <v/>
      </c>
      <c r="P255" s="267" t="str">
        <f t="shared" si="38"/>
        <v/>
      </c>
      <c r="Q255" s="267" t="str">
        <f t="shared" si="39"/>
        <v/>
      </c>
      <c r="R255" s="267" t="str">
        <f t="shared" si="40"/>
        <v/>
      </c>
      <c r="S255" s="267" t="str">
        <f t="shared" si="41"/>
        <v/>
      </c>
    </row>
    <row r="256" spans="1:19" x14ac:dyDescent="0.25">
      <c r="A256" s="265">
        <v>41529</v>
      </c>
      <c r="B256" s="266">
        <f t="shared" si="33"/>
        <v>9</v>
      </c>
      <c r="C256" s="266">
        <f t="shared" si="32"/>
        <v>1</v>
      </c>
      <c r="D256" s="264">
        <f t="shared" si="34"/>
        <v>142.05555555555557</v>
      </c>
      <c r="E256" s="264">
        <f>SUM(D$2:D256)</f>
        <v>30987.953333333367</v>
      </c>
      <c r="F256" s="264">
        <v>60900</v>
      </c>
      <c r="G256" s="264">
        <v>41731</v>
      </c>
      <c r="H256" s="264">
        <v>77087</v>
      </c>
      <c r="I256" s="264">
        <v>105487</v>
      </c>
      <c r="J256" s="264">
        <v>43534</v>
      </c>
      <c r="K256" s="264">
        <v>79083</v>
      </c>
      <c r="L256" s="264">
        <v>106582</v>
      </c>
      <c r="M256" s="267" t="str">
        <f t="shared" si="35"/>
        <v/>
      </c>
      <c r="N256" s="267" t="str">
        <f t="shared" si="36"/>
        <v/>
      </c>
      <c r="O256" s="267" t="str">
        <f t="shared" si="37"/>
        <v/>
      </c>
      <c r="P256" s="267" t="str">
        <f t="shared" si="38"/>
        <v/>
      </c>
      <c r="Q256" s="267" t="str">
        <f t="shared" si="39"/>
        <v/>
      </c>
      <c r="R256" s="267" t="str">
        <f t="shared" si="40"/>
        <v/>
      </c>
      <c r="S256" s="267" t="str">
        <f t="shared" si="41"/>
        <v/>
      </c>
    </row>
    <row r="257" spans="1:19" x14ac:dyDescent="0.25">
      <c r="A257" s="265">
        <v>41530</v>
      </c>
      <c r="B257" s="266">
        <f t="shared" si="33"/>
        <v>9</v>
      </c>
      <c r="C257" s="266">
        <f t="shared" si="32"/>
        <v>1</v>
      </c>
      <c r="D257" s="264">
        <f t="shared" si="34"/>
        <v>142.05555555555557</v>
      </c>
      <c r="E257" s="264">
        <f>SUM(D$2:D257)</f>
        <v>31130.008888888922</v>
      </c>
      <c r="F257" s="264">
        <v>60900</v>
      </c>
      <c r="G257" s="264">
        <v>41731</v>
      </c>
      <c r="H257" s="264">
        <v>77087</v>
      </c>
      <c r="I257" s="264">
        <v>105487</v>
      </c>
      <c r="J257" s="264">
        <v>43534</v>
      </c>
      <c r="K257" s="264">
        <v>79083</v>
      </c>
      <c r="L257" s="264">
        <v>106582</v>
      </c>
      <c r="M257" s="267" t="str">
        <f t="shared" si="35"/>
        <v/>
      </c>
      <c r="N257" s="267" t="str">
        <f t="shared" si="36"/>
        <v/>
      </c>
      <c r="O257" s="267" t="str">
        <f t="shared" si="37"/>
        <v/>
      </c>
      <c r="P257" s="267" t="str">
        <f t="shared" si="38"/>
        <v/>
      </c>
      <c r="Q257" s="267" t="str">
        <f t="shared" si="39"/>
        <v/>
      </c>
      <c r="R257" s="267" t="str">
        <f t="shared" si="40"/>
        <v/>
      </c>
      <c r="S257" s="267" t="str">
        <f t="shared" si="41"/>
        <v/>
      </c>
    </row>
    <row r="258" spans="1:19" x14ac:dyDescent="0.25">
      <c r="A258" s="265">
        <v>41531</v>
      </c>
      <c r="B258" s="266">
        <f t="shared" si="33"/>
        <v>9</v>
      </c>
      <c r="C258" s="266">
        <f t="shared" ref="C258:C321" si="42">IF(VLOOKUP($B258,$U$2:$V$15,2,FALSE)=0,1,IF(VLOOKUP($B258,$U$2:$V$15,2,FALSE)=VLOOKUP($B258,$U$2:$W$15,3,FALSE),0,IF(AND((VLOOKUP(($B258-1),$U$2:$V$15,2,FALSE)&gt;=1),VLOOKUP($B258,$U$2:$V$15,2,FALSE)&gt;=DAY(A258)),0,IF(AND((VLOOKUP(($B258+1),$U$2:$V$15,2,FALSE)&gt;=1),DAY(A258)&gt;(VLOOKUP($B258,$U$2:$W$15,3,FALSE)-VLOOKUP($B258,$U$2:$V$15,2,FALSE))),0,1))))</f>
        <v>1</v>
      </c>
      <c r="D258" s="264">
        <f t="shared" si="34"/>
        <v>142.05555555555557</v>
      </c>
      <c r="E258" s="264">
        <f>SUM(D$2:D258)</f>
        <v>31272.064444444477</v>
      </c>
      <c r="F258" s="264">
        <v>60900</v>
      </c>
      <c r="G258" s="264">
        <v>41731</v>
      </c>
      <c r="H258" s="264">
        <v>77087</v>
      </c>
      <c r="I258" s="264">
        <v>105487</v>
      </c>
      <c r="J258" s="264">
        <v>43534</v>
      </c>
      <c r="K258" s="264">
        <v>79083</v>
      </c>
      <c r="L258" s="264">
        <v>106582</v>
      </c>
      <c r="M258" s="267" t="str">
        <f t="shared" si="35"/>
        <v/>
      </c>
      <c r="N258" s="267" t="str">
        <f t="shared" si="36"/>
        <v/>
      </c>
      <c r="O258" s="267" t="str">
        <f t="shared" si="37"/>
        <v/>
      </c>
      <c r="P258" s="267" t="str">
        <f t="shared" si="38"/>
        <v/>
      </c>
      <c r="Q258" s="267" t="str">
        <f t="shared" si="39"/>
        <v/>
      </c>
      <c r="R258" s="267" t="str">
        <f t="shared" si="40"/>
        <v/>
      </c>
      <c r="S258" s="267" t="str">
        <f t="shared" si="41"/>
        <v/>
      </c>
    </row>
    <row r="259" spans="1:19" x14ac:dyDescent="0.25">
      <c r="A259" s="265">
        <v>41532</v>
      </c>
      <c r="B259" s="266">
        <f t="shared" ref="B259:B322" si="43">MONTH(A259)</f>
        <v>9</v>
      </c>
      <c r="C259" s="266">
        <f t="shared" si="42"/>
        <v>1</v>
      </c>
      <c r="D259" s="264">
        <f t="shared" ref="D259:D322" si="44">IF(C259=0,0,VLOOKUP(B259,$U$3:$X$14,4,FALSE))</f>
        <v>142.05555555555557</v>
      </c>
      <c r="E259" s="264">
        <f>SUM(D$2:D259)</f>
        <v>31414.120000000032</v>
      </c>
      <c r="F259" s="264">
        <v>60900</v>
      </c>
      <c r="G259" s="264">
        <v>41731</v>
      </c>
      <c r="H259" s="264">
        <v>77087</v>
      </c>
      <c r="I259" s="264">
        <v>105487</v>
      </c>
      <c r="J259" s="264">
        <v>43534</v>
      </c>
      <c r="K259" s="264">
        <v>79083</v>
      </c>
      <c r="L259" s="264">
        <v>106582</v>
      </c>
      <c r="M259" s="267" t="str">
        <f t="shared" ref="M259:M322" si="45">IF(ISNUMBER(M258),"  ",IF(M258="  ","  ",IF($E259&gt;F259,$A259,"")))</f>
        <v/>
      </c>
      <c r="N259" s="267" t="str">
        <f t="shared" ref="N259:N322" si="46">IF(ISNUMBER(N258),"  ",IF(N258="  ","  ",IF($E259&gt;G259,$A259,"")))</f>
        <v/>
      </c>
      <c r="O259" s="267" t="str">
        <f t="shared" ref="O259:O322" si="47">IF(ISNUMBER(O258),"  ",IF(O258="  ","  ",IF($E259&gt;H259,$A259,"")))</f>
        <v/>
      </c>
      <c r="P259" s="267" t="str">
        <f t="shared" ref="P259:P322" si="48">IF(ISNUMBER(P258),"  ",IF(P258="  ","  ",IF($E259&gt;I259,$A259,"")))</f>
        <v/>
      </c>
      <c r="Q259" s="267" t="str">
        <f t="shared" ref="Q259:Q322" si="49">IF(ISNUMBER(Q258),"  ",IF(Q258="  ","  ",IF($E259&gt;J259,$A259,"")))</f>
        <v/>
      </c>
      <c r="R259" s="267" t="str">
        <f t="shared" ref="R259:R322" si="50">IF(ISNUMBER(R258),"  ",IF(R258="  ","  ",IF($E259&gt;K259,$A259,"")))</f>
        <v/>
      </c>
      <c r="S259" s="267" t="str">
        <f t="shared" ref="S259:S322" si="51">IF(ISNUMBER(S258),"  ",IF(S258="  ","  ",IF($E259&gt;L259,$A259,"")))</f>
        <v/>
      </c>
    </row>
    <row r="260" spans="1:19" x14ac:dyDescent="0.25">
      <c r="A260" s="265">
        <v>41533</v>
      </c>
      <c r="B260" s="266">
        <f t="shared" si="43"/>
        <v>9</v>
      </c>
      <c r="C260" s="266">
        <f t="shared" si="42"/>
        <v>1</v>
      </c>
      <c r="D260" s="264">
        <f t="shared" si="44"/>
        <v>142.05555555555557</v>
      </c>
      <c r="E260" s="264">
        <f>SUM(D$2:D260)</f>
        <v>31556.175555555586</v>
      </c>
      <c r="F260" s="264">
        <v>60900</v>
      </c>
      <c r="G260" s="264">
        <v>41731</v>
      </c>
      <c r="H260" s="264">
        <v>77087</v>
      </c>
      <c r="I260" s="264">
        <v>105487</v>
      </c>
      <c r="J260" s="264">
        <v>43534</v>
      </c>
      <c r="K260" s="264">
        <v>79083</v>
      </c>
      <c r="L260" s="264">
        <v>106582</v>
      </c>
      <c r="M260" s="267" t="str">
        <f t="shared" si="45"/>
        <v/>
      </c>
      <c r="N260" s="267" t="str">
        <f t="shared" si="46"/>
        <v/>
      </c>
      <c r="O260" s="267" t="str">
        <f t="shared" si="47"/>
        <v/>
      </c>
      <c r="P260" s="267" t="str">
        <f t="shared" si="48"/>
        <v/>
      </c>
      <c r="Q260" s="267" t="str">
        <f t="shared" si="49"/>
        <v/>
      </c>
      <c r="R260" s="267" t="str">
        <f t="shared" si="50"/>
        <v/>
      </c>
      <c r="S260" s="267" t="str">
        <f t="shared" si="51"/>
        <v/>
      </c>
    </row>
    <row r="261" spans="1:19" x14ac:dyDescent="0.25">
      <c r="A261" s="265">
        <v>41534</v>
      </c>
      <c r="B261" s="266">
        <f t="shared" si="43"/>
        <v>9</v>
      </c>
      <c r="C261" s="266">
        <f t="shared" si="42"/>
        <v>1</v>
      </c>
      <c r="D261" s="264">
        <f t="shared" si="44"/>
        <v>142.05555555555557</v>
      </c>
      <c r="E261" s="264">
        <f>SUM(D$2:D261)</f>
        <v>31698.231111111141</v>
      </c>
      <c r="F261" s="264">
        <v>60900</v>
      </c>
      <c r="G261" s="264">
        <v>41731</v>
      </c>
      <c r="H261" s="264">
        <v>77087</v>
      </c>
      <c r="I261" s="264">
        <v>105487</v>
      </c>
      <c r="J261" s="264">
        <v>43534</v>
      </c>
      <c r="K261" s="264">
        <v>79083</v>
      </c>
      <c r="L261" s="264">
        <v>106582</v>
      </c>
      <c r="M261" s="267" t="str">
        <f t="shared" si="45"/>
        <v/>
      </c>
      <c r="N261" s="267" t="str">
        <f t="shared" si="46"/>
        <v/>
      </c>
      <c r="O261" s="267" t="str">
        <f t="shared" si="47"/>
        <v/>
      </c>
      <c r="P261" s="267" t="str">
        <f t="shared" si="48"/>
        <v/>
      </c>
      <c r="Q261" s="267" t="str">
        <f t="shared" si="49"/>
        <v/>
      </c>
      <c r="R261" s="267" t="str">
        <f t="shared" si="50"/>
        <v/>
      </c>
      <c r="S261" s="267" t="str">
        <f t="shared" si="51"/>
        <v/>
      </c>
    </row>
    <row r="262" spans="1:19" x14ac:dyDescent="0.25">
      <c r="A262" s="265">
        <v>41535</v>
      </c>
      <c r="B262" s="266">
        <f t="shared" si="43"/>
        <v>9</v>
      </c>
      <c r="C262" s="266">
        <f t="shared" si="42"/>
        <v>1</v>
      </c>
      <c r="D262" s="264">
        <f t="shared" si="44"/>
        <v>142.05555555555557</v>
      </c>
      <c r="E262" s="264">
        <f>SUM(D$2:D262)</f>
        <v>31840.286666666696</v>
      </c>
      <c r="F262" s="264">
        <v>60900</v>
      </c>
      <c r="G262" s="264">
        <v>41731</v>
      </c>
      <c r="H262" s="264">
        <v>77087</v>
      </c>
      <c r="I262" s="264">
        <v>105487</v>
      </c>
      <c r="J262" s="264">
        <v>43534</v>
      </c>
      <c r="K262" s="264">
        <v>79083</v>
      </c>
      <c r="L262" s="264">
        <v>106582</v>
      </c>
      <c r="M262" s="267" t="str">
        <f t="shared" si="45"/>
        <v/>
      </c>
      <c r="N262" s="267" t="str">
        <f t="shared" si="46"/>
        <v/>
      </c>
      <c r="O262" s="267" t="str">
        <f t="shared" si="47"/>
        <v/>
      </c>
      <c r="P262" s="267" t="str">
        <f t="shared" si="48"/>
        <v/>
      </c>
      <c r="Q262" s="267" t="str">
        <f t="shared" si="49"/>
        <v/>
      </c>
      <c r="R262" s="267" t="str">
        <f t="shared" si="50"/>
        <v/>
      </c>
      <c r="S262" s="267" t="str">
        <f t="shared" si="51"/>
        <v/>
      </c>
    </row>
    <row r="263" spans="1:19" x14ac:dyDescent="0.25">
      <c r="A263" s="265">
        <v>41536</v>
      </c>
      <c r="B263" s="266">
        <f t="shared" si="43"/>
        <v>9</v>
      </c>
      <c r="C263" s="266">
        <f t="shared" si="42"/>
        <v>1</v>
      </c>
      <c r="D263" s="264">
        <f t="shared" si="44"/>
        <v>142.05555555555557</v>
      </c>
      <c r="E263" s="264">
        <f>SUM(D$2:D263)</f>
        <v>31982.342222222251</v>
      </c>
      <c r="F263" s="264">
        <v>60900</v>
      </c>
      <c r="G263" s="264">
        <v>41731</v>
      </c>
      <c r="H263" s="264">
        <v>77087</v>
      </c>
      <c r="I263" s="264">
        <v>105487</v>
      </c>
      <c r="J263" s="264">
        <v>43534</v>
      </c>
      <c r="K263" s="264">
        <v>79083</v>
      </c>
      <c r="L263" s="264">
        <v>106582</v>
      </c>
      <c r="M263" s="267" t="str">
        <f t="shared" si="45"/>
        <v/>
      </c>
      <c r="N263" s="267" t="str">
        <f t="shared" si="46"/>
        <v/>
      </c>
      <c r="O263" s="267" t="str">
        <f t="shared" si="47"/>
        <v/>
      </c>
      <c r="P263" s="267" t="str">
        <f t="shared" si="48"/>
        <v/>
      </c>
      <c r="Q263" s="267" t="str">
        <f t="shared" si="49"/>
        <v/>
      </c>
      <c r="R263" s="267" t="str">
        <f t="shared" si="50"/>
        <v/>
      </c>
      <c r="S263" s="267" t="str">
        <f t="shared" si="51"/>
        <v/>
      </c>
    </row>
    <row r="264" spans="1:19" x14ac:dyDescent="0.25">
      <c r="A264" s="265">
        <v>41537</v>
      </c>
      <c r="B264" s="266">
        <f t="shared" si="43"/>
        <v>9</v>
      </c>
      <c r="C264" s="266">
        <f t="shared" si="42"/>
        <v>1</v>
      </c>
      <c r="D264" s="264">
        <f t="shared" si="44"/>
        <v>142.05555555555557</v>
      </c>
      <c r="E264" s="264">
        <f>SUM(D$2:D264)</f>
        <v>32124.397777777805</v>
      </c>
      <c r="F264" s="264">
        <v>60900</v>
      </c>
      <c r="G264" s="264">
        <v>41731</v>
      </c>
      <c r="H264" s="264">
        <v>77087</v>
      </c>
      <c r="I264" s="264">
        <v>105487</v>
      </c>
      <c r="J264" s="264">
        <v>43534</v>
      </c>
      <c r="K264" s="264">
        <v>79083</v>
      </c>
      <c r="L264" s="264">
        <v>106582</v>
      </c>
      <c r="M264" s="267" t="str">
        <f t="shared" si="45"/>
        <v/>
      </c>
      <c r="N264" s="267" t="str">
        <f t="shared" si="46"/>
        <v/>
      </c>
      <c r="O264" s="267" t="str">
        <f t="shared" si="47"/>
        <v/>
      </c>
      <c r="P264" s="267" t="str">
        <f t="shared" si="48"/>
        <v/>
      </c>
      <c r="Q264" s="267" t="str">
        <f t="shared" si="49"/>
        <v/>
      </c>
      <c r="R264" s="267" t="str">
        <f t="shared" si="50"/>
        <v/>
      </c>
      <c r="S264" s="267" t="str">
        <f t="shared" si="51"/>
        <v/>
      </c>
    </row>
    <row r="265" spans="1:19" x14ac:dyDescent="0.25">
      <c r="A265" s="265">
        <v>41538</v>
      </c>
      <c r="B265" s="266">
        <f t="shared" si="43"/>
        <v>9</v>
      </c>
      <c r="C265" s="266">
        <f t="shared" si="42"/>
        <v>1</v>
      </c>
      <c r="D265" s="264">
        <f t="shared" si="44"/>
        <v>142.05555555555557</v>
      </c>
      <c r="E265" s="264">
        <f>SUM(D$2:D265)</f>
        <v>32266.45333333336</v>
      </c>
      <c r="F265" s="264">
        <v>60900</v>
      </c>
      <c r="G265" s="264">
        <v>41731</v>
      </c>
      <c r="H265" s="264">
        <v>77087</v>
      </c>
      <c r="I265" s="264">
        <v>105487</v>
      </c>
      <c r="J265" s="264">
        <v>43534</v>
      </c>
      <c r="K265" s="264">
        <v>79083</v>
      </c>
      <c r="L265" s="264">
        <v>106582</v>
      </c>
      <c r="M265" s="267" t="str">
        <f t="shared" si="45"/>
        <v/>
      </c>
      <c r="N265" s="267" t="str">
        <f t="shared" si="46"/>
        <v/>
      </c>
      <c r="O265" s="267" t="str">
        <f t="shared" si="47"/>
        <v/>
      </c>
      <c r="P265" s="267" t="str">
        <f t="shared" si="48"/>
        <v/>
      </c>
      <c r="Q265" s="267" t="str">
        <f t="shared" si="49"/>
        <v/>
      </c>
      <c r="R265" s="267" t="str">
        <f t="shared" si="50"/>
        <v/>
      </c>
      <c r="S265" s="267" t="str">
        <f t="shared" si="51"/>
        <v/>
      </c>
    </row>
    <row r="266" spans="1:19" x14ac:dyDescent="0.25">
      <c r="A266" s="265">
        <v>41539</v>
      </c>
      <c r="B266" s="266">
        <f t="shared" si="43"/>
        <v>9</v>
      </c>
      <c r="C266" s="266">
        <f t="shared" si="42"/>
        <v>1</v>
      </c>
      <c r="D266" s="264">
        <f t="shared" si="44"/>
        <v>142.05555555555557</v>
      </c>
      <c r="E266" s="264">
        <f>SUM(D$2:D266)</f>
        <v>32408.508888888915</v>
      </c>
      <c r="F266" s="264">
        <v>60900</v>
      </c>
      <c r="G266" s="264">
        <v>41731</v>
      </c>
      <c r="H266" s="264">
        <v>77087</v>
      </c>
      <c r="I266" s="264">
        <v>105487</v>
      </c>
      <c r="J266" s="264">
        <v>43534</v>
      </c>
      <c r="K266" s="264">
        <v>79083</v>
      </c>
      <c r="L266" s="264">
        <v>106582</v>
      </c>
      <c r="M266" s="267" t="str">
        <f t="shared" si="45"/>
        <v/>
      </c>
      <c r="N266" s="267" t="str">
        <f t="shared" si="46"/>
        <v/>
      </c>
      <c r="O266" s="267" t="str">
        <f t="shared" si="47"/>
        <v/>
      </c>
      <c r="P266" s="267" t="str">
        <f t="shared" si="48"/>
        <v/>
      </c>
      <c r="Q266" s="267" t="str">
        <f t="shared" si="49"/>
        <v/>
      </c>
      <c r="R266" s="267" t="str">
        <f t="shared" si="50"/>
        <v/>
      </c>
      <c r="S266" s="267" t="str">
        <f t="shared" si="51"/>
        <v/>
      </c>
    </row>
    <row r="267" spans="1:19" x14ac:dyDescent="0.25">
      <c r="A267" s="265">
        <v>41540</v>
      </c>
      <c r="B267" s="266">
        <f t="shared" si="43"/>
        <v>9</v>
      </c>
      <c r="C267" s="266">
        <f t="shared" si="42"/>
        <v>1</v>
      </c>
      <c r="D267" s="264">
        <f t="shared" si="44"/>
        <v>142.05555555555557</v>
      </c>
      <c r="E267" s="264">
        <f>SUM(D$2:D267)</f>
        <v>32550.56444444447</v>
      </c>
      <c r="F267" s="264">
        <v>60900</v>
      </c>
      <c r="G267" s="264">
        <v>41731</v>
      </c>
      <c r="H267" s="264">
        <v>77087</v>
      </c>
      <c r="I267" s="264">
        <v>105487</v>
      </c>
      <c r="J267" s="264">
        <v>43534</v>
      </c>
      <c r="K267" s="264">
        <v>79083</v>
      </c>
      <c r="L267" s="264">
        <v>106582</v>
      </c>
      <c r="M267" s="267" t="str">
        <f t="shared" si="45"/>
        <v/>
      </c>
      <c r="N267" s="267" t="str">
        <f t="shared" si="46"/>
        <v/>
      </c>
      <c r="O267" s="267" t="str">
        <f t="shared" si="47"/>
        <v/>
      </c>
      <c r="P267" s="267" t="str">
        <f t="shared" si="48"/>
        <v/>
      </c>
      <c r="Q267" s="267" t="str">
        <f t="shared" si="49"/>
        <v/>
      </c>
      <c r="R267" s="267" t="str">
        <f t="shared" si="50"/>
        <v/>
      </c>
      <c r="S267" s="267" t="str">
        <f t="shared" si="51"/>
        <v/>
      </c>
    </row>
    <row r="268" spans="1:19" x14ac:dyDescent="0.25">
      <c r="A268" s="265">
        <v>41541</v>
      </c>
      <c r="B268" s="266">
        <f t="shared" si="43"/>
        <v>9</v>
      </c>
      <c r="C268" s="266">
        <f t="shared" si="42"/>
        <v>1</v>
      </c>
      <c r="D268" s="264">
        <f t="shared" si="44"/>
        <v>142.05555555555557</v>
      </c>
      <c r="E268" s="264">
        <f>SUM(D$2:D268)</f>
        <v>32692.620000000024</v>
      </c>
      <c r="F268" s="264">
        <v>60900</v>
      </c>
      <c r="G268" s="264">
        <v>41731</v>
      </c>
      <c r="H268" s="264">
        <v>77087</v>
      </c>
      <c r="I268" s="264">
        <v>105487</v>
      </c>
      <c r="J268" s="264">
        <v>43534</v>
      </c>
      <c r="K268" s="264">
        <v>79083</v>
      </c>
      <c r="L268" s="264">
        <v>106582</v>
      </c>
      <c r="M268" s="267" t="str">
        <f t="shared" si="45"/>
        <v/>
      </c>
      <c r="N268" s="267" t="str">
        <f t="shared" si="46"/>
        <v/>
      </c>
      <c r="O268" s="267" t="str">
        <f t="shared" si="47"/>
        <v/>
      </c>
      <c r="P268" s="267" t="str">
        <f t="shared" si="48"/>
        <v/>
      </c>
      <c r="Q268" s="267" t="str">
        <f t="shared" si="49"/>
        <v/>
      </c>
      <c r="R268" s="267" t="str">
        <f t="shared" si="50"/>
        <v/>
      </c>
      <c r="S268" s="267" t="str">
        <f t="shared" si="51"/>
        <v/>
      </c>
    </row>
    <row r="269" spans="1:19" x14ac:dyDescent="0.25">
      <c r="A269" s="265">
        <v>41542</v>
      </c>
      <c r="B269" s="266">
        <f t="shared" si="43"/>
        <v>9</v>
      </c>
      <c r="C269" s="266">
        <f t="shared" si="42"/>
        <v>1</v>
      </c>
      <c r="D269" s="264">
        <f t="shared" si="44"/>
        <v>142.05555555555557</v>
      </c>
      <c r="E269" s="264">
        <f>SUM(D$2:D269)</f>
        <v>32834.675555555579</v>
      </c>
      <c r="F269" s="264">
        <v>60900</v>
      </c>
      <c r="G269" s="264">
        <v>41731</v>
      </c>
      <c r="H269" s="264">
        <v>77087</v>
      </c>
      <c r="I269" s="264">
        <v>105487</v>
      </c>
      <c r="J269" s="264">
        <v>43534</v>
      </c>
      <c r="K269" s="264">
        <v>79083</v>
      </c>
      <c r="L269" s="264">
        <v>106582</v>
      </c>
      <c r="M269" s="267" t="str">
        <f t="shared" si="45"/>
        <v/>
      </c>
      <c r="N269" s="267" t="str">
        <f t="shared" si="46"/>
        <v/>
      </c>
      <c r="O269" s="267" t="str">
        <f t="shared" si="47"/>
        <v/>
      </c>
      <c r="P269" s="267" t="str">
        <f t="shared" si="48"/>
        <v/>
      </c>
      <c r="Q269" s="267" t="str">
        <f t="shared" si="49"/>
        <v/>
      </c>
      <c r="R269" s="267" t="str">
        <f t="shared" si="50"/>
        <v/>
      </c>
      <c r="S269" s="267" t="str">
        <f t="shared" si="51"/>
        <v/>
      </c>
    </row>
    <row r="270" spans="1:19" x14ac:dyDescent="0.25">
      <c r="A270" s="265">
        <v>41543</v>
      </c>
      <c r="B270" s="266">
        <f t="shared" si="43"/>
        <v>9</v>
      </c>
      <c r="C270" s="266">
        <f t="shared" si="42"/>
        <v>1</v>
      </c>
      <c r="D270" s="264">
        <f t="shared" si="44"/>
        <v>142.05555555555557</v>
      </c>
      <c r="E270" s="264">
        <f>SUM(D$2:D270)</f>
        <v>32976.731111111134</v>
      </c>
      <c r="F270" s="264">
        <v>60900</v>
      </c>
      <c r="G270" s="264">
        <v>41731</v>
      </c>
      <c r="H270" s="264">
        <v>77087</v>
      </c>
      <c r="I270" s="264">
        <v>105487</v>
      </c>
      <c r="J270" s="264">
        <v>43534</v>
      </c>
      <c r="K270" s="264">
        <v>79083</v>
      </c>
      <c r="L270" s="264">
        <v>106582</v>
      </c>
      <c r="M270" s="267" t="str">
        <f t="shared" si="45"/>
        <v/>
      </c>
      <c r="N270" s="267" t="str">
        <f t="shared" si="46"/>
        <v/>
      </c>
      <c r="O270" s="267" t="str">
        <f t="shared" si="47"/>
        <v/>
      </c>
      <c r="P270" s="267" t="str">
        <f t="shared" si="48"/>
        <v/>
      </c>
      <c r="Q270" s="267" t="str">
        <f t="shared" si="49"/>
        <v/>
      </c>
      <c r="R270" s="267" t="str">
        <f t="shared" si="50"/>
        <v/>
      </c>
      <c r="S270" s="267" t="str">
        <f t="shared" si="51"/>
        <v/>
      </c>
    </row>
    <row r="271" spans="1:19" x14ac:dyDescent="0.25">
      <c r="A271" s="265">
        <v>41544</v>
      </c>
      <c r="B271" s="266">
        <f t="shared" si="43"/>
        <v>9</v>
      </c>
      <c r="C271" s="266">
        <f t="shared" si="42"/>
        <v>1</v>
      </c>
      <c r="D271" s="264">
        <f t="shared" si="44"/>
        <v>142.05555555555557</v>
      </c>
      <c r="E271" s="264">
        <f>SUM(D$2:D271)</f>
        <v>33118.786666666689</v>
      </c>
      <c r="F271" s="264">
        <v>60900</v>
      </c>
      <c r="G271" s="264">
        <v>41731</v>
      </c>
      <c r="H271" s="264">
        <v>77087</v>
      </c>
      <c r="I271" s="264">
        <v>105487</v>
      </c>
      <c r="J271" s="264">
        <v>43534</v>
      </c>
      <c r="K271" s="264">
        <v>79083</v>
      </c>
      <c r="L271" s="264">
        <v>106582</v>
      </c>
      <c r="M271" s="267" t="str">
        <f t="shared" si="45"/>
        <v/>
      </c>
      <c r="N271" s="267" t="str">
        <f t="shared" si="46"/>
        <v/>
      </c>
      <c r="O271" s="267" t="str">
        <f t="shared" si="47"/>
        <v/>
      </c>
      <c r="P271" s="267" t="str">
        <f t="shared" si="48"/>
        <v/>
      </c>
      <c r="Q271" s="267" t="str">
        <f t="shared" si="49"/>
        <v/>
      </c>
      <c r="R271" s="267" t="str">
        <f t="shared" si="50"/>
        <v/>
      </c>
      <c r="S271" s="267" t="str">
        <f t="shared" si="51"/>
        <v/>
      </c>
    </row>
    <row r="272" spans="1:19" x14ac:dyDescent="0.25">
      <c r="A272" s="265">
        <v>41545</v>
      </c>
      <c r="B272" s="266">
        <f t="shared" si="43"/>
        <v>9</v>
      </c>
      <c r="C272" s="266">
        <f t="shared" si="42"/>
        <v>1</v>
      </c>
      <c r="D272" s="264">
        <f t="shared" si="44"/>
        <v>142.05555555555557</v>
      </c>
      <c r="E272" s="264">
        <f>SUM(D$2:D272)</f>
        <v>33260.842222222243</v>
      </c>
      <c r="F272" s="264">
        <v>60900</v>
      </c>
      <c r="G272" s="264">
        <v>41731</v>
      </c>
      <c r="H272" s="264">
        <v>77087</v>
      </c>
      <c r="I272" s="264">
        <v>105487</v>
      </c>
      <c r="J272" s="264">
        <v>43534</v>
      </c>
      <c r="K272" s="264">
        <v>79083</v>
      </c>
      <c r="L272" s="264">
        <v>106582</v>
      </c>
      <c r="M272" s="267" t="str">
        <f t="shared" si="45"/>
        <v/>
      </c>
      <c r="N272" s="267" t="str">
        <f t="shared" si="46"/>
        <v/>
      </c>
      <c r="O272" s="267" t="str">
        <f t="shared" si="47"/>
        <v/>
      </c>
      <c r="P272" s="267" t="str">
        <f t="shared" si="48"/>
        <v/>
      </c>
      <c r="Q272" s="267" t="str">
        <f t="shared" si="49"/>
        <v/>
      </c>
      <c r="R272" s="267" t="str">
        <f t="shared" si="50"/>
        <v/>
      </c>
      <c r="S272" s="267" t="str">
        <f t="shared" si="51"/>
        <v/>
      </c>
    </row>
    <row r="273" spans="1:19" x14ac:dyDescent="0.25">
      <c r="A273" s="265">
        <v>41546</v>
      </c>
      <c r="B273" s="266">
        <f t="shared" si="43"/>
        <v>9</v>
      </c>
      <c r="C273" s="266">
        <f t="shared" si="42"/>
        <v>1</v>
      </c>
      <c r="D273" s="264">
        <f t="shared" si="44"/>
        <v>142.05555555555557</v>
      </c>
      <c r="E273" s="264">
        <f>SUM(D$2:D273)</f>
        <v>33402.897777777798</v>
      </c>
      <c r="F273" s="264">
        <v>60900</v>
      </c>
      <c r="G273" s="264">
        <v>41731</v>
      </c>
      <c r="H273" s="264">
        <v>77087</v>
      </c>
      <c r="I273" s="264">
        <v>105487</v>
      </c>
      <c r="J273" s="264">
        <v>43534</v>
      </c>
      <c r="K273" s="264">
        <v>79083</v>
      </c>
      <c r="L273" s="264">
        <v>106582</v>
      </c>
      <c r="M273" s="267" t="str">
        <f t="shared" si="45"/>
        <v/>
      </c>
      <c r="N273" s="267" t="str">
        <f t="shared" si="46"/>
        <v/>
      </c>
      <c r="O273" s="267" t="str">
        <f t="shared" si="47"/>
        <v/>
      </c>
      <c r="P273" s="267" t="str">
        <f t="shared" si="48"/>
        <v/>
      </c>
      <c r="Q273" s="267" t="str">
        <f t="shared" si="49"/>
        <v/>
      </c>
      <c r="R273" s="267" t="str">
        <f t="shared" si="50"/>
        <v/>
      </c>
      <c r="S273" s="267" t="str">
        <f t="shared" si="51"/>
        <v/>
      </c>
    </row>
    <row r="274" spans="1:19" x14ac:dyDescent="0.25">
      <c r="A274" s="265">
        <v>41547</v>
      </c>
      <c r="B274" s="266">
        <f t="shared" si="43"/>
        <v>9</v>
      </c>
      <c r="C274" s="266">
        <f t="shared" si="42"/>
        <v>1</v>
      </c>
      <c r="D274" s="264">
        <f t="shared" si="44"/>
        <v>142.05555555555557</v>
      </c>
      <c r="E274" s="264">
        <f>SUM(D$2:D274)</f>
        <v>33544.953333333353</v>
      </c>
      <c r="F274" s="264">
        <v>60900</v>
      </c>
      <c r="G274" s="264">
        <v>41731</v>
      </c>
      <c r="H274" s="264">
        <v>77087</v>
      </c>
      <c r="I274" s="264">
        <v>105487</v>
      </c>
      <c r="J274" s="264">
        <v>43534</v>
      </c>
      <c r="K274" s="264">
        <v>79083</v>
      </c>
      <c r="L274" s="264">
        <v>106582</v>
      </c>
      <c r="M274" s="267" t="str">
        <f t="shared" si="45"/>
        <v/>
      </c>
      <c r="N274" s="267" t="str">
        <f t="shared" si="46"/>
        <v/>
      </c>
      <c r="O274" s="267" t="str">
        <f t="shared" si="47"/>
        <v/>
      </c>
      <c r="P274" s="267" t="str">
        <f t="shared" si="48"/>
        <v/>
      </c>
      <c r="Q274" s="267" t="str">
        <f t="shared" si="49"/>
        <v/>
      </c>
      <c r="R274" s="267" t="str">
        <f t="shared" si="50"/>
        <v/>
      </c>
      <c r="S274" s="267" t="str">
        <f t="shared" si="51"/>
        <v/>
      </c>
    </row>
    <row r="275" spans="1:19" x14ac:dyDescent="0.25">
      <c r="A275" s="265">
        <v>41548</v>
      </c>
      <c r="B275" s="266">
        <f t="shared" si="43"/>
        <v>10</v>
      </c>
      <c r="C275" s="266">
        <f t="shared" si="42"/>
        <v>1</v>
      </c>
      <c r="D275" s="264">
        <f t="shared" si="44"/>
        <v>139.73118279569894</v>
      </c>
      <c r="E275" s="264">
        <f>SUM(D$2:D275)</f>
        <v>33684.684516129055</v>
      </c>
      <c r="F275" s="264">
        <v>60900</v>
      </c>
      <c r="G275" s="264">
        <v>41731</v>
      </c>
      <c r="H275" s="264">
        <v>77087</v>
      </c>
      <c r="I275" s="264">
        <v>105487</v>
      </c>
      <c r="J275" s="264">
        <v>43534</v>
      </c>
      <c r="K275" s="264">
        <v>79083</v>
      </c>
      <c r="L275" s="264">
        <v>106582</v>
      </c>
      <c r="M275" s="267" t="str">
        <f t="shared" si="45"/>
        <v/>
      </c>
      <c r="N275" s="267" t="str">
        <f t="shared" si="46"/>
        <v/>
      </c>
      <c r="O275" s="267" t="str">
        <f t="shared" si="47"/>
        <v/>
      </c>
      <c r="P275" s="267" t="str">
        <f t="shared" si="48"/>
        <v/>
      </c>
      <c r="Q275" s="267" t="str">
        <f t="shared" si="49"/>
        <v/>
      </c>
      <c r="R275" s="267" t="str">
        <f t="shared" si="50"/>
        <v/>
      </c>
      <c r="S275" s="267" t="str">
        <f t="shared" si="51"/>
        <v/>
      </c>
    </row>
    <row r="276" spans="1:19" x14ac:dyDescent="0.25">
      <c r="A276" s="265">
        <v>41549</v>
      </c>
      <c r="B276" s="266">
        <f t="shared" si="43"/>
        <v>10</v>
      </c>
      <c r="C276" s="266">
        <f t="shared" si="42"/>
        <v>1</v>
      </c>
      <c r="D276" s="264">
        <f t="shared" si="44"/>
        <v>139.73118279569894</v>
      </c>
      <c r="E276" s="264">
        <f>SUM(D$2:D276)</f>
        <v>33824.415698924757</v>
      </c>
      <c r="F276" s="264">
        <v>60900</v>
      </c>
      <c r="G276" s="264">
        <v>41731</v>
      </c>
      <c r="H276" s="264">
        <v>77087</v>
      </c>
      <c r="I276" s="264">
        <v>105487</v>
      </c>
      <c r="J276" s="264">
        <v>43534</v>
      </c>
      <c r="K276" s="264">
        <v>79083</v>
      </c>
      <c r="L276" s="264">
        <v>106582</v>
      </c>
      <c r="M276" s="267" t="str">
        <f t="shared" si="45"/>
        <v/>
      </c>
      <c r="N276" s="267" t="str">
        <f t="shared" si="46"/>
        <v/>
      </c>
      <c r="O276" s="267" t="str">
        <f t="shared" si="47"/>
        <v/>
      </c>
      <c r="P276" s="267" t="str">
        <f t="shared" si="48"/>
        <v/>
      </c>
      <c r="Q276" s="267" t="str">
        <f t="shared" si="49"/>
        <v/>
      </c>
      <c r="R276" s="267" t="str">
        <f t="shared" si="50"/>
        <v/>
      </c>
      <c r="S276" s="267" t="str">
        <f t="shared" si="51"/>
        <v/>
      </c>
    </row>
    <row r="277" spans="1:19" x14ac:dyDescent="0.25">
      <c r="A277" s="265">
        <v>41550</v>
      </c>
      <c r="B277" s="266">
        <f t="shared" si="43"/>
        <v>10</v>
      </c>
      <c r="C277" s="266">
        <f t="shared" si="42"/>
        <v>1</v>
      </c>
      <c r="D277" s="264">
        <f t="shared" si="44"/>
        <v>139.73118279569894</v>
      </c>
      <c r="E277" s="264">
        <f>SUM(D$2:D277)</f>
        <v>33964.146881720459</v>
      </c>
      <c r="F277" s="264">
        <v>60900</v>
      </c>
      <c r="G277" s="264">
        <v>41731</v>
      </c>
      <c r="H277" s="264">
        <v>77087</v>
      </c>
      <c r="I277" s="264">
        <v>105487</v>
      </c>
      <c r="J277" s="264">
        <v>43534</v>
      </c>
      <c r="K277" s="264">
        <v>79083</v>
      </c>
      <c r="L277" s="264">
        <v>106582</v>
      </c>
      <c r="M277" s="267" t="str">
        <f t="shared" si="45"/>
        <v/>
      </c>
      <c r="N277" s="267" t="str">
        <f t="shared" si="46"/>
        <v/>
      </c>
      <c r="O277" s="267" t="str">
        <f t="shared" si="47"/>
        <v/>
      </c>
      <c r="P277" s="267" t="str">
        <f t="shared" si="48"/>
        <v/>
      </c>
      <c r="Q277" s="267" t="str">
        <f t="shared" si="49"/>
        <v/>
      </c>
      <c r="R277" s="267" t="str">
        <f t="shared" si="50"/>
        <v/>
      </c>
      <c r="S277" s="267" t="str">
        <f t="shared" si="51"/>
        <v/>
      </c>
    </row>
    <row r="278" spans="1:19" x14ac:dyDescent="0.25">
      <c r="A278" s="265">
        <v>41551</v>
      </c>
      <c r="B278" s="266">
        <f t="shared" si="43"/>
        <v>10</v>
      </c>
      <c r="C278" s="266">
        <f t="shared" si="42"/>
        <v>1</v>
      </c>
      <c r="D278" s="264">
        <f t="shared" si="44"/>
        <v>139.73118279569894</v>
      </c>
      <c r="E278" s="264">
        <f>SUM(D$2:D278)</f>
        <v>34103.878064516161</v>
      </c>
      <c r="F278" s="264">
        <v>60900</v>
      </c>
      <c r="G278" s="264">
        <v>41731</v>
      </c>
      <c r="H278" s="264">
        <v>77087</v>
      </c>
      <c r="I278" s="264">
        <v>105487</v>
      </c>
      <c r="J278" s="264">
        <v>43534</v>
      </c>
      <c r="K278" s="264">
        <v>79083</v>
      </c>
      <c r="L278" s="264">
        <v>106582</v>
      </c>
      <c r="M278" s="267" t="str">
        <f t="shared" si="45"/>
        <v/>
      </c>
      <c r="N278" s="267" t="str">
        <f t="shared" si="46"/>
        <v/>
      </c>
      <c r="O278" s="267" t="str">
        <f t="shared" si="47"/>
        <v/>
      </c>
      <c r="P278" s="267" t="str">
        <f t="shared" si="48"/>
        <v/>
      </c>
      <c r="Q278" s="267" t="str">
        <f t="shared" si="49"/>
        <v/>
      </c>
      <c r="R278" s="267" t="str">
        <f t="shared" si="50"/>
        <v/>
      </c>
      <c r="S278" s="267" t="str">
        <f t="shared" si="51"/>
        <v/>
      </c>
    </row>
    <row r="279" spans="1:19" x14ac:dyDescent="0.25">
      <c r="A279" s="265">
        <v>41552</v>
      </c>
      <c r="B279" s="266">
        <f t="shared" si="43"/>
        <v>10</v>
      </c>
      <c r="C279" s="266">
        <f t="shared" si="42"/>
        <v>1</v>
      </c>
      <c r="D279" s="264">
        <f t="shared" si="44"/>
        <v>139.73118279569894</v>
      </c>
      <c r="E279" s="264">
        <f>SUM(D$2:D279)</f>
        <v>34243.609247311862</v>
      </c>
      <c r="F279" s="264">
        <v>60900</v>
      </c>
      <c r="G279" s="264">
        <v>41731</v>
      </c>
      <c r="H279" s="264">
        <v>77087</v>
      </c>
      <c r="I279" s="264">
        <v>105487</v>
      </c>
      <c r="J279" s="264">
        <v>43534</v>
      </c>
      <c r="K279" s="264">
        <v>79083</v>
      </c>
      <c r="L279" s="264">
        <v>106582</v>
      </c>
      <c r="M279" s="267" t="str">
        <f t="shared" si="45"/>
        <v/>
      </c>
      <c r="N279" s="267" t="str">
        <f t="shared" si="46"/>
        <v/>
      </c>
      <c r="O279" s="267" t="str">
        <f t="shared" si="47"/>
        <v/>
      </c>
      <c r="P279" s="267" t="str">
        <f t="shared" si="48"/>
        <v/>
      </c>
      <c r="Q279" s="267" t="str">
        <f t="shared" si="49"/>
        <v/>
      </c>
      <c r="R279" s="267" t="str">
        <f t="shared" si="50"/>
        <v/>
      </c>
      <c r="S279" s="267" t="str">
        <f t="shared" si="51"/>
        <v/>
      </c>
    </row>
    <row r="280" spans="1:19" x14ac:dyDescent="0.25">
      <c r="A280" s="265">
        <v>41553</v>
      </c>
      <c r="B280" s="266">
        <f t="shared" si="43"/>
        <v>10</v>
      </c>
      <c r="C280" s="266">
        <f t="shared" si="42"/>
        <v>1</v>
      </c>
      <c r="D280" s="264">
        <f t="shared" si="44"/>
        <v>139.73118279569894</v>
      </c>
      <c r="E280" s="264">
        <f>SUM(D$2:D280)</f>
        <v>34383.340430107564</v>
      </c>
      <c r="F280" s="264">
        <v>60900</v>
      </c>
      <c r="G280" s="264">
        <v>41731</v>
      </c>
      <c r="H280" s="264">
        <v>77087</v>
      </c>
      <c r="I280" s="264">
        <v>105487</v>
      </c>
      <c r="J280" s="264">
        <v>43534</v>
      </c>
      <c r="K280" s="264">
        <v>79083</v>
      </c>
      <c r="L280" s="264">
        <v>106582</v>
      </c>
      <c r="M280" s="267" t="str">
        <f t="shared" si="45"/>
        <v/>
      </c>
      <c r="N280" s="267" t="str">
        <f t="shared" si="46"/>
        <v/>
      </c>
      <c r="O280" s="267" t="str">
        <f t="shared" si="47"/>
        <v/>
      </c>
      <c r="P280" s="267" t="str">
        <f t="shared" si="48"/>
        <v/>
      </c>
      <c r="Q280" s="267" t="str">
        <f t="shared" si="49"/>
        <v/>
      </c>
      <c r="R280" s="267" t="str">
        <f t="shared" si="50"/>
        <v/>
      </c>
      <c r="S280" s="267" t="str">
        <f t="shared" si="51"/>
        <v/>
      </c>
    </row>
    <row r="281" spans="1:19" x14ac:dyDescent="0.25">
      <c r="A281" s="265">
        <v>41554</v>
      </c>
      <c r="B281" s="266">
        <f t="shared" si="43"/>
        <v>10</v>
      </c>
      <c r="C281" s="266">
        <f t="shared" si="42"/>
        <v>1</v>
      </c>
      <c r="D281" s="264">
        <f t="shared" si="44"/>
        <v>139.73118279569894</v>
      </c>
      <c r="E281" s="264">
        <f>SUM(D$2:D281)</f>
        <v>34523.071612903266</v>
      </c>
      <c r="F281" s="264">
        <v>60900</v>
      </c>
      <c r="G281" s="264">
        <v>41731</v>
      </c>
      <c r="H281" s="264">
        <v>77087</v>
      </c>
      <c r="I281" s="264">
        <v>105487</v>
      </c>
      <c r="J281" s="264">
        <v>43534</v>
      </c>
      <c r="K281" s="264">
        <v>79083</v>
      </c>
      <c r="L281" s="264">
        <v>106582</v>
      </c>
      <c r="M281" s="267" t="str">
        <f t="shared" si="45"/>
        <v/>
      </c>
      <c r="N281" s="267" t="str">
        <f t="shared" si="46"/>
        <v/>
      </c>
      <c r="O281" s="267" t="str">
        <f t="shared" si="47"/>
        <v/>
      </c>
      <c r="P281" s="267" t="str">
        <f t="shared" si="48"/>
        <v/>
      </c>
      <c r="Q281" s="267" t="str">
        <f t="shared" si="49"/>
        <v/>
      </c>
      <c r="R281" s="267" t="str">
        <f t="shared" si="50"/>
        <v/>
      </c>
      <c r="S281" s="267" t="str">
        <f t="shared" si="51"/>
        <v/>
      </c>
    </row>
    <row r="282" spans="1:19" x14ac:dyDescent="0.25">
      <c r="A282" s="265">
        <v>41555</v>
      </c>
      <c r="B282" s="266">
        <f t="shared" si="43"/>
        <v>10</v>
      </c>
      <c r="C282" s="266">
        <f t="shared" si="42"/>
        <v>1</v>
      </c>
      <c r="D282" s="264">
        <f t="shared" si="44"/>
        <v>139.73118279569894</v>
      </c>
      <c r="E282" s="264">
        <f>SUM(D$2:D282)</f>
        <v>34662.802795698968</v>
      </c>
      <c r="F282" s="264">
        <v>60900</v>
      </c>
      <c r="G282" s="264">
        <v>41731</v>
      </c>
      <c r="H282" s="264">
        <v>77087</v>
      </c>
      <c r="I282" s="264">
        <v>105487</v>
      </c>
      <c r="J282" s="264">
        <v>43534</v>
      </c>
      <c r="K282" s="264">
        <v>79083</v>
      </c>
      <c r="L282" s="264">
        <v>106582</v>
      </c>
      <c r="M282" s="267" t="str">
        <f t="shared" si="45"/>
        <v/>
      </c>
      <c r="N282" s="267" t="str">
        <f t="shared" si="46"/>
        <v/>
      </c>
      <c r="O282" s="267" t="str">
        <f t="shared" si="47"/>
        <v/>
      </c>
      <c r="P282" s="267" t="str">
        <f t="shared" si="48"/>
        <v/>
      </c>
      <c r="Q282" s="267" t="str">
        <f t="shared" si="49"/>
        <v/>
      </c>
      <c r="R282" s="267" t="str">
        <f t="shared" si="50"/>
        <v/>
      </c>
      <c r="S282" s="267" t="str">
        <f t="shared" si="51"/>
        <v/>
      </c>
    </row>
    <row r="283" spans="1:19" x14ac:dyDescent="0.25">
      <c r="A283" s="265">
        <v>41556</v>
      </c>
      <c r="B283" s="266">
        <f t="shared" si="43"/>
        <v>10</v>
      </c>
      <c r="C283" s="266">
        <f t="shared" si="42"/>
        <v>1</v>
      </c>
      <c r="D283" s="264">
        <f t="shared" si="44"/>
        <v>139.73118279569894</v>
      </c>
      <c r="E283" s="264">
        <f>SUM(D$2:D283)</f>
        <v>34802.53397849467</v>
      </c>
      <c r="F283" s="264">
        <v>60900</v>
      </c>
      <c r="G283" s="264">
        <v>41731</v>
      </c>
      <c r="H283" s="264">
        <v>77087</v>
      </c>
      <c r="I283" s="264">
        <v>105487</v>
      </c>
      <c r="J283" s="264">
        <v>43534</v>
      </c>
      <c r="K283" s="264">
        <v>79083</v>
      </c>
      <c r="L283" s="264">
        <v>106582</v>
      </c>
      <c r="M283" s="267" t="str">
        <f t="shared" si="45"/>
        <v/>
      </c>
      <c r="N283" s="267" t="str">
        <f t="shared" si="46"/>
        <v/>
      </c>
      <c r="O283" s="267" t="str">
        <f t="shared" si="47"/>
        <v/>
      </c>
      <c r="P283" s="267" t="str">
        <f t="shared" si="48"/>
        <v/>
      </c>
      <c r="Q283" s="267" t="str">
        <f t="shared" si="49"/>
        <v/>
      </c>
      <c r="R283" s="267" t="str">
        <f t="shared" si="50"/>
        <v/>
      </c>
      <c r="S283" s="267" t="str">
        <f t="shared" si="51"/>
        <v/>
      </c>
    </row>
    <row r="284" spans="1:19" x14ac:dyDescent="0.25">
      <c r="A284" s="265">
        <v>41557</v>
      </c>
      <c r="B284" s="266">
        <f t="shared" si="43"/>
        <v>10</v>
      </c>
      <c r="C284" s="266">
        <f t="shared" si="42"/>
        <v>1</v>
      </c>
      <c r="D284" s="264">
        <f t="shared" si="44"/>
        <v>139.73118279569894</v>
      </c>
      <c r="E284" s="264">
        <f>SUM(D$2:D284)</f>
        <v>34942.265161290372</v>
      </c>
      <c r="F284" s="264">
        <v>60900</v>
      </c>
      <c r="G284" s="264">
        <v>41731</v>
      </c>
      <c r="H284" s="264">
        <v>77087</v>
      </c>
      <c r="I284" s="264">
        <v>105487</v>
      </c>
      <c r="J284" s="264">
        <v>43534</v>
      </c>
      <c r="K284" s="264">
        <v>79083</v>
      </c>
      <c r="L284" s="264">
        <v>106582</v>
      </c>
      <c r="M284" s="267" t="str">
        <f t="shared" si="45"/>
        <v/>
      </c>
      <c r="N284" s="267" t="str">
        <f t="shared" si="46"/>
        <v/>
      </c>
      <c r="O284" s="267" t="str">
        <f t="shared" si="47"/>
        <v/>
      </c>
      <c r="P284" s="267" t="str">
        <f t="shared" si="48"/>
        <v/>
      </c>
      <c r="Q284" s="267" t="str">
        <f t="shared" si="49"/>
        <v/>
      </c>
      <c r="R284" s="267" t="str">
        <f t="shared" si="50"/>
        <v/>
      </c>
      <c r="S284" s="267" t="str">
        <f t="shared" si="51"/>
        <v/>
      </c>
    </row>
    <row r="285" spans="1:19" x14ac:dyDescent="0.25">
      <c r="A285" s="265">
        <v>41558</v>
      </c>
      <c r="B285" s="266">
        <f t="shared" si="43"/>
        <v>10</v>
      </c>
      <c r="C285" s="266">
        <f t="shared" si="42"/>
        <v>1</v>
      </c>
      <c r="D285" s="264">
        <f t="shared" si="44"/>
        <v>139.73118279569894</v>
      </c>
      <c r="E285" s="264">
        <f>SUM(D$2:D285)</f>
        <v>35081.996344086074</v>
      </c>
      <c r="F285" s="264">
        <v>60900</v>
      </c>
      <c r="G285" s="264">
        <v>41731</v>
      </c>
      <c r="H285" s="264">
        <v>77087</v>
      </c>
      <c r="I285" s="264">
        <v>105487</v>
      </c>
      <c r="J285" s="264">
        <v>43534</v>
      </c>
      <c r="K285" s="264">
        <v>79083</v>
      </c>
      <c r="L285" s="264">
        <v>106582</v>
      </c>
      <c r="M285" s="267" t="str">
        <f t="shared" si="45"/>
        <v/>
      </c>
      <c r="N285" s="267" t="str">
        <f t="shared" si="46"/>
        <v/>
      </c>
      <c r="O285" s="267" t="str">
        <f t="shared" si="47"/>
        <v/>
      </c>
      <c r="P285" s="267" t="str">
        <f t="shared" si="48"/>
        <v/>
      </c>
      <c r="Q285" s="267" t="str">
        <f t="shared" si="49"/>
        <v/>
      </c>
      <c r="R285" s="267" t="str">
        <f t="shared" si="50"/>
        <v/>
      </c>
      <c r="S285" s="267" t="str">
        <f t="shared" si="51"/>
        <v/>
      </c>
    </row>
    <row r="286" spans="1:19" x14ac:dyDescent="0.25">
      <c r="A286" s="265">
        <v>41559</v>
      </c>
      <c r="B286" s="266">
        <f t="shared" si="43"/>
        <v>10</v>
      </c>
      <c r="C286" s="266">
        <f t="shared" si="42"/>
        <v>1</v>
      </c>
      <c r="D286" s="264">
        <f t="shared" si="44"/>
        <v>139.73118279569894</v>
      </c>
      <c r="E286" s="264">
        <f>SUM(D$2:D286)</f>
        <v>35221.727526881776</v>
      </c>
      <c r="F286" s="264">
        <v>60900</v>
      </c>
      <c r="G286" s="264">
        <v>41731</v>
      </c>
      <c r="H286" s="264">
        <v>77087</v>
      </c>
      <c r="I286" s="264">
        <v>105487</v>
      </c>
      <c r="J286" s="264">
        <v>43534</v>
      </c>
      <c r="K286" s="264">
        <v>79083</v>
      </c>
      <c r="L286" s="264">
        <v>106582</v>
      </c>
      <c r="M286" s="267" t="str">
        <f t="shared" si="45"/>
        <v/>
      </c>
      <c r="N286" s="267" t="str">
        <f t="shared" si="46"/>
        <v/>
      </c>
      <c r="O286" s="267" t="str">
        <f t="shared" si="47"/>
        <v/>
      </c>
      <c r="P286" s="267" t="str">
        <f t="shared" si="48"/>
        <v/>
      </c>
      <c r="Q286" s="267" t="str">
        <f t="shared" si="49"/>
        <v/>
      </c>
      <c r="R286" s="267" t="str">
        <f t="shared" si="50"/>
        <v/>
      </c>
      <c r="S286" s="267" t="str">
        <f t="shared" si="51"/>
        <v/>
      </c>
    </row>
    <row r="287" spans="1:19" x14ac:dyDescent="0.25">
      <c r="A287" s="265">
        <v>41560</v>
      </c>
      <c r="B287" s="266">
        <f t="shared" si="43"/>
        <v>10</v>
      </c>
      <c r="C287" s="266">
        <f t="shared" si="42"/>
        <v>1</v>
      </c>
      <c r="D287" s="264">
        <f t="shared" si="44"/>
        <v>139.73118279569894</v>
      </c>
      <c r="E287" s="264">
        <f>SUM(D$2:D287)</f>
        <v>35361.458709677478</v>
      </c>
      <c r="F287" s="264">
        <v>60900</v>
      </c>
      <c r="G287" s="264">
        <v>41731</v>
      </c>
      <c r="H287" s="264">
        <v>77087</v>
      </c>
      <c r="I287" s="264">
        <v>105487</v>
      </c>
      <c r="J287" s="264">
        <v>43534</v>
      </c>
      <c r="K287" s="264">
        <v>79083</v>
      </c>
      <c r="L287" s="264">
        <v>106582</v>
      </c>
      <c r="M287" s="267" t="str">
        <f t="shared" si="45"/>
        <v/>
      </c>
      <c r="N287" s="267" t="str">
        <f t="shared" si="46"/>
        <v/>
      </c>
      <c r="O287" s="267" t="str">
        <f t="shared" si="47"/>
        <v/>
      </c>
      <c r="P287" s="267" t="str">
        <f t="shared" si="48"/>
        <v/>
      </c>
      <c r="Q287" s="267" t="str">
        <f t="shared" si="49"/>
        <v/>
      </c>
      <c r="R287" s="267" t="str">
        <f t="shared" si="50"/>
        <v/>
      </c>
      <c r="S287" s="267" t="str">
        <f t="shared" si="51"/>
        <v/>
      </c>
    </row>
    <row r="288" spans="1:19" x14ac:dyDescent="0.25">
      <c r="A288" s="265">
        <v>41561</v>
      </c>
      <c r="B288" s="266">
        <f t="shared" si="43"/>
        <v>10</v>
      </c>
      <c r="C288" s="266">
        <f t="shared" si="42"/>
        <v>1</v>
      </c>
      <c r="D288" s="264">
        <f t="shared" si="44"/>
        <v>139.73118279569894</v>
      </c>
      <c r="E288" s="264">
        <f>SUM(D$2:D288)</f>
        <v>35501.189892473179</v>
      </c>
      <c r="F288" s="264">
        <v>60900</v>
      </c>
      <c r="G288" s="264">
        <v>41731</v>
      </c>
      <c r="H288" s="264">
        <v>77087</v>
      </c>
      <c r="I288" s="264">
        <v>105487</v>
      </c>
      <c r="J288" s="264">
        <v>43534</v>
      </c>
      <c r="K288" s="264">
        <v>79083</v>
      </c>
      <c r="L288" s="264">
        <v>106582</v>
      </c>
      <c r="M288" s="267" t="str">
        <f t="shared" si="45"/>
        <v/>
      </c>
      <c r="N288" s="267" t="str">
        <f t="shared" si="46"/>
        <v/>
      </c>
      <c r="O288" s="267" t="str">
        <f t="shared" si="47"/>
        <v/>
      </c>
      <c r="P288" s="267" t="str">
        <f t="shared" si="48"/>
        <v/>
      </c>
      <c r="Q288" s="267" t="str">
        <f t="shared" si="49"/>
        <v/>
      </c>
      <c r="R288" s="267" t="str">
        <f t="shared" si="50"/>
        <v/>
      </c>
      <c r="S288" s="267" t="str">
        <f t="shared" si="51"/>
        <v/>
      </c>
    </row>
    <row r="289" spans="1:19" x14ac:dyDescent="0.25">
      <c r="A289" s="265">
        <v>41562</v>
      </c>
      <c r="B289" s="266">
        <f t="shared" si="43"/>
        <v>10</v>
      </c>
      <c r="C289" s="266">
        <f t="shared" si="42"/>
        <v>1</v>
      </c>
      <c r="D289" s="264">
        <f t="shared" si="44"/>
        <v>139.73118279569894</v>
      </c>
      <c r="E289" s="264">
        <f>SUM(D$2:D289)</f>
        <v>35640.921075268881</v>
      </c>
      <c r="F289" s="264">
        <v>60900</v>
      </c>
      <c r="G289" s="264">
        <v>41731</v>
      </c>
      <c r="H289" s="264">
        <v>77087</v>
      </c>
      <c r="I289" s="264">
        <v>105487</v>
      </c>
      <c r="J289" s="264">
        <v>43534</v>
      </c>
      <c r="K289" s="264">
        <v>79083</v>
      </c>
      <c r="L289" s="264">
        <v>106582</v>
      </c>
      <c r="M289" s="267" t="str">
        <f t="shared" si="45"/>
        <v/>
      </c>
      <c r="N289" s="267" t="str">
        <f t="shared" si="46"/>
        <v/>
      </c>
      <c r="O289" s="267" t="str">
        <f t="shared" si="47"/>
        <v/>
      </c>
      <c r="P289" s="267" t="str">
        <f t="shared" si="48"/>
        <v/>
      </c>
      <c r="Q289" s="267" t="str">
        <f t="shared" si="49"/>
        <v/>
      </c>
      <c r="R289" s="267" t="str">
        <f t="shared" si="50"/>
        <v/>
      </c>
      <c r="S289" s="267" t="str">
        <f t="shared" si="51"/>
        <v/>
      </c>
    </row>
    <row r="290" spans="1:19" x14ac:dyDescent="0.25">
      <c r="A290" s="265">
        <v>41563</v>
      </c>
      <c r="B290" s="266">
        <f t="shared" si="43"/>
        <v>10</v>
      </c>
      <c r="C290" s="266">
        <f t="shared" si="42"/>
        <v>1</v>
      </c>
      <c r="D290" s="264">
        <f t="shared" si="44"/>
        <v>139.73118279569894</v>
      </c>
      <c r="E290" s="264">
        <f>SUM(D$2:D290)</f>
        <v>35780.652258064583</v>
      </c>
      <c r="F290" s="264">
        <v>60900</v>
      </c>
      <c r="G290" s="264">
        <v>41731</v>
      </c>
      <c r="H290" s="264">
        <v>77087</v>
      </c>
      <c r="I290" s="264">
        <v>105487</v>
      </c>
      <c r="J290" s="264">
        <v>43534</v>
      </c>
      <c r="K290" s="264">
        <v>79083</v>
      </c>
      <c r="L290" s="264">
        <v>106582</v>
      </c>
      <c r="M290" s="267" t="str">
        <f t="shared" si="45"/>
        <v/>
      </c>
      <c r="N290" s="267" t="str">
        <f t="shared" si="46"/>
        <v/>
      </c>
      <c r="O290" s="267" t="str">
        <f t="shared" si="47"/>
        <v/>
      </c>
      <c r="P290" s="267" t="str">
        <f t="shared" si="48"/>
        <v/>
      </c>
      <c r="Q290" s="267" t="str">
        <f t="shared" si="49"/>
        <v/>
      </c>
      <c r="R290" s="267" t="str">
        <f t="shared" si="50"/>
        <v/>
      </c>
      <c r="S290" s="267" t="str">
        <f t="shared" si="51"/>
        <v/>
      </c>
    </row>
    <row r="291" spans="1:19" x14ac:dyDescent="0.25">
      <c r="A291" s="265">
        <v>41564</v>
      </c>
      <c r="B291" s="266">
        <f t="shared" si="43"/>
        <v>10</v>
      </c>
      <c r="C291" s="266">
        <f t="shared" si="42"/>
        <v>1</v>
      </c>
      <c r="D291" s="264">
        <f t="shared" si="44"/>
        <v>139.73118279569894</v>
      </c>
      <c r="E291" s="264">
        <f>SUM(D$2:D291)</f>
        <v>35920.383440860285</v>
      </c>
      <c r="F291" s="264">
        <v>60900</v>
      </c>
      <c r="G291" s="264">
        <v>41731</v>
      </c>
      <c r="H291" s="264">
        <v>77087</v>
      </c>
      <c r="I291" s="264">
        <v>105487</v>
      </c>
      <c r="J291" s="264">
        <v>43534</v>
      </c>
      <c r="K291" s="264">
        <v>79083</v>
      </c>
      <c r="L291" s="264">
        <v>106582</v>
      </c>
      <c r="M291" s="267" t="str">
        <f t="shared" si="45"/>
        <v/>
      </c>
      <c r="N291" s="267" t="str">
        <f t="shared" si="46"/>
        <v/>
      </c>
      <c r="O291" s="267" t="str">
        <f t="shared" si="47"/>
        <v/>
      </c>
      <c r="P291" s="267" t="str">
        <f t="shared" si="48"/>
        <v/>
      </c>
      <c r="Q291" s="267" t="str">
        <f t="shared" si="49"/>
        <v/>
      </c>
      <c r="R291" s="267" t="str">
        <f t="shared" si="50"/>
        <v/>
      </c>
      <c r="S291" s="267" t="str">
        <f t="shared" si="51"/>
        <v/>
      </c>
    </row>
    <row r="292" spans="1:19" x14ac:dyDescent="0.25">
      <c r="A292" s="265">
        <v>41565</v>
      </c>
      <c r="B292" s="266">
        <f t="shared" si="43"/>
        <v>10</v>
      </c>
      <c r="C292" s="266">
        <f t="shared" si="42"/>
        <v>1</v>
      </c>
      <c r="D292" s="264">
        <f t="shared" si="44"/>
        <v>139.73118279569894</v>
      </c>
      <c r="E292" s="264">
        <f>SUM(D$2:D292)</f>
        <v>36060.114623655987</v>
      </c>
      <c r="F292" s="264">
        <v>60900</v>
      </c>
      <c r="G292" s="264">
        <v>41731</v>
      </c>
      <c r="H292" s="264">
        <v>77087</v>
      </c>
      <c r="I292" s="264">
        <v>105487</v>
      </c>
      <c r="J292" s="264">
        <v>43534</v>
      </c>
      <c r="K292" s="264">
        <v>79083</v>
      </c>
      <c r="L292" s="264">
        <v>106582</v>
      </c>
      <c r="M292" s="267" t="str">
        <f t="shared" si="45"/>
        <v/>
      </c>
      <c r="N292" s="267" t="str">
        <f t="shared" si="46"/>
        <v/>
      </c>
      <c r="O292" s="267" t="str">
        <f t="shared" si="47"/>
        <v/>
      </c>
      <c r="P292" s="267" t="str">
        <f t="shared" si="48"/>
        <v/>
      </c>
      <c r="Q292" s="267" t="str">
        <f t="shared" si="49"/>
        <v/>
      </c>
      <c r="R292" s="267" t="str">
        <f t="shared" si="50"/>
        <v/>
      </c>
      <c r="S292" s="267" t="str">
        <f t="shared" si="51"/>
        <v/>
      </c>
    </row>
    <row r="293" spans="1:19" x14ac:dyDescent="0.25">
      <c r="A293" s="265">
        <v>41566</v>
      </c>
      <c r="B293" s="266">
        <f t="shared" si="43"/>
        <v>10</v>
      </c>
      <c r="C293" s="266">
        <f t="shared" si="42"/>
        <v>1</v>
      </c>
      <c r="D293" s="264">
        <f t="shared" si="44"/>
        <v>139.73118279569894</v>
      </c>
      <c r="E293" s="264">
        <f>SUM(D$2:D293)</f>
        <v>36199.845806451689</v>
      </c>
      <c r="F293" s="264">
        <v>60900</v>
      </c>
      <c r="G293" s="264">
        <v>41731</v>
      </c>
      <c r="H293" s="264">
        <v>77087</v>
      </c>
      <c r="I293" s="264">
        <v>105487</v>
      </c>
      <c r="J293" s="264">
        <v>43534</v>
      </c>
      <c r="K293" s="264">
        <v>79083</v>
      </c>
      <c r="L293" s="264">
        <v>106582</v>
      </c>
      <c r="M293" s="267" t="str">
        <f t="shared" si="45"/>
        <v/>
      </c>
      <c r="N293" s="267" t="str">
        <f t="shared" si="46"/>
        <v/>
      </c>
      <c r="O293" s="267" t="str">
        <f t="shared" si="47"/>
        <v/>
      </c>
      <c r="P293" s="267" t="str">
        <f t="shared" si="48"/>
        <v/>
      </c>
      <c r="Q293" s="267" t="str">
        <f t="shared" si="49"/>
        <v/>
      </c>
      <c r="R293" s="267" t="str">
        <f t="shared" si="50"/>
        <v/>
      </c>
      <c r="S293" s="267" t="str">
        <f t="shared" si="51"/>
        <v/>
      </c>
    </row>
    <row r="294" spans="1:19" x14ac:dyDescent="0.25">
      <c r="A294" s="265">
        <v>41567</v>
      </c>
      <c r="B294" s="266">
        <f t="shared" si="43"/>
        <v>10</v>
      </c>
      <c r="C294" s="266">
        <f t="shared" si="42"/>
        <v>1</v>
      </c>
      <c r="D294" s="264">
        <f t="shared" si="44"/>
        <v>139.73118279569894</v>
      </c>
      <c r="E294" s="264">
        <f>SUM(D$2:D294)</f>
        <v>36339.576989247391</v>
      </c>
      <c r="F294" s="264">
        <v>60900</v>
      </c>
      <c r="G294" s="264">
        <v>41731</v>
      </c>
      <c r="H294" s="264">
        <v>77087</v>
      </c>
      <c r="I294" s="264">
        <v>105487</v>
      </c>
      <c r="J294" s="264">
        <v>43534</v>
      </c>
      <c r="K294" s="264">
        <v>79083</v>
      </c>
      <c r="L294" s="264">
        <v>106582</v>
      </c>
      <c r="M294" s="267" t="str">
        <f t="shared" si="45"/>
        <v/>
      </c>
      <c r="N294" s="267" t="str">
        <f t="shared" si="46"/>
        <v/>
      </c>
      <c r="O294" s="267" t="str">
        <f t="shared" si="47"/>
        <v/>
      </c>
      <c r="P294" s="267" t="str">
        <f t="shared" si="48"/>
        <v/>
      </c>
      <c r="Q294" s="267" t="str">
        <f t="shared" si="49"/>
        <v/>
      </c>
      <c r="R294" s="267" t="str">
        <f t="shared" si="50"/>
        <v/>
      </c>
      <c r="S294" s="267" t="str">
        <f t="shared" si="51"/>
        <v/>
      </c>
    </row>
    <row r="295" spans="1:19" x14ac:dyDescent="0.25">
      <c r="A295" s="265">
        <v>41568</v>
      </c>
      <c r="B295" s="266">
        <f t="shared" si="43"/>
        <v>10</v>
      </c>
      <c r="C295" s="266">
        <f t="shared" si="42"/>
        <v>1</v>
      </c>
      <c r="D295" s="264">
        <f t="shared" si="44"/>
        <v>139.73118279569894</v>
      </c>
      <c r="E295" s="264">
        <f>SUM(D$2:D295)</f>
        <v>36479.308172043093</v>
      </c>
      <c r="F295" s="264">
        <v>60900</v>
      </c>
      <c r="G295" s="264">
        <v>41731</v>
      </c>
      <c r="H295" s="264">
        <v>77087</v>
      </c>
      <c r="I295" s="264">
        <v>105487</v>
      </c>
      <c r="J295" s="264">
        <v>43534</v>
      </c>
      <c r="K295" s="264">
        <v>79083</v>
      </c>
      <c r="L295" s="264">
        <v>106582</v>
      </c>
      <c r="M295" s="267" t="str">
        <f t="shared" si="45"/>
        <v/>
      </c>
      <c r="N295" s="267" t="str">
        <f t="shared" si="46"/>
        <v/>
      </c>
      <c r="O295" s="267" t="str">
        <f t="shared" si="47"/>
        <v/>
      </c>
      <c r="P295" s="267" t="str">
        <f t="shared" si="48"/>
        <v/>
      </c>
      <c r="Q295" s="267" t="str">
        <f t="shared" si="49"/>
        <v/>
      </c>
      <c r="R295" s="267" t="str">
        <f t="shared" si="50"/>
        <v/>
      </c>
      <c r="S295" s="267" t="str">
        <f t="shared" si="51"/>
        <v/>
      </c>
    </row>
    <row r="296" spans="1:19" x14ac:dyDescent="0.25">
      <c r="A296" s="265">
        <v>41569</v>
      </c>
      <c r="B296" s="266">
        <f t="shared" si="43"/>
        <v>10</v>
      </c>
      <c r="C296" s="266">
        <f t="shared" si="42"/>
        <v>1</v>
      </c>
      <c r="D296" s="264">
        <f t="shared" si="44"/>
        <v>139.73118279569894</v>
      </c>
      <c r="E296" s="264">
        <f>SUM(D$2:D296)</f>
        <v>36619.039354838795</v>
      </c>
      <c r="F296" s="264">
        <v>60900</v>
      </c>
      <c r="G296" s="264">
        <v>41731</v>
      </c>
      <c r="H296" s="264">
        <v>77087</v>
      </c>
      <c r="I296" s="264">
        <v>105487</v>
      </c>
      <c r="J296" s="264">
        <v>43534</v>
      </c>
      <c r="K296" s="264">
        <v>79083</v>
      </c>
      <c r="L296" s="264">
        <v>106582</v>
      </c>
      <c r="M296" s="267" t="str">
        <f t="shared" si="45"/>
        <v/>
      </c>
      <c r="N296" s="267" t="str">
        <f t="shared" si="46"/>
        <v/>
      </c>
      <c r="O296" s="267" t="str">
        <f t="shared" si="47"/>
        <v/>
      </c>
      <c r="P296" s="267" t="str">
        <f t="shared" si="48"/>
        <v/>
      </c>
      <c r="Q296" s="267" t="str">
        <f t="shared" si="49"/>
        <v/>
      </c>
      <c r="R296" s="267" t="str">
        <f t="shared" si="50"/>
        <v/>
      </c>
      <c r="S296" s="267" t="str">
        <f t="shared" si="51"/>
        <v/>
      </c>
    </row>
    <row r="297" spans="1:19" x14ac:dyDescent="0.25">
      <c r="A297" s="265">
        <v>41570</v>
      </c>
      <c r="B297" s="266">
        <f t="shared" si="43"/>
        <v>10</v>
      </c>
      <c r="C297" s="266">
        <f t="shared" si="42"/>
        <v>1</v>
      </c>
      <c r="D297" s="264">
        <f t="shared" si="44"/>
        <v>139.73118279569894</v>
      </c>
      <c r="E297" s="264">
        <f>SUM(D$2:D297)</f>
        <v>36758.770537634497</v>
      </c>
      <c r="F297" s="264">
        <v>60900</v>
      </c>
      <c r="G297" s="264">
        <v>41731</v>
      </c>
      <c r="H297" s="264">
        <v>77087</v>
      </c>
      <c r="I297" s="264">
        <v>105487</v>
      </c>
      <c r="J297" s="264">
        <v>43534</v>
      </c>
      <c r="K297" s="264">
        <v>79083</v>
      </c>
      <c r="L297" s="264">
        <v>106582</v>
      </c>
      <c r="M297" s="267" t="str">
        <f t="shared" si="45"/>
        <v/>
      </c>
      <c r="N297" s="267" t="str">
        <f t="shared" si="46"/>
        <v/>
      </c>
      <c r="O297" s="267" t="str">
        <f t="shared" si="47"/>
        <v/>
      </c>
      <c r="P297" s="267" t="str">
        <f t="shared" si="48"/>
        <v/>
      </c>
      <c r="Q297" s="267" t="str">
        <f t="shared" si="49"/>
        <v/>
      </c>
      <c r="R297" s="267" t="str">
        <f t="shared" si="50"/>
        <v/>
      </c>
      <c r="S297" s="267" t="str">
        <f t="shared" si="51"/>
        <v/>
      </c>
    </row>
    <row r="298" spans="1:19" x14ac:dyDescent="0.25">
      <c r="A298" s="265">
        <v>41571</v>
      </c>
      <c r="B298" s="266">
        <f t="shared" si="43"/>
        <v>10</v>
      </c>
      <c r="C298" s="266">
        <f t="shared" si="42"/>
        <v>1</v>
      </c>
      <c r="D298" s="264">
        <f t="shared" si="44"/>
        <v>139.73118279569894</v>
      </c>
      <c r="E298" s="264">
        <f>SUM(D$2:D298)</f>
        <v>36898.501720430198</v>
      </c>
      <c r="F298" s="264">
        <v>60900</v>
      </c>
      <c r="G298" s="264">
        <v>41731</v>
      </c>
      <c r="H298" s="264">
        <v>77087</v>
      </c>
      <c r="I298" s="264">
        <v>105487</v>
      </c>
      <c r="J298" s="264">
        <v>43534</v>
      </c>
      <c r="K298" s="264">
        <v>79083</v>
      </c>
      <c r="L298" s="264">
        <v>106582</v>
      </c>
      <c r="M298" s="267" t="str">
        <f t="shared" si="45"/>
        <v/>
      </c>
      <c r="N298" s="267" t="str">
        <f t="shared" si="46"/>
        <v/>
      </c>
      <c r="O298" s="267" t="str">
        <f t="shared" si="47"/>
        <v/>
      </c>
      <c r="P298" s="267" t="str">
        <f t="shared" si="48"/>
        <v/>
      </c>
      <c r="Q298" s="267" t="str">
        <f t="shared" si="49"/>
        <v/>
      </c>
      <c r="R298" s="267" t="str">
        <f t="shared" si="50"/>
        <v/>
      </c>
      <c r="S298" s="267" t="str">
        <f t="shared" si="51"/>
        <v/>
      </c>
    </row>
    <row r="299" spans="1:19" x14ac:dyDescent="0.25">
      <c r="A299" s="265">
        <v>41572</v>
      </c>
      <c r="B299" s="266">
        <f t="shared" si="43"/>
        <v>10</v>
      </c>
      <c r="C299" s="266">
        <f t="shared" si="42"/>
        <v>1</v>
      </c>
      <c r="D299" s="264">
        <f t="shared" si="44"/>
        <v>139.73118279569894</v>
      </c>
      <c r="E299" s="264">
        <f>SUM(D$2:D299)</f>
        <v>37038.2329032259</v>
      </c>
      <c r="F299" s="264">
        <v>60900</v>
      </c>
      <c r="G299" s="264">
        <v>41731</v>
      </c>
      <c r="H299" s="264">
        <v>77087</v>
      </c>
      <c r="I299" s="264">
        <v>105487</v>
      </c>
      <c r="J299" s="264">
        <v>43534</v>
      </c>
      <c r="K299" s="264">
        <v>79083</v>
      </c>
      <c r="L299" s="264">
        <v>106582</v>
      </c>
      <c r="M299" s="267" t="str">
        <f t="shared" si="45"/>
        <v/>
      </c>
      <c r="N299" s="267" t="str">
        <f t="shared" si="46"/>
        <v/>
      </c>
      <c r="O299" s="267" t="str">
        <f t="shared" si="47"/>
        <v/>
      </c>
      <c r="P299" s="267" t="str">
        <f t="shared" si="48"/>
        <v/>
      </c>
      <c r="Q299" s="267" t="str">
        <f t="shared" si="49"/>
        <v/>
      </c>
      <c r="R299" s="267" t="str">
        <f t="shared" si="50"/>
        <v/>
      </c>
      <c r="S299" s="267" t="str">
        <f t="shared" si="51"/>
        <v/>
      </c>
    </row>
    <row r="300" spans="1:19" x14ac:dyDescent="0.25">
      <c r="A300" s="265">
        <v>41573</v>
      </c>
      <c r="B300" s="266">
        <f t="shared" si="43"/>
        <v>10</v>
      </c>
      <c r="C300" s="266">
        <f t="shared" si="42"/>
        <v>1</v>
      </c>
      <c r="D300" s="264">
        <f t="shared" si="44"/>
        <v>139.73118279569894</v>
      </c>
      <c r="E300" s="264">
        <f>SUM(D$2:D300)</f>
        <v>37177.964086021602</v>
      </c>
      <c r="F300" s="264">
        <v>60900</v>
      </c>
      <c r="G300" s="264">
        <v>41731</v>
      </c>
      <c r="H300" s="264">
        <v>77087</v>
      </c>
      <c r="I300" s="264">
        <v>105487</v>
      </c>
      <c r="J300" s="264">
        <v>43534</v>
      </c>
      <c r="K300" s="264">
        <v>79083</v>
      </c>
      <c r="L300" s="264">
        <v>106582</v>
      </c>
      <c r="M300" s="267" t="str">
        <f t="shared" si="45"/>
        <v/>
      </c>
      <c r="N300" s="267" t="str">
        <f t="shared" si="46"/>
        <v/>
      </c>
      <c r="O300" s="267" t="str">
        <f t="shared" si="47"/>
        <v/>
      </c>
      <c r="P300" s="267" t="str">
        <f t="shared" si="48"/>
        <v/>
      </c>
      <c r="Q300" s="267" t="str">
        <f t="shared" si="49"/>
        <v/>
      </c>
      <c r="R300" s="267" t="str">
        <f t="shared" si="50"/>
        <v/>
      </c>
      <c r="S300" s="267" t="str">
        <f t="shared" si="51"/>
        <v/>
      </c>
    </row>
    <row r="301" spans="1:19" x14ac:dyDescent="0.25">
      <c r="A301" s="265">
        <v>41574</v>
      </c>
      <c r="B301" s="266">
        <f t="shared" si="43"/>
        <v>10</v>
      </c>
      <c r="C301" s="266">
        <f t="shared" si="42"/>
        <v>1</v>
      </c>
      <c r="D301" s="264">
        <f t="shared" si="44"/>
        <v>139.73118279569894</v>
      </c>
      <c r="E301" s="264">
        <f>SUM(D$2:D301)</f>
        <v>37317.695268817304</v>
      </c>
      <c r="F301" s="264">
        <v>60900</v>
      </c>
      <c r="G301" s="264">
        <v>41731</v>
      </c>
      <c r="H301" s="264">
        <v>77087</v>
      </c>
      <c r="I301" s="264">
        <v>105487</v>
      </c>
      <c r="J301" s="264">
        <v>43534</v>
      </c>
      <c r="K301" s="264">
        <v>79083</v>
      </c>
      <c r="L301" s="264">
        <v>106582</v>
      </c>
      <c r="M301" s="267" t="str">
        <f t="shared" si="45"/>
        <v/>
      </c>
      <c r="N301" s="267" t="str">
        <f t="shared" si="46"/>
        <v/>
      </c>
      <c r="O301" s="267" t="str">
        <f t="shared" si="47"/>
        <v/>
      </c>
      <c r="P301" s="267" t="str">
        <f t="shared" si="48"/>
        <v/>
      </c>
      <c r="Q301" s="267" t="str">
        <f t="shared" si="49"/>
        <v/>
      </c>
      <c r="R301" s="267" t="str">
        <f t="shared" si="50"/>
        <v/>
      </c>
      <c r="S301" s="267" t="str">
        <f t="shared" si="51"/>
        <v/>
      </c>
    </row>
    <row r="302" spans="1:19" x14ac:dyDescent="0.25">
      <c r="A302" s="265">
        <v>41575</v>
      </c>
      <c r="B302" s="266">
        <f t="shared" si="43"/>
        <v>10</v>
      </c>
      <c r="C302" s="266">
        <f t="shared" si="42"/>
        <v>1</v>
      </c>
      <c r="D302" s="264">
        <f t="shared" si="44"/>
        <v>139.73118279569894</v>
      </c>
      <c r="E302" s="264">
        <f>SUM(D$2:D302)</f>
        <v>37457.426451613006</v>
      </c>
      <c r="F302" s="264">
        <v>60900</v>
      </c>
      <c r="G302" s="264">
        <v>41731</v>
      </c>
      <c r="H302" s="264">
        <v>77087</v>
      </c>
      <c r="I302" s="264">
        <v>105487</v>
      </c>
      <c r="J302" s="264">
        <v>43534</v>
      </c>
      <c r="K302" s="264">
        <v>79083</v>
      </c>
      <c r="L302" s="264">
        <v>106582</v>
      </c>
      <c r="M302" s="267" t="str">
        <f t="shared" si="45"/>
        <v/>
      </c>
      <c r="N302" s="267" t="str">
        <f t="shared" si="46"/>
        <v/>
      </c>
      <c r="O302" s="267" t="str">
        <f t="shared" si="47"/>
        <v/>
      </c>
      <c r="P302" s="267" t="str">
        <f t="shared" si="48"/>
        <v/>
      </c>
      <c r="Q302" s="267" t="str">
        <f t="shared" si="49"/>
        <v/>
      </c>
      <c r="R302" s="267" t="str">
        <f t="shared" si="50"/>
        <v/>
      </c>
      <c r="S302" s="267" t="str">
        <f t="shared" si="51"/>
        <v/>
      </c>
    </row>
    <row r="303" spans="1:19" x14ac:dyDescent="0.25">
      <c r="A303" s="265">
        <v>41576</v>
      </c>
      <c r="B303" s="266">
        <f t="shared" si="43"/>
        <v>10</v>
      </c>
      <c r="C303" s="266">
        <f t="shared" si="42"/>
        <v>1</v>
      </c>
      <c r="D303" s="264">
        <f t="shared" si="44"/>
        <v>139.73118279569894</v>
      </c>
      <c r="E303" s="264">
        <f>SUM(D$2:D303)</f>
        <v>37597.157634408708</v>
      </c>
      <c r="F303" s="264">
        <v>60900</v>
      </c>
      <c r="G303" s="264">
        <v>41731</v>
      </c>
      <c r="H303" s="264">
        <v>77087</v>
      </c>
      <c r="I303" s="264">
        <v>105487</v>
      </c>
      <c r="J303" s="264">
        <v>43534</v>
      </c>
      <c r="K303" s="264">
        <v>79083</v>
      </c>
      <c r="L303" s="264">
        <v>106582</v>
      </c>
      <c r="M303" s="267" t="str">
        <f t="shared" si="45"/>
        <v/>
      </c>
      <c r="N303" s="267" t="str">
        <f t="shared" si="46"/>
        <v/>
      </c>
      <c r="O303" s="267" t="str">
        <f t="shared" si="47"/>
        <v/>
      </c>
      <c r="P303" s="267" t="str">
        <f t="shared" si="48"/>
        <v/>
      </c>
      <c r="Q303" s="267" t="str">
        <f t="shared" si="49"/>
        <v/>
      </c>
      <c r="R303" s="267" t="str">
        <f t="shared" si="50"/>
        <v/>
      </c>
      <c r="S303" s="267" t="str">
        <f t="shared" si="51"/>
        <v/>
      </c>
    </row>
    <row r="304" spans="1:19" x14ac:dyDescent="0.25">
      <c r="A304" s="265">
        <v>41577</v>
      </c>
      <c r="B304" s="266">
        <f t="shared" si="43"/>
        <v>10</v>
      </c>
      <c r="C304" s="266">
        <f t="shared" si="42"/>
        <v>1</v>
      </c>
      <c r="D304" s="264">
        <f t="shared" si="44"/>
        <v>139.73118279569894</v>
      </c>
      <c r="E304" s="264">
        <f>SUM(D$2:D304)</f>
        <v>37736.88881720441</v>
      </c>
      <c r="F304" s="264">
        <v>60900</v>
      </c>
      <c r="G304" s="264">
        <v>41731</v>
      </c>
      <c r="H304" s="264">
        <v>77087</v>
      </c>
      <c r="I304" s="264">
        <v>105487</v>
      </c>
      <c r="J304" s="264">
        <v>43534</v>
      </c>
      <c r="K304" s="264">
        <v>79083</v>
      </c>
      <c r="L304" s="264">
        <v>106582</v>
      </c>
      <c r="M304" s="267" t="str">
        <f t="shared" si="45"/>
        <v/>
      </c>
      <c r="N304" s="267" t="str">
        <f t="shared" si="46"/>
        <v/>
      </c>
      <c r="O304" s="267" t="str">
        <f t="shared" si="47"/>
        <v/>
      </c>
      <c r="P304" s="267" t="str">
        <f t="shared" si="48"/>
        <v/>
      </c>
      <c r="Q304" s="267" t="str">
        <f t="shared" si="49"/>
        <v/>
      </c>
      <c r="R304" s="267" t="str">
        <f t="shared" si="50"/>
        <v/>
      </c>
      <c r="S304" s="267" t="str">
        <f t="shared" si="51"/>
        <v/>
      </c>
    </row>
    <row r="305" spans="1:19" x14ac:dyDescent="0.25">
      <c r="A305" s="265">
        <v>41578</v>
      </c>
      <c r="B305" s="266">
        <f t="shared" si="43"/>
        <v>10</v>
      </c>
      <c r="C305" s="266">
        <f t="shared" si="42"/>
        <v>1</v>
      </c>
      <c r="D305" s="264">
        <f t="shared" si="44"/>
        <v>139.73118279569894</v>
      </c>
      <c r="E305" s="264">
        <f>SUM(D$2:D305)</f>
        <v>37876.620000000112</v>
      </c>
      <c r="F305" s="264">
        <v>60900</v>
      </c>
      <c r="G305" s="264">
        <v>41731</v>
      </c>
      <c r="H305" s="264">
        <v>77087</v>
      </c>
      <c r="I305" s="264">
        <v>105487</v>
      </c>
      <c r="J305" s="264">
        <v>43534</v>
      </c>
      <c r="K305" s="264">
        <v>79083</v>
      </c>
      <c r="L305" s="264">
        <v>106582</v>
      </c>
      <c r="M305" s="267" t="str">
        <f t="shared" si="45"/>
        <v/>
      </c>
      <c r="N305" s="267" t="str">
        <f t="shared" si="46"/>
        <v/>
      </c>
      <c r="O305" s="267" t="str">
        <f t="shared" si="47"/>
        <v/>
      </c>
      <c r="P305" s="267" t="str">
        <f t="shared" si="48"/>
        <v/>
      </c>
      <c r="Q305" s="267" t="str">
        <f t="shared" si="49"/>
        <v/>
      </c>
      <c r="R305" s="267" t="str">
        <f t="shared" si="50"/>
        <v/>
      </c>
      <c r="S305" s="267" t="str">
        <f t="shared" si="51"/>
        <v/>
      </c>
    </row>
    <row r="306" spans="1:19" x14ac:dyDescent="0.25">
      <c r="A306" s="265">
        <v>41579</v>
      </c>
      <c r="B306" s="266">
        <f t="shared" si="43"/>
        <v>11</v>
      </c>
      <c r="C306" s="266">
        <f t="shared" si="42"/>
        <v>1</v>
      </c>
      <c r="D306" s="264">
        <f t="shared" si="44"/>
        <v>112.96666666666667</v>
      </c>
      <c r="E306" s="264">
        <f>SUM(D$2:D306)</f>
        <v>37989.586666666779</v>
      </c>
      <c r="F306" s="264">
        <v>60900</v>
      </c>
      <c r="G306" s="264">
        <v>41731</v>
      </c>
      <c r="H306" s="264">
        <v>77087</v>
      </c>
      <c r="I306" s="264">
        <v>105487</v>
      </c>
      <c r="J306" s="264">
        <v>43534</v>
      </c>
      <c r="K306" s="264">
        <v>79083</v>
      </c>
      <c r="L306" s="264">
        <v>106582</v>
      </c>
      <c r="M306" s="267" t="str">
        <f t="shared" si="45"/>
        <v/>
      </c>
      <c r="N306" s="267" t="str">
        <f t="shared" si="46"/>
        <v/>
      </c>
      <c r="O306" s="267" t="str">
        <f t="shared" si="47"/>
        <v/>
      </c>
      <c r="P306" s="267" t="str">
        <f t="shared" si="48"/>
        <v/>
      </c>
      <c r="Q306" s="267" t="str">
        <f t="shared" si="49"/>
        <v/>
      </c>
      <c r="R306" s="267" t="str">
        <f t="shared" si="50"/>
        <v/>
      </c>
      <c r="S306" s="267" t="str">
        <f t="shared" si="51"/>
        <v/>
      </c>
    </row>
    <row r="307" spans="1:19" x14ac:dyDescent="0.25">
      <c r="A307" s="265">
        <v>41580</v>
      </c>
      <c r="B307" s="266">
        <f t="shared" si="43"/>
        <v>11</v>
      </c>
      <c r="C307" s="266">
        <f t="shared" si="42"/>
        <v>1</v>
      </c>
      <c r="D307" s="264">
        <f t="shared" si="44"/>
        <v>112.96666666666667</v>
      </c>
      <c r="E307" s="264">
        <f>SUM(D$2:D307)</f>
        <v>38102.553333333446</v>
      </c>
      <c r="F307" s="264">
        <v>60900</v>
      </c>
      <c r="G307" s="264">
        <v>41731</v>
      </c>
      <c r="H307" s="264">
        <v>77087</v>
      </c>
      <c r="I307" s="264">
        <v>105487</v>
      </c>
      <c r="J307" s="264">
        <v>43534</v>
      </c>
      <c r="K307" s="264">
        <v>79083</v>
      </c>
      <c r="L307" s="264">
        <v>106582</v>
      </c>
      <c r="M307" s="267" t="str">
        <f t="shared" si="45"/>
        <v/>
      </c>
      <c r="N307" s="267" t="str">
        <f t="shared" si="46"/>
        <v/>
      </c>
      <c r="O307" s="267" t="str">
        <f t="shared" si="47"/>
        <v/>
      </c>
      <c r="P307" s="267" t="str">
        <f t="shared" si="48"/>
        <v/>
      </c>
      <c r="Q307" s="267" t="str">
        <f t="shared" si="49"/>
        <v/>
      </c>
      <c r="R307" s="267" t="str">
        <f t="shared" si="50"/>
        <v/>
      </c>
      <c r="S307" s="267" t="str">
        <f t="shared" si="51"/>
        <v/>
      </c>
    </row>
    <row r="308" spans="1:19" x14ac:dyDescent="0.25">
      <c r="A308" s="265">
        <v>41581</v>
      </c>
      <c r="B308" s="266">
        <f t="shared" si="43"/>
        <v>11</v>
      </c>
      <c r="C308" s="266">
        <f t="shared" si="42"/>
        <v>1</v>
      </c>
      <c r="D308" s="264">
        <f t="shared" si="44"/>
        <v>112.96666666666667</v>
      </c>
      <c r="E308" s="264">
        <f>SUM(D$2:D308)</f>
        <v>38215.520000000113</v>
      </c>
      <c r="F308" s="264">
        <v>60900</v>
      </c>
      <c r="G308" s="264">
        <v>41731</v>
      </c>
      <c r="H308" s="264">
        <v>77087</v>
      </c>
      <c r="I308" s="264">
        <v>105487</v>
      </c>
      <c r="J308" s="264">
        <v>43534</v>
      </c>
      <c r="K308" s="264">
        <v>79083</v>
      </c>
      <c r="L308" s="264">
        <v>106582</v>
      </c>
      <c r="M308" s="267" t="str">
        <f t="shared" si="45"/>
        <v/>
      </c>
      <c r="N308" s="267" t="str">
        <f t="shared" si="46"/>
        <v/>
      </c>
      <c r="O308" s="267" t="str">
        <f t="shared" si="47"/>
        <v/>
      </c>
      <c r="P308" s="267" t="str">
        <f t="shared" si="48"/>
        <v/>
      </c>
      <c r="Q308" s="267" t="str">
        <f t="shared" si="49"/>
        <v/>
      </c>
      <c r="R308" s="267" t="str">
        <f t="shared" si="50"/>
        <v/>
      </c>
      <c r="S308" s="267" t="str">
        <f t="shared" si="51"/>
        <v/>
      </c>
    </row>
    <row r="309" spans="1:19" x14ac:dyDescent="0.25">
      <c r="A309" s="265">
        <v>41582</v>
      </c>
      <c r="B309" s="266">
        <f t="shared" si="43"/>
        <v>11</v>
      </c>
      <c r="C309" s="266">
        <f t="shared" si="42"/>
        <v>1</v>
      </c>
      <c r="D309" s="264">
        <f t="shared" si="44"/>
        <v>112.96666666666667</v>
      </c>
      <c r="E309" s="264">
        <f>SUM(D$2:D309)</f>
        <v>38328.48666666678</v>
      </c>
      <c r="F309" s="264">
        <v>60900</v>
      </c>
      <c r="G309" s="264">
        <v>41731</v>
      </c>
      <c r="H309" s="264">
        <v>77087</v>
      </c>
      <c r="I309" s="264">
        <v>105487</v>
      </c>
      <c r="J309" s="264">
        <v>43534</v>
      </c>
      <c r="K309" s="264">
        <v>79083</v>
      </c>
      <c r="L309" s="264">
        <v>106582</v>
      </c>
      <c r="M309" s="267" t="str">
        <f t="shared" si="45"/>
        <v/>
      </c>
      <c r="N309" s="267" t="str">
        <f t="shared" si="46"/>
        <v/>
      </c>
      <c r="O309" s="267" t="str">
        <f t="shared" si="47"/>
        <v/>
      </c>
      <c r="P309" s="267" t="str">
        <f t="shared" si="48"/>
        <v/>
      </c>
      <c r="Q309" s="267" t="str">
        <f t="shared" si="49"/>
        <v/>
      </c>
      <c r="R309" s="267" t="str">
        <f t="shared" si="50"/>
        <v/>
      </c>
      <c r="S309" s="267" t="str">
        <f t="shared" si="51"/>
        <v/>
      </c>
    </row>
    <row r="310" spans="1:19" x14ac:dyDescent="0.25">
      <c r="A310" s="265">
        <v>41583</v>
      </c>
      <c r="B310" s="266">
        <f t="shared" si="43"/>
        <v>11</v>
      </c>
      <c r="C310" s="266">
        <f t="shared" si="42"/>
        <v>1</v>
      </c>
      <c r="D310" s="264">
        <f t="shared" si="44"/>
        <v>112.96666666666667</v>
      </c>
      <c r="E310" s="264">
        <f>SUM(D$2:D310)</f>
        <v>38441.453333333448</v>
      </c>
      <c r="F310" s="264">
        <v>60900</v>
      </c>
      <c r="G310" s="264">
        <v>41731</v>
      </c>
      <c r="H310" s="264">
        <v>77087</v>
      </c>
      <c r="I310" s="264">
        <v>105487</v>
      </c>
      <c r="J310" s="264">
        <v>43534</v>
      </c>
      <c r="K310" s="264">
        <v>79083</v>
      </c>
      <c r="L310" s="264">
        <v>106582</v>
      </c>
      <c r="M310" s="267" t="str">
        <f t="shared" si="45"/>
        <v/>
      </c>
      <c r="N310" s="267" t="str">
        <f t="shared" si="46"/>
        <v/>
      </c>
      <c r="O310" s="267" t="str">
        <f t="shared" si="47"/>
        <v/>
      </c>
      <c r="P310" s="267" t="str">
        <f t="shared" si="48"/>
        <v/>
      </c>
      <c r="Q310" s="267" t="str">
        <f t="shared" si="49"/>
        <v/>
      </c>
      <c r="R310" s="267" t="str">
        <f t="shared" si="50"/>
        <v/>
      </c>
      <c r="S310" s="267" t="str">
        <f t="shared" si="51"/>
        <v/>
      </c>
    </row>
    <row r="311" spans="1:19" x14ac:dyDescent="0.25">
      <c r="A311" s="265">
        <v>41584</v>
      </c>
      <c r="B311" s="266">
        <f t="shared" si="43"/>
        <v>11</v>
      </c>
      <c r="C311" s="266">
        <f t="shared" si="42"/>
        <v>1</v>
      </c>
      <c r="D311" s="264">
        <f t="shared" si="44"/>
        <v>112.96666666666667</v>
      </c>
      <c r="E311" s="264">
        <f>SUM(D$2:D311)</f>
        <v>38554.420000000115</v>
      </c>
      <c r="F311" s="264">
        <v>60900</v>
      </c>
      <c r="G311" s="264">
        <v>41731</v>
      </c>
      <c r="H311" s="264">
        <v>77087</v>
      </c>
      <c r="I311" s="264">
        <v>105487</v>
      </c>
      <c r="J311" s="264">
        <v>43534</v>
      </c>
      <c r="K311" s="264">
        <v>79083</v>
      </c>
      <c r="L311" s="264">
        <v>106582</v>
      </c>
      <c r="M311" s="267" t="str">
        <f t="shared" si="45"/>
        <v/>
      </c>
      <c r="N311" s="267" t="str">
        <f t="shared" si="46"/>
        <v/>
      </c>
      <c r="O311" s="267" t="str">
        <f t="shared" si="47"/>
        <v/>
      </c>
      <c r="P311" s="267" t="str">
        <f t="shared" si="48"/>
        <v/>
      </c>
      <c r="Q311" s="267" t="str">
        <f t="shared" si="49"/>
        <v/>
      </c>
      <c r="R311" s="267" t="str">
        <f t="shared" si="50"/>
        <v/>
      </c>
      <c r="S311" s="267" t="str">
        <f t="shared" si="51"/>
        <v/>
      </c>
    </row>
    <row r="312" spans="1:19" x14ac:dyDescent="0.25">
      <c r="A312" s="265">
        <v>41585</v>
      </c>
      <c r="B312" s="266">
        <f t="shared" si="43"/>
        <v>11</v>
      </c>
      <c r="C312" s="266">
        <f t="shared" si="42"/>
        <v>1</v>
      </c>
      <c r="D312" s="264">
        <f t="shared" si="44"/>
        <v>112.96666666666667</v>
      </c>
      <c r="E312" s="264">
        <f>SUM(D$2:D312)</f>
        <v>38667.386666666782</v>
      </c>
      <c r="F312" s="264">
        <v>60900</v>
      </c>
      <c r="G312" s="264">
        <v>41731</v>
      </c>
      <c r="H312" s="264">
        <v>77087</v>
      </c>
      <c r="I312" s="264">
        <v>105487</v>
      </c>
      <c r="J312" s="264">
        <v>43534</v>
      </c>
      <c r="K312" s="264">
        <v>79083</v>
      </c>
      <c r="L312" s="264">
        <v>106582</v>
      </c>
      <c r="M312" s="267" t="str">
        <f t="shared" si="45"/>
        <v/>
      </c>
      <c r="N312" s="267" t="str">
        <f t="shared" si="46"/>
        <v/>
      </c>
      <c r="O312" s="267" t="str">
        <f t="shared" si="47"/>
        <v/>
      </c>
      <c r="P312" s="267" t="str">
        <f t="shared" si="48"/>
        <v/>
      </c>
      <c r="Q312" s="267" t="str">
        <f t="shared" si="49"/>
        <v/>
      </c>
      <c r="R312" s="267" t="str">
        <f t="shared" si="50"/>
        <v/>
      </c>
      <c r="S312" s="267" t="str">
        <f t="shared" si="51"/>
        <v/>
      </c>
    </row>
    <row r="313" spans="1:19" x14ac:dyDescent="0.25">
      <c r="A313" s="265">
        <v>41586</v>
      </c>
      <c r="B313" s="266">
        <f t="shared" si="43"/>
        <v>11</v>
      </c>
      <c r="C313" s="266">
        <f t="shared" si="42"/>
        <v>1</v>
      </c>
      <c r="D313" s="264">
        <f t="shared" si="44"/>
        <v>112.96666666666667</v>
      </c>
      <c r="E313" s="264">
        <f>SUM(D$2:D313)</f>
        <v>38780.353333333449</v>
      </c>
      <c r="F313" s="264">
        <v>60900</v>
      </c>
      <c r="G313" s="264">
        <v>41731</v>
      </c>
      <c r="H313" s="264">
        <v>77087</v>
      </c>
      <c r="I313" s="264">
        <v>105487</v>
      </c>
      <c r="J313" s="264">
        <v>43534</v>
      </c>
      <c r="K313" s="264">
        <v>79083</v>
      </c>
      <c r="L313" s="264">
        <v>106582</v>
      </c>
      <c r="M313" s="267" t="str">
        <f t="shared" si="45"/>
        <v/>
      </c>
      <c r="N313" s="267" t="str">
        <f t="shared" si="46"/>
        <v/>
      </c>
      <c r="O313" s="267" t="str">
        <f t="shared" si="47"/>
        <v/>
      </c>
      <c r="P313" s="267" t="str">
        <f t="shared" si="48"/>
        <v/>
      </c>
      <c r="Q313" s="267" t="str">
        <f t="shared" si="49"/>
        <v/>
      </c>
      <c r="R313" s="267" t="str">
        <f t="shared" si="50"/>
        <v/>
      </c>
      <c r="S313" s="267" t="str">
        <f t="shared" si="51"/>
        <v/>
      </c>
    </row>
    <row r="314" spans="1:19" x14ac:dyDescent="0.25">
      <c r="A314" s="265">
        <v>41587</v>
      </c>
      <c r="B314" s="266">
        <f t="shared" si="43"/>
        <v>11</v>
      </c>
      <c r="C314" s="266">
        <f t="shared" si="42"/>
        <v>1</v>
      </c>
      <c r="D314" s="264">
        <f t="shared" si="44"/>
        <v>112.96666666666667</v>
      </c>
      <c r="E314" s="264">
        <f>SUM(D$2:D314)</f>
        <v>38893.320000000116</v>
      </c>
      <c r="F314" s="264">
        <v>60900</v>
      </c>
      <c r="G314" s="264">
        <v>41731</v>
      </c>
      <c r="H314" s="264">
        <v>77087</v>
      </c>
      <c r="I314" s="264">
        <v>105487</v>
      </c>
      <c r="J314" s="264">
        <v>43534</v>
      </c>
      <c r="K314" s="264">
        <v>79083</v>
      </c>
      <c r="L314" s="264">
        <v>106582</v>
      </c>
      <c r="M314" s="267" t="str">
        <f t="shared" si="45"/>
        <v/>
      </c>
      <c r="N314" s="267" t="str">
        <f t="shared" si="46"/>
        <v/>
      </c>
      <c r="O314" s="267" t="str">
        <f t="shared" si="47"/>
        <v/>
      </c>
      <c r="P314" s="267" t="str">
        <f t="shared" si="48"/>
        <v/>
      </c>
      <c r="Q314" s="267" t="str">
        <f t="shared" si="49"/>
        <v/>
      </c>
      <c r="R314" s="267" t="str">
        <f t="shared" si="50"/>
        <v/>
      </c>
      <c r="S314" s="267" t="str">
        <f t="shared" si="51"/>
        <v/>
      </c>
    </row>
    <row r="315" spans="1:19" x14ac:dyDescent="0.25">
      <c r="A315" s="265">
        <v>41588</v>
      </c>
      <c r="B315" s="266">
        <f t="shared" si="43"/>
        <v>11</v>
      </c>
      <c r="C315" s="266">
        <f t="shared" si="42"/>
        <v>1</v>
      </c>
      <c r="D315" s="264">
        <f t="shared" si="44"/>
        <v>112.96666666666667</v>
      </c>
      <c r="E315" s="264">
        <f>SUM(D$2:D315)</f>
        <v>39006.286666666783</v>
      </c>
      <c r="F315" s="264">
        <v>60900</v>
      </c>
      <c r="G315" s="264">
        <v>41731</v>
      </c>
      <c r="H315" s="264">
        <v>77087</v>
      </c>
      <c r="I315" s="264">
        <v>105487</v>
      </c>
      <c r="J315" s="264">
        <v>43534</v>
      </c>
      <c r="K315" s="264">
        <v>79083</v>
      </c>
      <c r="L315" s="264">
        <v>106582</v>
      </c>
      <c r="M315" s="267" t="str">
        <f t="shared" si="45"/>
        <v/>
      </c>
      <c r="N315" s="267" t="str">
        <f t="shared" si="46"/>
        <v/>
      </c>
      <c r="O315" s="267" t="str">
        <f t="shared" si="47"/>
        <v/>
      </c>
      <c r="P315" s="267" t="str">
        <f t="shared" si="48"/>
        <v/>
      </c>
      <c r="Q315" s="267" t="str">
        <f t="shared" si="49"/>
        <v/>
      </c>
      <c r="R315" s="267" t="str">
        <f t="shared" si="50"/>
        <v/>
      </c>
      <c r="S315" s="267" t="str">
        <f t="shared" si="51"/>
        <v/>
      </c>
    </row>
    <row r="316" spans="1:19" x14ac:dyDescent="0.25">
      <c r="A316" s="265">
        <v>41589</v>
      </c>
      <c r="B316" s="266">
        <f t="shared" si="43"/>
        <v>11</v>
      </c>
      <c r="C316" s="266">
        <f t="shared" si="42"/>
        <v>1</v>
      </c>
      <c r="D316" s="264">
        <f t="shared" si="44"/>
        <v>112.96666666666667</v>
      </c>
      <c r="E316" s="264">
        <f>SUM(D$2:D316)</f>
        <v>39119.25333333345</v>
      </c>
      <c r="F316" s="264">
        <v>60900</v>
      </c>
      <c r="G316" s="264">
        <v>41731</v>
      </c>
      <c r="H316" s="264">
        <v>77087</v>
      </c>
      <c r="I316" s="264">
        <v>105487</v>
      </c>
      <c r="J316" s="264">
        <v>43534</v>
      </c>
      <c r="K316" s="264">
        <v>79083</v>
      </c>
      <c r="L316" s="264">
        <v>106582</v>
      </c>
      <c r="M316" s="267" t="str">
        <f t="shared" si="45"/>
        <v/>
      </c>
      <c r="N316" s="267" t="str">
        <f t="shared" si="46"/>
        <v/>
      </c>
      <c r="O316" s="267" t="str">
        <f t="shared" si="47"/>
        <v/>
      </c>
      <c r="P316" s="267" t="str">
        <f t="shared" si="48"/>
        <v/>
      </c>
      <c r="Q316" s="267" t="str">
        <f t="shared" si="49"/>
        <v/>
      </c>
      <c r="R316" s="267" t="str">
        <f t="shared" si="50"/>
        <v/>
      </c>
      <c r="S316" s="267" t="str">
        <f t="shared" si="51"/>
        <v/>
      </c>
    </row>
    <row r="317" spans="1:19" x14ac:dyDescent="0.25">
      <c r="A317" s="265">
        <v>41590</v>
      </c>
      <c r="B317" s="266">
        <f t="shared" si="43"/>
        <v>11</v>
      </c>
      <c r="C317" s="266">
        <f t="shared" si="42"/>
        <v>1</v>
      </c>
      <c r="D317" s="264">
        <f t="shared" si="44"/>
        <v>112.96666666666667</v>
      </c>
      <c r="E317" s="264">
        <f>SUM(D$2:D317)</f>
        <v>39232.220000000118</v>
      </c>
      <c r="F317" s="264">
        <v>60900</v>
      </c>
      <c r="G317" s="264">
        <v>41731</v>
      </c>
      <c r="H317" s="264">
        <v>77087</v>
      </c>
      <c r="I317" s="264">
        <v>105487</v>
      </c>
      <c r="J317" s="264">
        <v>43534</v>
      </c>
      <c r="K317" s="264">
        <v>79083</v>
      </c>
      <c r="L317" s="264">
        <v>106582</v>
      </c>
      <c r="M317" s="267" t="str">
        <f t="shared" si="45"/>
        <v/>
      </c>
      <c r="N317" s="267" t="str">
        <f t="shared" si="46"/>
        <v/>
      </c>
      <c r="O317" s="267" t="str">
        <f t="shared" si="47"/>
        <v/>
      </c>
      <c r="P317" s="267" t="str">
        <f t="shared" si="48"/>
        <v/>
      </c>
      <c r="Q317" s="267" t="str">
        <f t="shared" si="49"/>
        <v/>
      </c>
      <c r="R317" s="267" t="str">
        <f t="shared" si="50"/>
        <v/>
      </c>
      <c r="S317" s="267" t="str">
        <f t="shared" si="51"/>
        <v/>
      </c>
    </row>
    <row r="318" spans="1:19" x14ac:dyDescent="0.25">
      <c r="A318" s="265">
        <v>41591</v>
      </c>
      <c r="B318" s="266">
        <f t="shared" si="43"/>
        <v>11</v>
      </c>
      <c r="C318" s="266">
        <f t="shared" si="42"/>
        <v>1</v>
      </c>
      <c r="D318" s="264">
        <f t="shared" si="44"/>
        <v>112.96666666666667</v>
      </c>
      <c r="E318" s="264">
        <f>SUM(D$2:D318)</f>
        <v>39345.186666666785</v>
      </c>
      <c r="F318" s="264">
        <v>60900</v>
      </c>
      <c r="G318" s="264">
        <v>41731</v>
      </c>
      <c r="H318" s="264">
        <v>77087</v>
      </c>
      <c r="I318" s="264">
        <v>105487</v>
      </c>
      <c r="J318" s="264">
        <v>43534</v>
      </c>
      <c r="K318" s="264">
        <v>79083</v>
      </c>
      <c r="L318" s="264">
        <v>106582</v>
      </c>
      <c r="M318" s="267" t="str">
        <f t="shared" si="45"/>
        <v/>
      </c>
      <c r="N318" s="267" t="str">
        <f t="shared" si="46"/>
        <v/>
      </c>
      <c r="O318" s="267" t="str">
        <f t="shared" si="47"/>
        <v/>
      </c>
      <c r="P318" s="267" t="str">
        <f t="shared" si="48"/>
        <v/>
      </c>
      <c r="Q318" s="267" t="str">
        <f t="shared" si="49"/>
        <v/>
      </c>
      <c r="R318" s="267" t="str">
        <f t="shared" si="50"/>
        <v/>
      </c>
      <c r="S318" s="267" t="str">
        <f t="shared" si="51"/>
        <v/>
      </c>
    </row>
    <row r="319" spans="1:19" x14ac:dyDescent="0.25">
      <c r="A319" s="265">
        <v>41592</v>
      </c>
      <c r="B319" s="266">
        <f t="shared" si="43"/>
        <v>11</v>
      </c>
      <c r="C319" s="266">
        <f t="shared" si="42"/>
        <v>1</v>
      </c>
      <c r="D319" s="264">
        <f t="shared" si="44"/>
        <v>112.96666666666667</v>
      </c>
      <c r="E319" s="264">
        <f>SUM(D$2:D319)</f>
        <v>39458.153333333452</v>
      </c>
      <c r="F319" s="264">
        <v>60900</v>
      </c>
      <c r="G319" s="264">
        <v>41731</v>
      </c>
      <c r="H319" s="264">
        <v>77087</v>
      </c>
      <c r="I319" s="264">
        <v>105487</v>
      </c>
      <c r="J319" s="264">
        <v>43534</v>
      </c>
      <c r="K319" s="264">
        <v>79083</v>
      </c>
      <c r="L319" s="264">
        <v>106582</v>
      </c>
      <c r="M319" s="267" t="str">
        <f t="shared" si="45"/>
        <v/>
      </c>
      <c r="N319" s="267" t="str">
        <f t="shared" si="46"/>
        <v/>
      </c>
      <c r="O319" s="267" t="str">
        <f t="shared" si="47"/>
        <v/>
      </c>
      <c r="P319" s="267" t="str">
        <f t="shared" si="48"/>
        <v/>
      </c>
      <c r="Q319" s="267" t="str">
        <f t="shared" si="49"/>
        <v/>
      </c>
      <c r="R319" s="267" t="str">
        <f t="shared" si="50"/>
        <v/>
      </c>
      <c r="S319" s="267" t="str">
        <f t="shared" si="51"/>
        <v/>
      </c>
    </row>
    <row r="320" spans="1:19" x14ac:dyDescent="0.25">
      <c r="A320" s="265">
        <v>41593</v>
      </c>
      <c r="B320" s="266">
        <f t="shared" si="43"/>
        <v>11</v>
      </c>
      <c r="C320" s="266">
        <f t="shared" si="42"/>
        <v>1</v>
      </c>
      <c r="D320" s="264">
        <f t="shared" si="44"/>
        <v>112.96666666666667</v>
      </c>
      <c r="E320" s="264">
        <f>SUM(D$2:D320)</f>
        <v>39571.120000000119</v>
      </c>
      <c r="F320" s="264">
        <v>60900</v>
      </c>
      <c r="G320" s="264">
        <v>41731</v>
      </c>
      <c r="H320" s="264">
        <v>77087</v>
      </c>
      <c r="I320" s="264">
        <v>105487</v>
      </c>
      <c r="J320" s="264">
        <v>43534</v>
      </c>
      <c r="K320" s="264">
        <v>79083</v>
      </c>
      <c r="L320" s="264">
        <v>106582</v>
      </c>
      <c r="M320" s="267" t="str">
        <f t="shared" si="45"/>
        <v/>
      </c>
      <c r="N320" s="267" t="str">
        <f t="shared" si="46"/>
        <v/>
      </c>
      <c r="O320" s="267" t="str">
        <f t="shared" si="47"/>
        <v/>
      </c>
      <c r="P320" s="267" t="str">
        <f t="shared" si="48"/>
        <v/>
      </c>
      <c r="Q320" s="267" t="str">
        <f t="shared" si="49"/>
        <v/>
      </c>
      <c r="R320" s="267" t="str">
        <f t="shared" si="50"/>
        <v/>
      </c>
      <c r="S320" s="267" t="str">
        <f t="shared" si="51"/>
        <v/>
      </c>
    </row>
    <row r="321" spans="1:19" x14ac:dyDescent="0.25">
      <c r="A321" s="265">
        <v>41594</v>
      </c>
      <c r="B321" s="266">
        <f t="shared" si="43"/>
        <v>11</v>
      </c>
      <c r="C321" s="266">
        <f t="shared" si="42"/>
        <v>1</v>
      </c>
      <c r="D321" s="264">
        <f t="shared" si="44"/>
        <v>112.96666666666667</v>
      </c>
      <c r="E321" s="264">
        <f>SUM(D$2:D321)</f>
        <v>39684.086666666786</v>
      </c>
      <c r="F321" s="264">
        <v>60900</v>
      </c>
      <c r="G321" s="264">
        <v>41731</v>
      </c>
      <c r="H321" s="264">
        <v>77087</v>
      </c>
      <c r="I321" s="264">
        <v>105487</v>
      </c>
      <c r="J321" s="264">
        <v>43534</v>
      </c>
      <c r="K321" s="264">
        <v>79083</v>
      </c>
      <c r="L321" s="264">
        <v>106582</v>
      </c>
      <c r="M321" s="267" t="str">
        <f t="shared" si="45"/>
        <v/>
      </c>
      <c r="N321" s="267" t="str">
        <f t="shared" si="46"/>
        <v/>
      </c>
      <c r="O321" s="267" t="str">
        <f t="shared" si="47"/>
        <v/>
      </c>
      <c r="P321" s="267" t="str">
        <f t="shared" si="48"/>
        <v/>
      </c>
      <c r="Q321" s="267" t="str">
        <f t="shared" si="49"/>
        <v/>
      </c>
      <c r="R321" s="267" t="str">
        <f t="shared" si="50"/>
        <v/>
      </c>
      <c r="S321" s="267" t="str">
        <f t="shared" si="51"/>
        <v/>
      </c>
    </row>
    <row r="322" spans="1:19" x14ac:dyDescent="0.25">
      <c r="A322" s="265">
        <v>41595</v>
      </c>
      <c r="B322" s="266">
        <f t="shared" si="43"/>
        <v>11</v>
      </c>
      <c r="C322" s="266">
        <f t="shared" ref="C322:C366" si="52">IF(VLOOKUP($B322,$U$2:$V$15,2,FALSE)=0,1,IF(VLOOKUP($B322,$U$2:$V$15,2,FALSE)=VLOOKUP($B322,$U$2:$W$15,3,FALSE),0,IF(AND((VLOOKUP(($B322-1),$U$2:$V$15,2,FALSE)&gt;=1),VLOOKUP($B322,$U$2:$V$15,2,FALSE)&gt;=DAY(A322)),0,IF(AND((VLOOKUP(($B322+1),$U$2:$V$15,2,FALSE)&gt;=1),DAY(A322)&gt;(VLOOKUP($B322,$U$2:$W$15,3,FALSE)-VLOOKUP($B322,$U$2:$V$15,2,FALSE))),0,1))))</f>
        <v>1</v>
      </c>
      <c r="D322" s="264">
        <f t="shared" si="44"/>
        <v>112.96666666666667</v>
      </c>
      <c r="E322" s="264">
        <f>SUM(D$2:D322)</f>
        <v>39797.053333333453</v>
      </c>
      <c r="F322" s="264">
        <v>60900</v>
      </c>
      <c r="G322" s="264">
        <v>41731</v>
      </c>
      <c r="H322" s="264">
        <v>77087</v>
      </c>
      <c r="I322" s="264">
        <v>105487</v>
      </c>
      <c r="J322" s="264">
        <v>43534</v>
      </c>
      <c r="K322" s="264">
        <v>79083</v>
      </c>
      <c r="L322" s="264">
        <v>106582</v>
      </c>
      <c r="M322" s="267" t="str">
        <f t="shared" si="45"/>
        <v/>
      </c>
      <c r="N322" s="267" t="str">
        <f t="shared" si="46"/>
        <v/>
      </c>
      <c r="O322" s="267" t="str">
        <f t="shared" si="47"/>
        <v/>
      </c>
      <c r="P322" s="267" t="str">
        <f t="shared" si="48"/>
        <v/>
      </c>
      <c r="Q322" s="267" t="str">
        <f t="shared" si="49"/>
        <v/>
      </c>
      <c r="R322" s="267" t="str">
        <f t="shared" si="50"/>
        <v/>
      </c>
      <c r="S322" s="267" t="str">
        <f t="shared" si="51"/>
        <v/>
      </c>
    </row>
    <row r="323" spans="1:19" x14ac:dyDescent="0.25">
      <c r="A323" s="265">
        <v>41596</v>
      </c>
      <c r="B323" s="266">
        <f t="shared" ref="B323:B366" si="53">MONTH(A323)</f>
        <v>11</v>
      </c>
      <c r="C323" s="266">
        <f t="shared" si="52"/>
        <v>1</v>
      </c>
      <c r="D323" s="264">
        <f t="shared" ref="D323:D366" si="54">IF(C323=0,0,VLOOKUP(B323,$U$3:$X$14,4,FALSE))</f>
        <v>112.96666666666667</v>
      </c>
      <c r="E323" s="264">
        <f>SUM(D$2:D323)</f>
        <v>39910.02000000012</v>
      </c>
      <c r="F323" s="264">
        <v>60900</v>
      </c>
      <c r="G323" s="264">
        <v>41731</v>
      </c>
      <c r="H323" s="264">
        <v>77087</v>
      </c>
      <c r="I323" s="264">
        <v>105487</v>
      </c>
      <c r="J323" s="264">
        <v>43534</v>
      </c>
      <c r="K323" s="264">
        <v>79083</v>
      </c>
      <c r="L323" s="264">
        <v>106582</v>
      </c>
      <c r="M323" s="267" t="str">
        <f t="shared" ref="M323:M366" si="55">IF(ISNUMBER(M322),"  ",IF(M322="  ","  ",IF($E323&gt;F323,$A323,"")))</f>
        <v/>
      </c>
      <c r="N323" s="267" t="str">
        <f t="shared" ref="N323:N366" si="56">IF(ISNUMBER(N322),"  ",IF(N322="  ","  ",IF($E323&gt;G323,$A323,"")))</f>
        <v/>
      </c>
      <c r="O323" s="267" t="str">
        <f t="shared" ref="O323:O366" si="57">IF(ISNUMBER(O322),"  ",IF(O322="  ","  ",IF($E323&gt;H323,$A323,"")))</f>
        <v/>
      </c>
      <c r="P323" s="267" t="str">
        <f t="shared" ref="P323:P366" si="58">IF(ISNUMBER(P322),"  ",IF(P322="  ","  ",IF($E323&gt;I323,$A323,"")))</f>
        <v/>
      </c>
      <c r="Q323" s="267" t="str">
        <f t="shared" ref="Q323:Q366" si="59">IF(ISNUMBER(Q322),"  ",IF(Q322="  ","  ",IF($E323&gt;J323,$A323,"")))</f>
        <v/>
      </c>
      <c r="R323" s="267" t="str">
        <f t="shared" ref="R323:R366" si="60">IF(ISNUMBER(R322),"  ",IF(R322="  ","  ",IF($E323&gt;K323,$A323,"")))</f>
        <v/>
      </c>
      <c r="S323" s="267" t="str">
        <f t="shared" ref="S323:S366" si="61">IF(ISNUMBER(S322),"  ",IF(S322="  ","  ",IF($E323&gt;L323,$A323,"")))</f>
        <v/>
      </c>
    </row>
    <row r="324" spans="1:19" x14ac:dyDescent="0.25">
      <c r="A324" s="265">
        <v>41597</v>
      </c>
      <c r="B324" s="266">
        <f t="shared" si="53"/>
        <v>11</v>
      </c>
      <c r="C324" s="266">
        <f t="shared" si="52"/>
        <v>1</v>
      </c>
      <c r="D324" s="264">
        <f t="shared" si="54"/>
        <v>112.96666666666667</v>
      </c>
      <c r="E324" s="264">
        <f>SUM(D$2:D324)</f>
        <v>40022.986666666788</v>
      </c>
      <c r="F324" s="264">
        <v>60900</v>
      </c>
      <c r="G324" s="264">
        <v>41731</v>
      </c>
      <c r="H324" s="264">
        <v>77087</v>
      </c>
      <c r="I324" s="264">
        <v>105487</v>
      </c>
      <c r="J324" s="264">
        <v>43534</v>
      </c>
      <c r="K324" s="264">
        <v>79083</v>
      </c>
      <c r="L324" s="264">
        <v>106582</v>
      </c>
      <c r="M324" s="267" t="str">
        <f t="shared" si="55"/>
        <v/>
      </c>
      <c r="N324" s="267" t="str">
        <f t="shared" si="56"/>
        <v/>
      </c>
      <c r="O324" s="267" t="str">
        <f t="shared" si="57"/>
        <v/>
      </c>
      <c r="P324" s="267" t="str">
        <f t="shared" si="58"/>
        <v/>
      </c>
      <c r="Q324" s="267" t="str">
        <f t="shared" si="59"/>
        <v/>
      </c>
      <c r="R324" s="267" t="str">
        <f t="shared" si="60"/>
        <v/>
      </c>
      <c r="S324" s="267" t="str">
        <f t="shared" si="61"/>
        <v/>
      </c>
    </row>
    <row r="325" spans="1:19" x14ac:dyDescent="0.25">
      <c r="A325" s="265">
        <v>41598</v>
      </c>
      <c r="B325" s="266">
        <f t="shared" si="53"/>
        <v>11</v>
      </c>
      <c r="C325" s="266">
        <f t="shared" si="52"/>
        <v>1</v>
      </c>
      <c r="D325" s="264">
        <f t="shared" si="54"/>
        <v>112.96666666666667</v>
      </c>
      <c r="E325" s="264">
        <f>SUM(D$2:D325)</f>
        <v>40135.953333333455</v>
      </c>
      <c r="F325" s="264">
        <v>60900</v>
      </c>
      <c r="G325" s="264">
        <v>41731</v>
      </c>
      <c r="H325" s="264">
        <v>77087</v>
      </c>
      <c r="I325" s="264">
        <v>105487</v>
      </c>
      <c r="J325" s="264">
        <v>43534</v>
      </c>
      <c r="K325" s="264">
        <v>79083</v>
      </c>
      <c r="L325" s="264">
        <v>106582</v>
      </c>
      <c r="M325" s="267" t="str">
        <f t="shared" si="55"/>
        <v/>
      </c>
      <c r="N325" s="267" t="str">
        <f t="shared" si="56"/>
        <v/>
      </c>
      <c r="O325" s="267" t="str">
        <f t="shared" si="57"/>
        <v/>
      </c>
      <c r="P325" s="267" t="str">
        <f t="shared" si="58"/>
        <v/>
      </c>
      <c r="Q325" s="267" t="str">
        <f t="shared" si="59"/>
        <v/>
      </c>
      <c r="R325" s="267" t="str">
        <f t="shared" si="60"/>
        <v/>
      </c>
      <c r="S325" s="267" t="str">
        <f t="shared" si="61"/>
        <v/>
      </c>
    </row>
    <row r="326" spans="1:19" x14ac:dyDescent="0.25">
      <c r="A326" s="265">
        <v>41599</v>
      </c>
      <c r="B326" s="266">
        <f t="shared" si="53"/>
        <v>11</v>
      </c>
      <c r="C326" s="266">
        <f t="shared" si="52"/>
        <v>1</v>
      </c>
      <c r="D326" s="264">
        <f t="shared" si="54"/>
        <v>112.96666666666667</v>
      </c>
      <c r="E326" s="264">
        <f>SUM(D$2:D326)</f>
        <v>40248.920000000122</v>
      </c>
      <c r="F326" s="264">
        <v>60900</v>
      </c>
      <c r="G326" s="264">
        <v>41731</v>
      </c>
      <c r="H326" s="264">
        <v>77087</v>
      </c>
      <c r="I326" s="264">
        <v>105487</v>
      </c>
      <c r="J326" s="264">
        <v>43534</v>
      </c>
      <c r="K326" s="264">
        <v>79083</v>
      </c>
      <c r="L326" s="264">
        <v>106582</v>
      </c>
      <c r="M326" s="267" t="str">
        <f t="shared" si="55"/>
        <v/>
      </c>
      <c r="N326" s="267" t="str">
        <f t="shared" si="56"/>
        <v/>
      </c>
      <c r="O326" s="267" t="str">
        <f t="shared" si="57"/>
        <v/>
      </c>
      <c r="P326" s="267" t="str">
        <f t="shared" si="58"/>
        <v/>
      </c>
      <c r="Q326" s="267" t="str">
        <f t="shared" si="59"/>
        <v/>
      </c>
      <c r="R326" s="267" t="str">
        <f t="shared" si="60"/>
        <v/>
      </c>
      <c r="S326" s="267" t="str">
        <f t="shared" si="61"/>
        <v/>
      </c>
    </row>
    <row r="327" spans="1:19" x14ac:dyDescent="0.25">
      <c r="A327" s="265">
        <v>41600</v>
      </c>
      <c r="B327" s="266">
        <f t="shared" si="53"/>
        <v>11</v>
      </c>
      <c r="C327" s="266">
        <f t="shared" si="52"/>
        <v>1</v>
      </c>
      <c r="D327" s="264">
        <f t="shared" si="54"/>
        <v>112.96666666666667</v>
      </c>
      <c r="E327" s="264">
        <f>SUM(D$2:D327)</f>
        <v>40361.886666666789</v>
      </c>
      <c r="F327" s="264">
        <v>60900</v>
      </c>
      <c r="G327" s="264">
        <v>41731</v>
      </c>
      <c r="H327" s="264">
        <v>77087</v>
      </c>
      <c r="I327" s="264">
        <v>105487</v>
      </c>
      <c r="J327" s="264">
        <v>43534</v>
      </c>
      <c r="K327" s="264">
        <v>79083</v>
      </c>
      <c r="L327" s="264">
        <v>106582</v>
      </c>
      <c r="M327" s="267" t="str">
        <f t="shared" si="55"/>
        <v/>
      </c>
      <c r="N327" s="267" t="str">
        <f t="shared" si="56"/>
        <v/>
      </c>
      <c r="O327" s="267" t="str">
        <f t="shared" si="57"/>
        <v/>
      </c>
      <c r="P327" s="267" t="str">
        <f t="shared" si="58"/>
        <v/>
      </c>
      <c r="Q327" s="267" t="str">
        <f t="shared" si="59"/>
        <v/>
      </c>
      <c r="R327" s="267" t="str">
        <f t="shared" si="60"/>
        <v/>
      </c>
      <c r="S327" s="267" t="str">
        <f t="shared" si="61"/>
        <v/>
      </c>
    </row>
    <row r="328" spans="1:19" x14ac:dyDescent="0.25">
      <c r="A328" s="265">
        <v>41601</v>
      </c>
      <c r="B328" s="266">
        <f t="shared" si="53"/>
        <v>11</v>
      </c>
      <c r="C328" s="266">
        <f t="shared" si="52"/>
        <v>1</v>
      </c>
      <c r="D328" s="264">
        <f t="shared" si="54"/>
        <v>112.96666666666667</v>
      </c>
      <c r="E328" s="264">
        <f>SUM(D$2:D328)</f>
        <v>40474.853333333456</v>
      </c>
      <c r="F328" s="264">
        <v>60900</v>
      </c>
      <c r="G328" s="264">
        <v>41731</v>
      </c>
      <c r="H328" s="264">
        <v>77087</v>
      </c>
      <c r="I328" s="264">
        <v>105487</v>
      </c>
      <c r="J328" s="264">
        <v>43534</v>
      </c>
      <c r="K328" s="264">
        <v>79083</v>
      </c>
      <c r="L328" s="264">
        <v>106582</v>
      </c>
      <c r="M328" s="267" t="str">
        <f t="shared" si="55"/>
        <v/>
      </c>
      <c r="N328" s="267" t="str">
        <f t="shared" si="56"/>
        <v/>
      </c>
      <c r="O328" s="267" t="str">
        <f t="shared" si="57"/>
        <v/>
      </c>
      <c r="P328" s="267" t="str">
        <f t="shared" si="58"/>
        <v/>
      </c>
      <c r="Q328" s="267" t="str">
        <f t="shared" si="59"/>
        <v/>
      </c>
      <c r="R328" s="267" t="str">
        <f t="shared" si="60"/>
        <v/>
      </c>
      <c r="S328" s="267" t="str">
        <f t="shared" si="61"/>
        <v/>
      </c>
    </row>
    <row r="329" spans="1:19" x14ac:dyDescent="0.25">
      <c r="A329" s="265">
        <v>41602</v>
      </c>
      <c r="B329" s="266">
        <f t="shared" si="53"/>
        <v>11</v>
      </c>
      <c r="C329" s="266">
        <f t="shared" si="52"/>
        <v>1</v>
      </c>
      <c r="D329" s="264">
        <f t="shared" si="54"/>
        <v>112.96666666666667</v>
      </c>
      <c r="E329" s="264">
        <f>SUM(D$2:D329)</f>
        <v>40587.820000000123</v>
      </c>
      <c r="F329" s="264">
        <v>60900</v>
      </c>
      <c r="G329" s="264">
        <v>41731</v>
      </c>
      <c r="H329" s="264">
        <v>77087</v>
      </c>
      <c r="I329" s="264">
        <v>105487</v>
      </c>
      <c r="J329" s="264">
        <v>43534</v>
      </c>
      <c r="K329" s="264">
        <v>79083</v>
      </c>
      <c r="L329" s="264">
        <v>106582</v>
      </c>
      <c r="M329" s="267" t="str">
        <f t="shared" si="55"/>
        <v/>
      </c>
      <c r="N329" s="267" t="str">
        <f t="shared" si="56"/>
        <v/>
      </c>
      <c r="O329" s="267" t="str">
        <f t="shared" si="57"/>
        <v/>
      </c>
      <c r="P329" s="267" t="str">
        <f t="shared" si="58"/>
        <v/>
      </c>
      <c r="Q329" s="267" t="str">
        <f t="shared" si="59"/>
        <v/>
      </c>
      <c r="R329" s="267" t="str">
        <f t="shared" si="60"/>
        <v/>
      </c>
      <c r="S329" s="267" t="str">
        <f t="shared" si="61"/>
        <v/>
      </c>
    </row>
    <row r="330" spans="1:19" x14ac:dyDescent="0.25">
      <c r="A330" s="265">
        <v>41603</v>
      </c>
      <c r="B330" s="266">
        <f t="shared" si="53"/>
        <v>11</v>
      </c>
      <c r="C330" s="266">
        <f t="shared" si="52"/>
        <v>1</v>
      </c>
      <c r="D330" s="264">
        <f t="shared" si="54"/>
        <v>112.96666666666667</v>
      </c>
      <c r="E330" s="264">
        <f>SUM(D$2:D330)</f>
        <v>40700.786666666791</v>
      </c>
      <c r="F330" s="264">
        <v>60900</v>
      </c>
      <c r="G330" s="264">
        <v>41731</v>
      </c>
      <c r="H330" s="264">
        <v>77087</v>
      </c>
      <c r="I330" s="264">
        <v>105487</v>
      </c>
      <c r="J330" s="264">
        <v>43534</v>
      </c>
      <c r="K330" s="264">
        <v>79083</v>
      </c>
      <c r="L330" s="264">
        <v>106582</v>
      </c>
      <c r="M330" s="267" t="str">
        <f t="shared" si="55"/>
        <v/>
      </c>
      <c r="N330" s="267" t="str">
        <f t="shared" si="56"/>
        <v/>
      </c>
      <c r="O330" s="267" t="str">
        <f t="shared" si="57"/>
        <v/>
      </c>
      <c r="P330" s="267" t="str">
        <f t="shared" si="58"/>
        <v/>
      </c>
      <c r="Q330" s="267" t="str">
        <f t="shared" si="59"/>
        <v/>
      </c>
      <c r="R330" s="267" t="str">
        <f t="shared" si="60"/>
        <v/>
      </c>
      <c r="S330" s="267" t="str">
        <f t="shared" si="61"/>
        <v/>
      </c>
    </row>
    <row r="331" spans="1:19" x14ac:dyDescent="0.25">
      <c r="A331" s="265">
        <v>41604</v>
      </c>
      <c r="B331" s="266">
        <f t="shared" si="53"/>
        <v>11</v>
      </c>
      <c r="C331" s="266">
        <f t="shared" si="52"/>
        <v>1</v>
      </c>
      <c r="D331" s="264">
        <f t="shared" si="54"/>
        <v>112.96666666666667</v>
      </c>
      <c r="E331" s="264">
        <f>SUM(D$2:D331)</f>
        <v>40813.753333333458</v>
      </c>
      <c r="F331" s="264">
        <v>60900</v>
      </c>
      <c r="G331" s="264">
        <v>41731</v>
      </c>
      <c r="H331" s="264">
        <v>77087</v>
      </c>
      <c r="I331" s="264">
        <v>105487</v>
      </c>
      <c r="J331" s="264">
        <v>43534</v>
      </c>
      <c r="K331" s="264">
        <v>79083</v>
      </c>
      <c r="L331" s="264">
        <v>106582</v>
      </c>
      <c r="M331" s="267" t="str">
        <f t="shared" si="55"/>
        <v/>
      </c>
      <c r="N331" s="267" t="str">
        <f t="shared" si="56"/>
        <v/>
      </c>
      <c r="O331" s="267" t="str">
        <f t="shared" si="57"/>
        <v/>
      </c>
      <c r="P331" s="267" t="str">
        <f t="shared" si="58"/>
        <v/>
      </c>
      <c r="Q331" s="267" t="str">
        <f t="shared" si="59"/>
        <v/>
      </c>
      <c r="R331" s="267" t="str">
        <f t="shared" si="60"/>
        <v/>
      </c>
      <c r="S331" s="267" t="str">
        <f t="shared" si="61"/>
        <v/>
      </c>
    </row>
    <row r="332" spans="1:19" x14ac:dyDescent="0.25">
      <c r="A332" s="265">
        <v>41605</v>
      </c>
      <c r="B332" s="266">
        <f t="shared" si="53"/>
        <v>11</v>
      </c>
      <c r="C332" s="266">
        <f t="shared" si="52"/>
        <v>1</v>
      </c>
      <c r="D332" s="264">
        <f t="shared" si="54"/>
        <v>112.96666666666667</v>
      </c>
      <c r="E332" s="264">
        <f>SUM(D$2:D332)</f>
        <v>40926.720000000125</v>
      </c>
      <c r="F332" s="264">
        <v>60900</v>
      </c>
      <c r="G332" s="264">
        <v>41731</v>
      </c>
      <c r="H332" s="264">
        <v>77087</v>
      </c>
      <c r="I332" s="264">
        <v>105487</v>
      </c>
      <c r="J332" s="264">
        <v>43534</v>
      </c>
      <c r="K332" s="264">
        <v>79083</v>
      </c>
      <c r="L332" s="264">
        <v>106582</v>
      </c>
      <c r="M332" s="267" t="str">
        <f t="shared" si="55"/>
        <v/>
      </c>
      <c r="N332" s="267" t="str">
        <f t="shared" si="56"/>
        <v/>
      </c>
      <c r="O332" s="267" t="str">
        <f t="shared" si="57"/>
        <v/>
      </c>
      <c r="P332" s="267" t="str">
        <f t="shared" si="58"/>
        <v/>
      </c>
      <c r="Q332" s="267" t="str">
        <f t="shared" si="59"/>
        <v/>
      </c>
      <c r="R332" s="267" t="str">
        <f t="shared" si="60"/>
        <v/>
      </c>
      <c r="S332" s="267" t="str">
        <f t="shared" si="61"/>
        <v/>
      </c>
    </row>
    <row r="333" spans="1:19" x14ac:dyDescent="0.25">
      <c r="A333" s="265">
        <v>41606</v>
      </c>
      <c r="B333" s="266">
        <f t="shared" si="53"/>
        <v>11</v>
      </c>
      <c r="C333" s="266">
        <f t="shared" si="52"/>
        <v>1</v>
      </c>
      <c r="D333" s="264">
        <f t="shared" si="54"/>
        <v>112.96666666666667</v>
      </c>
      <c r="E333" s="264">
        <f>SUM(D$2:D333)</f>
        <v>41039.686666666792</v>
      </c>
      <c r="F333" s="264">
        <v>60900</v>
      </c>
      <c r="G333" s="264">
        <v>41731</v>
      </c>
      <c r="H333" s="264">
        <v>77087</v>
      </c>
      <c r="I333" s="264">
        <v>105487</v>
      </c>
      <c r="J333" s="264">
        <v>43534</v>
      </c>
      <c r="K333" s="264">
        <v>79083</v>
      </c>
      <c r="L333" s="264">
        <v>106582</v>
      </c>
      <c r="M333" s="267" t="str">
        <f t="shared" si="55"/>
        <v/>
      </c>
      <c r="N333" s="267" t="str">
        <f t="shared" si="56"/>
        <v/>
      </c>
      <c r="O333" s="267" t="str">
        <f t="shared" si="57"/>
        <v/>
      </c>
      <c r="P333" s="267" t="str">
        <f t="shared" si="58"/>
        <v/>
      </c>
      <c r="Q333" s="267" t="str">
        <f t="shared" si="59"/>
        <v/>
      </c>
      <c r="R333" s="267" t="str">
        <f t="shared" si="60"/>
        <v/>
      </c>
      <c r="S333" s="267" t="str">
        <f t="shared" si="61"/>
        <v/>
      </c>
    </row>
    <row r="334" spans="1:19" x14ac:dyDescent="0.25">
      <c r="A334" s="265">
        <v>41607</v>
      </c>
      <c r="B334" s="266">
        <f t="shared" si="53"/>
        <v>11</v>
      </c>
      <c r="C334" s="266">
        <f t="shared" si="52"/>
        <v>1</v>
      </c>
      <c r="D334" s="264">
        <f t="shared" si="54"/>
        <v>112.96666666666667</v>
      </c>
      <c r="E334" s="264">
        <f>SUM(D$2:D334)</f>
        <v>41152.653333333459</v>
      </c>
      <c r="F334" s="264">
        <v>60900</v>
      </c>
      <c r="G334" s="264">
        <v>41731</v>
      </c>
      <c r="H334" s="264">
        <v>77087</v>
      </c>
      <c r="I334" s="264">
        <v>105487</v>
      </c>
      <c r="J334" s="264">
        <v>43534</v>
      </c>
      <c r="K334" s="264">
        <v>79083</v>
      </c>
      <c r="L334" s="264">
        <v>106582</v>
      </c>
      <c r="M334" s="267" t="str">
        <f t="shared" si="55"/>
        <v/>
      </c>
      <c r="N334" s="267" t="str">
        <f t="shared" si="56"/>
        <v/>
      </c>
      <c r="O334" s="267" t="str">
        <f t="shared" si="57"/>
        <v/>
      </c>
      <c r="P334" s="267" t="str">
        <f t="shared" si="58"/>
        <v/>
      </c>
      <c r="Q334" s="267" t="str">
        <f t="shared" si="59"/>
        <v/>
      </c>
      <c r="R334" s="267" t="str">
        <f t="shared" si="60"/>
        <v/>
      </c>
      <c r="S334" s="267" t="str">
        <f t="shared" si="61"/>
        <v/>
      </c>
    </row>
    <row r="335" spans="1:19" x14ac:dyDescent="0.25">
      <c r="A335" s="265">
        <v>41608</v>
      </c>
      <c r="B335" s="266">
        <f t="shared" si="53"/>
        <v>11</v>
      </c>
      <c r="C335" s="266">
        <f t="shared" si="52"/>
        <v>1</v>
      </c>
      <c r="D335" s="264">
        <f t="shared" si="54"/>
        <v>112.96666666666667</v>
      </c>
      <c r="E335" s="264">
        <f>SUM(D$2:D335)</f>
        <v>41265.620000000126</v>
      </c>
      <c r="F335" s="264">
        <v>60900</v>
      </c>
      <c r="G335" s="264">
        <v>41731</v>
      </c>
      <c r="H335" s="264">
        <v>77087</v>
      </c>
      <c r="I335" s="264">
        <v>105487</v>
      </c>
      <c r="J335" s="264">
        <v>43534</v>
      </c>
      <c r="K335" s="264">
        <v>79083</v>
      </c>
      <c r="L335" s="264">
        <v>106582</v>
      </c>
      <c r="M335" s="267" t="str">
        <f t="shared" si="55"/>
        <v/>
      </c>
      <c r="N335" s="267" t="str">
        <f t="shared" si="56"/>
        <v/>
      </c>
      <c r="O335" s="267" t="str">
        <f t="shared" si="57"/>
        <v/>
      </c>
      <c r="P335" s="267" t="str">
        <f t="shared" si="58"/>
        <v/>
      </c>
      <c r="Q335" s="267" t="str">
        <f t="shared" si="59"/>
        <v/>
      </c>
      <c r="R335" s="267" t="str">
        <f t="shared" si="60"/>
        <v/>
      </c>
      <c r="S335" s="267" t="str">
        <f t="shared" si="61"/>
        <v/>
      </c>
    </row>
    <row r="336" spans="1:19" x14ac:dyDescent="0.25">
      <c r="A336" s="265">
        <v>41609</v>
      </c>
      <c r="B336" s="266">
        <f t="shared" si="53"/>
        <v>12</v>
      </c>
      <c r="C336" s="266">
        <f t="shared" si="52"/>
        <v>1</v>
      </c>
      <c r="D336" s="264">
        <f t="shared" si="54"/>
        <v>218.02150537634409</v>
      </c>
      <c r="E336" s="264">
        <f>SUM(D$2:D336)</f>
        <v>41483.641505376472</v>
      </c>
      <c r="F336" s="264">
        <v>60900</v>
      </c>
      <c r="G336" s="264">
        <v>41731</v>
      </c>
      <c r="H336" s="264">
        <v>77087</v>
      </c>
      <c r="I336" s="264">
        <v>105487</v>
      </c>
      <c r="J336" s="264">
        <v>43534</v>
      </c>
      <c r="K336" s="264">
        <v>79083</v>
      </c>
      <c r="L336" s="264">
        <v>106582</v>
      </c>
      <c r="M336" s="267" t="str">
        <f t="shared" si="55"/>
        <v/>
      </c>
      <c r="N336" s="267" t="str">
        <f t="shared" si="56"/>
        <v/>
      </c>
      <c r="O336" s="267" t="str">
        <f t="shared" si="57"/>
        <v/>
      </c>
      <c r="P336" s="267" t="str">
        <f t="shared" si="58"/>
        <v/>
      </c>
      <c r="Q336" s="267" t="str">
        <f t="shared" si="59"/>
        <v/>
      </c>
      <c r="R336" s="267" t="str">
        <f t="shared" si="60"/>
        <v/>
      </c>
      <c r="S336" s="267" t="str">
        <f t="shared" si="61"/>
        <v/>
      </c>
    </row>
    <row r="337" spans="1:19" x14ac:dyDescent="0.25">
      <c r="A337" s="265">
        <v>41610</v>
      </c>
      <c r="B337" s="266">
        <f t="shared" si="53"/>
        <v>12</v>
      </c>
      <c r="C337" s="266">
        <f t="shared" si="52"/>
        <v>1</v>
      </c>
      <c r="D337" s="264">
        <f t="shared" si="54"/>
        <v>218.02150537634409</v>
      </c>
      <c r="E337" s="264">
        <f>SUM(D$2:D337)</f>
        <v>41701.663010752818</v>
      </c>
      <c r="F337" s="264">
        <v>60900</v>
      </c>
      <c r="G337" s="264">
        <v>41731</v>
      </c>
      <c r="H337" s="264">
        <v>77087</v>
      </c>
      <c r="I337" s="264">
        <v>105487</v>
      </c>
      <c r="J337" s="264">
        <v>43534</v>
      </c>
      <c r="K337" s="264">
        <v>79083</v>
      </c>
      <c r="L337" s="264">
        <v>106582</v>
      </c>
      <c r="M337" s="267" t="str">
        <f t="shared" si="55"/>
        <v/>
      </c>
      <c r="N337" s="267" t="str">
        <f t="shared" si="56"/>
        <v/>
      </c>
      <c r="O337" s="267" t="str">
        <f t="shared" si="57"/>
        <v/>
      </c>
      <c r="P337" s="267" t="str">
        <f t="shared" si="58"/>
        <v/>
      </c>
      <c r="Q337" s="267" t="str">
        <f t="shared" si="59"/>
        <v/>
      </c>
      <c r="R337" s="267" t="str">
        <f t="shared" si="60"/>
        <v/>
      </c>
      <c r="S337" s="267" t="str">
        <f t="shared" si="61"/>
        <v/>
      </c>
    </row>
    <row r="338" spans="1:19" x14ac:dyDescent="0.25">
      <c r="A338" s="265">
        <v>41611</v>
      </c>
      <c r="B338" s="266">
        <f t="shared" si="53"/>
        <v>12</v>
      </c>
      <c r="C338" s="266">
        <f t="shared" si="52"/>
        <v>1</v>
      </c>
      <c r="D338" s="264">
        <f t="shared" si="54"/>
        <v>218.02150537634409</v>
      </c>
      <c r="E338" s="264">
        <f>SUM(D$2:D338)</f>
        <v>41919.684516129164</v>
      </c>
      <c r="F338" s="264">
        <v>60900</v>
      </c>
      <c r="G338" s="264">
        <v>41731</v>
      </c>
      <c r="H338" s="264">
        <v>77087</v>
      </c>
      <c r="I338" s="264">
        <v>105487</v>
      </c>
      <c r="J338" s="264">
        <v>43534</v>
      </c>
      <c r="K338" s="264">
        <v>79083</v>
      </c>
      <c r="L338" s="264">
        <v>106582</v>
      </c>
      <c r="M338" s="267" t="str">
        <f t="shared" si="55"/>
        <v/>
      </c>
      <c r="N338" s="267">
        <f t="shared" si="56"/>
        <v>41611</v>
      </c>
      <c r="O338" s="267" t="str">
        <f t="shared" si="57"/>
        <v/>
      </c>
      <c r="P338" s="267" t="str">
        <f t="shared" si="58"/>
        <v/>
      </c>
      <c r="Q338" s="267" t="str">
        <f t="shared" si="59"/>
        <v/>
      </c>
      <c r="R338" s="267" t="str">
        <f t="shared" si="60"/>
        <v/>
      </c>
      <c r="S338" s="267" t="str">
        <f t="shared" si="61"/>
        <v/>
      </c>
    </row>
    <row r="339" spans="1:19" x14ac:dyDescent="0.25">
      <c r="A339" s="265">
        <v>41612</v>
      </c>
      <c r="B339" s="266">
        <f t="shared" si="53"/>
        <v>12</v>
      </c>
      <c r="C339" s="266">
        <f t="shared" si="52"/>
        <v>1</v>
      </c>
      <c r="D339" s="264">
        <f t="shared" si="54"/>
        <v>218.02150537634409</v>
      </c>
      <c r="E339" s="264">
        <f>SUM(D$2:D339)</f>
        <v>42137.70602150551</v>
      </c>
      <c r="F339" s="264">
        <v>60900</v>
      </c>
      <c r="G339" s="264">
        <v>41731</v>
      </c>
      <c r="H339" s="264">
        <v>77087</v>
      </c>
      <c r="I339" s="264">
        <v>105487</v>
      </c>
      <c r="J339" s="264">
        <v>43534</v>
      </c>
      <c r="K339" s="264">
        <v>79083</v>
      </c>
      <c r="L339" s="264">
        <v>106582</v>
      </c>
      <c r="M339" s="267" t="str">
        <f t="shared" si="55"/>
        <v/>
      </c>
      <c r="N339" s="267" t="str">
        <f t="shared" si="56"/>
        <v xml:space="preserve">  </v>
      </c>
      <c r="O339" s="267" t="str">
        <f t="shared" si="57"/>
        <v/>
      </c>
      <c r="P339" s="267" t="str">
        <f t="shared" si="58"/>
        <v/>
      </c>
      <c r="Q339" s="267" t="str">
        <f t="shared" si="59"/>
        <v/>
      </c>
      <c r="R339" s="267" t="str">
        <f t="shared" si="60"/>
        <v/>
      </c>
      <c r="S339" s="267" t="str">
        <f t="shared" si="61"/>
        <v/>
      </c>
    </row>
    <row r="340" spans="1:19" x14ac:dyDescent="0.25">
      <c r="A340" s="265">
        <v>41613</v>
      </c>
      <c r="B340" s="266">
        <f t="shared" si="53"/>
        <v>12</v>
      </c>
      <c r="C340" s="266">
        <f t="shared" si="52"/>
        <v>1</v>
      </c>
      <c r="D340" s="264">
        <f t="shared" si="54"/>
        <v>218.02150537634409</v>
      </c>
      <c r="E340" s="264">
        <f>SUM(D$2:D340)</f>
        <v>42355.727526881856</v>
      </c>
      <c r="F340" s="264">
        <v>60900</v>
      </c>
      <c r="G340" s="264">
        <v>41731</v>
      </c>
      <c r="H340" s="264">
        <v>77087</v>
      </c>
      <c r="I340" s="264">
        <v>105487</v>
      </c>
      <c r="J340" s="264">
        <v>43534</v>
      </c>
      <c r="K340" s="264">
        <v>79083</v>
      </c>
      <c r="L340" s="264">
        <v>106582</v>
      </c>
      <c r="M340" s="267" t="str">
        <f t="shared" si="55"/>
        <v/>
      </c>
      <c r="N340" s="267" t="str">
        <f t="shared" si="56"/>
        <v xml:space="preserve">  </v>
      </c>
      <c r="O340" s="267" t="str">
        <f t="shared" si="57"/>
        <v/>
      </c>
      <c r="P340" s="267" t="str">
        <f t="shared" si="58"/>
        <v/>
      </c>
      <c r="Q340" s="267" t="str">
        <f t="shared" si="59"/>
        <v/>
      </c>
      <c r="R340" s="267" t="str">
        <f t="shared" si="60"/>
        <v/>
      </c>
      <c r="S340" s="267" t="str">
        <f t="shared" si="61"/>
        <v/>
      </c>
    </row>
    <row r="341" spans="1:19" x14ac:dyDescent="0.25">
      <c r="A341" s="265">
        <v>41614</v>
      </c>
      <c r="B341" s="266">
        <f t="shared" si="53"/>
        <v>12</v>
      </c>
      <c r="C341" s="266">
        <f t="shared" si="52"/>
        <v>1</v>
      </c>
      <c r="D341" s="264">
        <f t="shared" si="54"/>
        <v>218.02150537634409</v>
      </c>
      <c r="E341" s="264">
        <f>SUM(D$2:D341)</f>
        <v>42573.749032258202</v>
      </c>
      <c r="F341" s="264">
        <v>60900</v>
      </c>
      <c r="G341" s="264">
        <v>41731</v>
      </c>
      <c r="H341" s="264">
        <v>77087</v>
      </c>
      <c r="I341" s="264">
        <v>105487</v>
      </c>
      <c r="J341" s="264">
        <v>43534</v>
      </c>
      <c r="K341" s="264">
        <v>79083</v>
      </c>
      <c r="L341" s="264">
        <v>106582</v>
      </c>
      <c r="M341" s="267" t="str">
        <f t="shared" si="55"/>
        <v/>
      </c>
      <c r="N341" s="267" t="str">
        <f t="shared" si="56"/>
        <v xml:space="preserve">  </v>
      </c>
      <c r="O341" s="267" t="str">
        <f t="shared" si="57"/>
        <v/>
      </c>
      <c r="P341" s="267" t="str">
        <f t="shared" si="58"/>
        <v/>
      </c>
      <c r="Q341" s="267" t="str">
        <f t="shared" si="59"/>
        <v/>
      </c>
      <c r="R341" s="267" t="str">
        <f t="shared" si="60"/>
        <v/>
      </c>
      <c r="S341" s="267" t="str">
        <f t="shared" si="61"/>
        <v/>
      </c>
    </row>
    <row r="342" spans="1:19" x14ac:dyDescent="0.25">
      <c r="A342" s="265">
        <v>41615</v>
      </c>
      <c r="B342" s="266">
        <f t="shared" si="53"/>
        <v>12</v>
      </c>
      <c r="C342" s="266">
        <f t="shared" si="52"/>
        <v>1</v>
      </c>
      <c r="D342" s="264">
        <f t="shared" si="54"/>
        <v>218.02150537634409</v>
      </c>
      <c r="E342" s="264">
        <f>SUM(D$2:D342)</f>
        <v>42791.770537634548</v>
      </c>
      <c r="F342" s="264">
        <v>60900</v>
      </c>
      <c r="G342" s="264">
        <v>41731</v>
      </c>
      <c r="H342" s="264">
        <v>77087</v>
      </c>
      <c r="I342" s="264">
        <v>105487</v>
      </c>
      <c r="J342" s="264">
        <v>43534</v>
      </c>
      <c r="K342" s="264">
        <v>79083</v>
      </c>
      <c r="L342" s="264">
        <v>106582</v>
      </c>
      <c r="M342" s="267" t="str">
        <f t="shared" si="55"/>
        <v/>
      </c>
      <c r="N342" s="267" t="str">
        <f t="shared" si="56"/>
        <v xml:space="preserve">  </v>
      </c>
      <c r="O342" s="267" t="str">
        <f t="shared" si="57"/>
        <v/>
      </c>
      <c r="P342" s="267" t="str">
        <f t="shared" si="58"/>
        <v/>
      </c>
      <c r="Q342" s="267" t="str">
        <f t="shared" si="59"/>
        <v/>
      </c>
      <c r="R342" s="267" t="str">
        <f t="shared" si="60"/>
        <v/>
      </c>
      <c r="S342" s="267" t="str">
        <f t="shared" si="61"/>
        <v/>
      </c>
    </row>
    <row r="343" spans="1:19" x14ac:dyDescent="0.25">
      <c r="A343" s="265">
        <v>41616</v>
      </c>
      <c r="B343" s="266">
        <f t="shared" si="53"/>
        <v>12</v>
      </c>
      <c r="C343" s="266">
        <f t="shared" si="52"/>
        <v>1</v>
      </c>
      <c r="D343" s="264">
        <f t="shared" si="54"/>
        <v>218.02150537634409</v>
      </c>
      <c r="E343" s="264">
        <f>SUM(D$2:D343)</f>
        <v>43009.792043010893</v>
      </c>
      <c r="F343" s="264">
        <v>60900</v>
      </c>
      <c r="G343" s="264">
        <v>41731</v>
      </c>
      <c r="H343" s="264">
        <v>77087</v>
      </c>
      <c r="I343" s="264">
        <v>105487</v>
      </c>
      <c r="J343" s="264">
        <v>43534</v>
      </c>
      <c r="K343" s="264">
        <v>79083</v>
      </c>
      <c r="L343" s="264">
        <v>106582</v>
      </c>
      <c r="M343" s="267" t="str">
        <f t="shared" si="55"/>
        <v/>
      </c>
      <c r="N343" s="267" t="str">
        <f t="shared" si="56"/>
        <v xml:space="preserve">  </v>
      </c>
      <c r="O343" s="267" t="str">
        <f t="shared" si="57"/>
        <v/>
      </c>
      <c r="P343" s="267" t="str">
        <f t="shared" si="58"/>
        <v/>
      </c>
      <c r="Q343" s="267" t="str">
        <f t="shared" si="59"/>
        <v/>
      </c>
      <c r="R343" s="267" t="str">
        <f t="shared" si="60"/>
        <v/>
      </c>
      <c r="S343" s="267" t="str">
        <f t="shared" si="61"/>
        <v/>
      </c>
    </row>
    <row r="344" spans="1:19" x14ac:dyDescent="0.25">
      <c r="A344" s="265">
        <v>41617</v>
      </c>
      <c r="B344" s="266">
        <f t="shared" si="53"/>
        <v>12</v>
      </c>
      <c r="C344" s="266">
        <f t="shared" si="52"/>
        <v>1</v>
      </c>
      <c r="D344" s="264">
        <f t="shared" si="54"/>
        <v>218.02150537634409</v>
      </c>
      <c r="E344" s="264">
        <f>SUM(D$2:D344)</f>
        <v>43227.813548387239</v>
      </c>
      <c r="F344" s="264">
        <v>60900</v>
      </c>
      <c r="G344" s="264">
        <v>41731</v>
      </c>
      <c r="H344" s="264">
        <v>77087</v>
      </c>
      <c r="I344" s="264">
        <v>105487</v>
      </c>
      <c r="J344" s="264">
        <v>43534</v>
      </c>
      <c r="K344" s="264">
        <v>79083</v>
      </c>
      <c r="L344" s="264">
        <v>106582</v>
      </c>
      <c r="M344" s="267" t="str">
        <f t="shared" si="55"/>
        <v/>
      </c>
      <c r="N344" s="267" t="str">
        <f t="shared" si="56"/>
        <v xml:space="preserve">  </v>
      </c>
      <c r="O344" s="267" t="str">
        <f t="shared" si="57"/>
        <v/>
      </c>
      <c r="P344" s="267" t="str">
        <f t="shared" si="58"/>
        <v/>
      </c>
      <c r="Q344" s="267" t="str">
        <f t="shared" si="59"/>
        <v/>
      </c>
      <c r="R344" s="267" t="str">
        <f t="shared" si="60"/>
        <v/>
      </c>
      <c r="S344" s="267" t="str">
        <f t="shared" si="61"/>
        <v/>
      </c>
    </row>
    <row r="345" spans="1:19" x14ac:dyDescent="0.25">
      <c r="A345" s="265">
        <v>41618</v>
      </c>
      <c r="B345" s="266">
        <f t="shared" si="53"/>
        <v>12</v>
      </c>
      <c r="C345" s="266">
        <f t="shared" si="52"/>
        <v>1</v>
      </c>
      <c r="D345" s="264">
        <f t="shared" si="54"/>
        <v>218.02150537634409</v>
      </c>
      <c r="E345" s="264">
        <f>SUM(D$2:D345)</f>
        <v>43445.835053763585</v>
      </c>
      <c r="F345" s="264">
        <v>60900</v>
      </c>
      <c r="G345" s="264">
        <v>41731</v>
      </c>
      <c r="H345" s="264">
        <v>77087</v>
      </c>
      <c r="I345" s="264">
        <v>105487</v>
      </c>
      <c r="J345" s="264">
        <v>43534</v>
      </c>
      <c r="K345" s="264">
        <v>79083</v>
      </c>
      <c r="L345" s="264">
        <v>106582</v>
      </c>
      <c r="M345" s="267" t="str">
        <f t="shared" si="55"/>
        <v/>
      </c>
      <c r="N345" s="267" t="str">
        <f t="shared" si="56"/>
        <v xml:space="preserve">  </v>
      </c>
      <c r="O345" s="267" t="str">
        <f t="shared" si="57"/>
        <v/>
      </c>
      <c r="P345" s="267" t="str">
        <f t="shared" si="58"/>
        <v/>
      </c>
      <c r="Q345" s="267" t="str">
        <f t="shared" si="59"/>
        <v/>
      </c>
      <c r="R345" s="267" t="str">
        <f t="shared" si="60"/>
        <v/>
      </c>
      <c r="S345" s="267" t="str">
        <f t="shared" si="61"/>
        <v/>
      </c>
    </row>
    <row r="346" spans="1:19" x14ac:dyDescent="0.25">
      <c r="A346" s="265">
        <v>41619</v>
      </c>
      <c r="B346" s="266">
        <f t="shared" si="53"/>
        <v>12</v>
      </c>
      <c r="C346" s="266">
        <f t="shared" si="52"/>
        <v>1</v>
      </c>
      <c r="D346" s="264">
        <f t="shared" si="54"/>
        <v>218.02150537634409</v>
      </c>
      <c r="E346" s="264">
        <f>SUM(D$2:D346)</f>
        <v>43663.856559139931</v>
      </c>
      <c r="F346" s="264">
        <v>60900</v>
      </c>
      <c r="G346" s="264">
        <v>41731</v>
      </c>
      <c r="H346" s="264">
        <v>77087</v>
      </c>
      <c r="I346" s="264">
        <v>105487</v>
      </c>
      <c r="J346" s="264">
        <v>43534</v>
      </c>
      <c r="K346" s="264">
        <v>79083</v>
      </c>
      <c r="L346" s="264">
        <v>106582</v>
      </c>
      <c r="M346" s="267" t="str">
        <f t="shared" si="55"/>
        <v/>
      </c>
      <c r="N346" s="267" t="str">
        <f t="shared" si="56"/>
        <v xml:space="preserve">  </v>
      </c>
      <c r="O346" s="267" t="str">
        <f t="shared" si="57"/>
        <v/>
      </c>
      <c r="P346" s="267" t="str">
        <f t="shared" si="58"/>
        <v/>
      </c>
      <c r="Q346" s="267">
        <f t="shared" si="59"/>
        <v>41619</v>
      </c>
      <c r="R346" s="267" t="str">
        <f t="shared" si="60"/>
        <v/>
      </c>
      <c r="S346" s="267" t="str">
        <f t="shared" si="61"/>
        <v/>
      </c>
    </row>
    <row r="347" spans="1:19" x14ac:dyDescent="0.25">
      <c r="A347" s="265">
        <v>41620</v>
      </c>
      <c r="B347" s="266">
        <f t="shared" si="53"/>
        <v>12</v>
      </c>
      <c r="C347" s="266">
        <f t="shared" si="52"/>
        <v>1</v>
      </c>
      <c r="D347" s="264">
        <f t="shared" si="54"/>
        <v>218.02150537634409</v>
      </c>
      <c r="E347" s="264">
        <f>SUM(D$2:D347)</f>
        <v>43881.878064516277</v>
      </c>
      <c r="F347" s="264">
        <v>60900</v>
      </c>
      <c r="G347" s="264">
        <v>41731</v>
      </c>
      <c r="H347" s="264">
        <v>77087</v>
      </c>
      <c r="I347" s="264">
        <v>105487</v>
      </c>
      <c r="J347" s="264">
        <v>43534</v>
      </c>
      <c r="K347" s="264">
        <v>79083</v>
      </c>
      <c r="L347" s="264">
        <v>106582</v>
      </c>
      <c r="M347" s="267" t="str">
        <f t="shared" si="55"/>
        <v/>
      </c>
      <c r="N347" s="267" t="str">
        <f t="shared" si="56"/>
        <v xml:space="preserve">  </v>
      </c>
      <c r="O347" s="267" t="str">
        <f t="shared" si="57"/>
        <v/>
      </c>
      <c r="P347" s="267" t="str">
        <f t="shared" si="58"/>
        <v/>
      </c>
      <c r="Q347" s="267" t="str">
        <f t="shared" si="59"/>
        <v xml:space="preserve">  </v>
      </c>
      <c r="R347" s="267" t="str">
        <f t="shared" si="60"/>
        <v/>
      </c>
      <c r="S347" s="267" t="str">
        <f t="shared" si="61"/>
        <v/>
      </c>
    </row>
    <row r="348" spans="1:19" x14ac:dyDescent="0.25">
      <c r="A348" s="265">
        <v>41621</v>
      </c>
      <c r="B348" s="266">
        <f t="shared" si="53"/>
        <v>12</v>
      </c>
      <c r="C348" s="266">
        <f t="shared" si="52"/>
        <v>1</v>
      </c>
      <c r="D348" s="264">
        <f t="shared" si="54"/>
        <v>218.02150537634409</v>
      </c>
      <c r="E348" s="264">
        <f>SUM(D$2:D348)</f>
        <v>44099.899569892623</v>
      </c>
      <c r="F348" s="264">
        <v>60900</v>
      </c>
      <c r="G348" s="264">
        <v>41731</v>
      </c>
      <c r="H348" s="264">
        <v>77087</v>
      </c>
      <c r="I348" s="264">
        <v>105487</v>
      </c>
      <c r="J348" s="264">
        <v>43534</v>
      </c>
      <c r="K348" s="264">
        <v>79083</v>
      </c>
      <c r="L348" s="264">
        <v>106582</v>
      </c>
      <c r="M348" s="267" t="str">
        <f t="shared" si="55"/>
        <v/>
      </c>
      <c r="N348" s="267" t="str">
        <f t="shared" si="56"/>
        <v xml:space="preserve">  </v>
      </c>
      <c r="O348" s="267" t="str">
        <f t="shared" si="57"/>
        <v/>
      </c>
      <c r="P348" s="267" t="str">
        <f t="shared" si="58"/>
        <v/>
      </c>
      <c r="Q348" s="267" t="str">
        <f t="shared" si="59"/>
        <v xml:space="preserve">  </v>
      </c>
      <c r="R348" s="267" t="str">
        <f t="shared" si="60"/>
        <v/>
      </c>
      <c r="S348" s="267" t="str">
        <f t="shared" si="61"/>
        <v/>
      </c>
    </row>
    <row r="349" spans="1:19" x14ac:dyDescent="0.25">
      <c r="A349" s="265">
        <v>41622</v>
      </c>
      <c r="B349" s="266">
        <f t="shared" si="53"/>
        <v>12</v>
      </c>
      <c r="C349" s="266">
        <f t="shared" si="52"/>
        <v>1</v>
      </c>
      <c r="D349" s="264">
        <f t="shared" si="54"/>
        <v>218.02150537634409</v>
      </c>
      <c r="E349" s="264">
        <f>SUM(D$2:D349)</f>
        <v>44317.921075268969</v>
      </c>
      <c r="F349" s="264">
        <v>60900</v>
      </c>
      <c r="G349" s="264">
        <v>41731</v>
      </c>
      <c r="H349" s="264">
        <v>77087</v>
      </c>
      <c r="I349" s="264">
        <v>105487</v>
      </c>
      <c r="J349" s="264">
        <v>43534</v>
      </c>
      <c r="K349" s="264">
        <v>79083</v>
      </c>
      <c r="L349" s="264">
        <v>106582</v>
      </c>
      <c r="M349" s="267" t="str">
        <f t="shared" si="55"/>
        <v/>
      </c>
      <c r="N349" s="267" t="str">
        <f t="shared" si="56"/>
        <v xml:space="preserve">  </v>
      </c>
      <c r="O349" s="267" t="str">
        <f t="shared" si="57"/>
        <v/>
      </c>
      <c r="P349" s="267" t="str">
        <f t="shared" si="58"/>
        <v/>
      </c>
      <c r="Q349" s="267" t="str">
        <f t="shared" si="59"/>
        <v xml:space="preserve">  </v>
      </c>
      <c r="R349" s="267" t="str">
        <f t="shared" si="60"/>
        <v/>
      </c>
      <c r="S349" s="267" t="str">
        <f t="shared" si="61"/>
        <v/>
      </c>
    </row>
    <row r="350" spans="1:19" x14ac:dyDescent="0.25">
      <c r="A350" s="265">
        <v>41623</v>
      </c>
      <c r="B350" s="266">
        <f t="shared" si="53"/>
        <v>12</v>
      </c>
      <c r="C350" s="266">
        <f t="shared" si="52"/>
        <v>1</v>
      </c>
      <c r="D350" s="264">
        <f t="shared" si="54"/>
        <v>218.02150537634409</v>
      </c>
      <c r="E350" s="264">
        <f>SUM(D$2:D350)</f>
        <v>44535.942580645315</v>
      </c>
      <c r="F350" s="264">
        <v>60900</v>
      </c>
      <c r="G350" s="264">
        <v>41731</v>
      </c>
      <c r="H350" s="264">
        <v>77087</v>
      </c>
      <c r="I350" s="264">
        <v>105487</v>
      </c>
      <c r="J350" s="264">
        <v>43534</v>
      </c>
      <c r="K350" s="264">
        <v>79083</v>
      </c>
      <c r="L350" s="264">
        <v>106582</v>
      </c>
      <c r="M350" s="267" t="str">
        <f t="shared" si="55"/>
        <v/>
      </c>
      <c r="N350" s="267" t="str">
        <f t="shared" si="56"/>
        <v xml:space="preserve">  </v>
      </c>
      <c r="O350" s="267" t="str">
        <f t="shared" si="57"/>
        <v/>
      </c>
      <c r="P350" s="267" t="str">
        <f t="shared" si="58"/>
        <v/>
      </c>
      <c r="Q350" s="267" t="str">
        <f t="shared" si="59"/>
        <v xml:space="preserve">  </v>
      </c>
      <c r="R350" s="267" t="str">
        <f t="shared" si="60"/>
        <v/>
      </c>
      <c r="S350" s="267" t="str">
        <f t="shared" si="61"/>
        <v/>
      </c>
    </row>
    <row r="351" spans="1:19" x14ac:dyDescent="0.25">
      <c r="A351" s="265">
        <v>41624</v>
      </c>
      <c r="B351" s="266">
        <f t="shared" si="53"/>
        <v>12</v>
      </c>
      <c r="C351" s="266">
        <f t="shared" si="52"/>
        <v>1</v>
      </c>
      <c r="D351" s="264">
        <f t="shared" si="54"/>
        <v>218.02150537634409</v>
      </c>
      <c r="E351" s="264">
        <f>SUM(D$2:D351)</f>
        <v>44753.96408602166</v>
      </c>
      <c r="F351" s="264">
        <v>60900</v>
      </c>
      <c r="G351" s="264">
        <v>41731</v>
      </c>
      <c r="H351" s="264">
        <v>77087</v>
      </c>
      <c r="I351" s="264">
        <v>105487</v>
      </c>
      <c r="J351" s="264">
        <v>43534</v>
      </c>
      <c r="K351" s="264">
        <v>79083</v>
      </c>
      <c r="L351" s="264">
        <v>106582</v>
      </c>
      <c r="M351" s="267" t="str">
        <f t="shared" si="55"/>
        <v/>
      </c>
      <c r="N351" s="267" t="str">
        <f t="shared" si="56"/>
        <v xml:space="preserve">  </v>
      </c>
      <c r="O351" s="267" t="str">
        <f t="shared" si="57"/>
        <v/>
      </c>
      <c r="P351" s="267" t="str">
        <f t="shared" si="58"/>
        <v/>
      </c>
      <c r="Q351" s="267" t="str">
        <f t="shared" si="59"/>
        <v xml:space="preserve">  </v>
      </c>
      <c r="R351" s="267" t="str">
        <f t="shared" si="60"/>
        <v/>
      </c>
      <c r="S351" s="267" t="str">
        <f t="shared" si="61"/>
        <v/>
      </c>
    </row>
    <row r="352" spans="1:19" x14ac:dyDescent="0.25">
      <c r="A352" s="265">
        <v>41625</v>
      </c>
      <c r="B352" s="266">
        <f t="shared" si="53"/>
        <v>12</v>
      </c>
      <c r="C352" s="266">
        <f t="shared" si="52"/>
        <v>1</v>
      </c>
      <c r="D352" s="264">
        <f t="shared" si="54"/>
        <v>218.02150537634409</v>
      </c>
      <c r="E352" s="264">
        <f>SUM(D$2:D352)</f>
        <v>44971.985591398006</v>
      </c>
      <c r="F352" s="264">
        <v>60900</v>
      </c>
      <c r="G352" s="264">
        <v>41731</v>
      </c>
      <c r="H352" s="264">
        <v>77087</v>
      </c>
      <c r="I352" s="264">
        <v>105487</v>
      </c>
      <c r="J352" s="264">
        <v>43534</v>
      </c>
      <c r="K352" s="264">
        <v>79083</v>
      </c>
      <c r="L352" s="264">
        <v>106582</v>
      </c>
      <c r="M352" s="267" t="str">
        <f t="shared" si="55"/>
        <v/>
      </c>
      <c r="N352" s="267" t="str">
        <f t="shared" si="56"/>
        <v xml:space="preserve">  </v>
      </c>
      <c r="O352" s="267" t="str">
        <f t="shared" si="57"/>
        <v/>
      </c>
      <c r="P352" s="267" t="str">
        <f t="shared" si="58"/>
        <v/>
      </c>
      <c r="Q352" s="267" t="str">
        <f t="shared" si="59"/>
        <v xml:space="preserve">  </v>
      </c>
      <c r="R352" s="267" t="str">
        <f t="shared" si="60"/>
        <v/>
      </c>
      <c r="S352" s="267" t="str">
        <f t="shared" si="61"/>
        <v/>
      </c>
    </row>
    <row r="353" spans="1:19" x14ac:dyDescent="0.25">
      <c r="A353" s="265">
        <v>41626</v>
      </c>
      <c r="B353" s="266">
        <f t="shared" si="53"/>
        <v>12</v>
      </c>
      <c r="C353" s="266">
        <f t="shared" si="52"/>
        <v>1</v>
      </c>
      <c r="D353" s="264">
        <f t="shared" si="54"/>
        <v>218.02150537634409</v>
      </c>
      <c r="E353" s="264">
        <f>SUM(D$2:D353)</f>
        <v>45190.007096774352</v>
      </c>
      <c r="F353" s="264">
        <v>60900</v>
      </c>
      <c r="G353" s="264">
        <v>41731</v>
      </c>
      <c r="H353" s="264">
        <v>77087</v>
      </c>
      <c r="I353" s="264">
        <v>105487</v>
      </c>
      <c r="J353" s="264">
        <v>43534</v>
      </c>
      <c r="K353" s="264">
        <v>79083</v>
      </c>
      <c r="L353" s="264">
        <v>106582</v>
      </c>
      <c r="M353" s="267" t="str">
        <f t="shared" si="55"/>
        <v/>
      </c>
      <c r="N353" s="267" t="str">
        <f t="shared" si="56"/>
        <v xml:space="preserve">  </v>
      </c>
      <c r="O353" s="267" t="str">
        <f t="shared" si="57"/>
        <v/>
      </c>
      <c r="P353" s="267" t="str">
        <f t="shared" si="58"/>
        <v/>
      </c>
      <c r="Q353" s="267" t="str">
        <f t="shared" si="59"/>
        <v xml:space="preserve">  </v>
      </c>
      <c r="R353" s="267" t="str">
        <f t="shared" si="60"/>
        <v/>
      </c>
      <c r="S353" s="267" t="str">
        <f t="shared" si="61"/>
        <v/>
      </c>
    </row>
    <row r="354" spans="1:19" x14ac:dyDescent="0.25">
      <c r="A354" s="265">
        <v>41627</v>
      </c>
      <c r="B354" s="266">
        <f t="shared" si="53"/>
        <v>12</v>
      </c>
      <c r="C354" s="266">
        <f t="shared" si="52"/>
        <v>1</v>
      </c>
      <c r="D354" s="264">
        <f t="shared" si="54"/>
        <v>218.02150537634409</v>
      </c>
      <c r="E354" s="264">
        <f>SUM(D$2:D354)</f>
        <v>45408.028602150698</v>
      </c>
      <c r="F354" s="264">
        <v>60900</v>
      </c>
      <c r="G354" s="264">
        <v>41731</v>
      </c>
      <c r="H354" s="264">
        <v>77087</v>
      </c>
      <c r="I354" s="264">
        <v>105487</v>
      </c>
      <c r="J354" s="264">
        <v>43534</v>
      </c>
      <c r="K354" s="264">
        <v>79083</v>
      </c>
      <c r="L354" s="264">
        <v>106582</v>
      </c>
      <c r="M354" s="267" t="str">
        <f t="shared" si="55"/>
        <v/>
      </c>
      <c r="N354" s="267" t="str">
        <f t="shared" si="56"/>
        <v xml:space="preserve">  </v>
      </c>
      <c r="O354" s="267" t="str">
        <f t="shared" si="57"/>
        <v/>
      </c>
      <c r="P354" s="267" t="str">
        <f t="shared" si="58"/>
        <v/>
      </c>
      <c r="Q354" s="267" t="str">
        <f t="shared" si="59"/>
        <v xml:space="preserve">  </v>
      </c>
      <c r="R354" s="267" t="str">
        <f t="shared" si="60"/>
        <v/>
      </c>
      <c r="S354" s="267" t="str">
        <f t="shared" si="61"/>
        <v/>
      </c>
    </row>
    <row r="355" spans="1:19" x14ac:dyDescent="0.25">
      <c r="A355" s="265">
        <v>41628</v>
      </c>
      <c r="B355" s="266">
        <f t="shared" si="53"/>
        <v>12</v>
      </c>
      <c r="C355" s="266">
        <f t="shared" si="52"/>
        <v>1</v>
      </c>
      <c r="D355" s="264">
        <f t="shared" si="54"/>
        <v>218.02150537634409</v>
      </c>
      <c r="E355" s="264">
        <f>SUM(D$2:D355)</f>
        <v>45626.050107527044</v>
      </c>
      <c r="F355" s="264">
        <v>60900</v>
      </c>
      <c r="G355" s="264">
        <v>41731</v>
      </c>
      <c r="H355" s="264">
        <v>77087</v>
      </c>
      <c r="I355" s="264">
        <v>105487</v>
      </c>
      <c r="J355" s="264">
        <v>43534</v>
      </c>
      <c r="K355" s="264">
        <v>79083</v>
      </c>
      <c r="L355" s="264">
        <v>106582</v>
      </c>
      <c r="M355" s="267" t="str">
        <f t="shared" si="55"/>
        <v/>
      </c>
      <c r="N355" s="267" t="str">
        <f t="shared" si="56"/>
        <v xml:space="preserve">  </v>
      </c>
      <c r="O355" s="267" t="str">
        <f t="shared" si="57"/>
        <v/>
      </c>
      <c r="P355" s="267" t="str">
        <f t="shared" si="58"/>
        <v/>
      </c>
      <c r="Q355" s="267" t="str">
        <f t="shared" si="59"/>
        <v xml:space="preserve">  </v>
      </c>
      <c r="R355" s="267" t="str">
        <f t="shared" si="60"/>
        <v/>
      </c>
      <c r="S355" s="267" t="str">
        <f t="shared" si="61"/>
        <v/>
      </c>
    </row>
    <row r="356" spans="1:19" x14ac:dyDescent="0.25">
      <c r="A356" s="265">
        <v>41629</v>
      </c>
      <c r="B356" s="266">
        <f t="shared" si="53"/>
        <v>12</v>
      </c>
      <c r="C356" s="266">
        <f t="shared" si="52"/>
        <v>1</v>
      </c>
      <c r="D356" s="264">
        <f t="shared" si="54"/>
        <v>218.02150537634409</v>
      </c>
      <c r="E356" s="264">
        <f>SUM(D$2:D356)</f>
        <v>45844.07161290339</v>
      </c>
      <c r="F356" s="264">
        <v>60900</v>
      </c>
      <c r="G356" s="264">
        <v>41731</v>
      </c>
      <c r="H356" s="264">
        <v>77087</v>
      </c>
      <c r="I356" s="264">
        <v>105487</v>
      </c>
      <c r="J356" s="264">
        <v>43534</v>
      </c>
      <c r="K356" s="264">
        <v>79083</v>
      </c>
      <c r="L356" s="264">
        <v>106582</v>
      </c>
      <c r="M356" s="267" t="str">
        <f t="shared" si="55"/>
        <v/>
      </c>
      <c r="N356" s="267" t="str">
        <f t="shared" si="56"/>
        <v xml:space="preserve">  </v>
      </c>
      <c r="O356" s="267" t="str">
        <f t="shared" si="57"/>
        <v/>
      </c>
      <c r="P356" s="267" t="str">
        <f t="shared" si="58"/>
        <v/>
      </c>
      <c r="Q356" s="267" t="str">
        <f t="shared" si="59"/>
        <v xml:space="preserve">  </v>
      </c>
      <c r="R356" s="267" t="str">
        <f t="shared" si="60"/>
        <v/>
      </c>
      <c r="S356" s="267" t="str">
        <f t="shared" si="61"/>
        <v/>
      </c>
    </row>
    <row r="357" spans="1:19" x14ac:dyDescent="0.25">
      <c r="A357" s="265">
        <v>41630</v>
      </c>
      <c r="B357" s="266">
        <f t="shared" si="53"/>
        <v>12</v>
      </c>
      <c r="C357" s="266">
        <f t="shared" si="52"/>
        <v>1</v>
      </c>
      <c r="D357" s="264">
        <f t="shared" si="54"/>
        <v>218.02150537634409</v>
      </c>
      <c r="E357" s="264">
        <f>SUM(D$2:D357)</f>
        <v>46062.093118279736</v>
      </c>
      <c r="F357" s="264">
        <v>60900</v>
      </c>
      <c r="G357" s="264">
        <v>41731</v>
      </c>
      <c r="H357" s="264">
        <v>77087</v>
      </c>
      <c r="I357" s="264">
        <v>105487</v>
      </c>
      <c r="J357" s="264">
        <v>43534</v>
      </c>
      <c r="K357" s="264">
        <v>79083</v>
      </c>
      <c r="L357" s="264">
        <v>106582</v>
      </c>
      <c r="M357" s="267" t="str">
        <f t="shared" si="55"/>
        <v/>
      </c>
      <c r="N357" s="267" t="str">
        <f t="shared" si="56"/>
        <v xml:space="preserve">  </v>
      </c>
      <c r="O357" s="267" t="str">
        <f t="shared" si="57"/>
        <v/>
      </c>
      <c r="P357" s="267" t="str">
        <f t="shared" si="58"/>
        <v/>
      </c>
      <c r="Q357" s="267" t="str">
        <f t="shared" si="59"/>
        <v xml:space="preserve">  </v>
      </c>
      <c r="R357" s="267" t="str">
        <f t="shared" si="60"/>
        <v/>
      </c>
      <c r="S357" s="267" t="str">
        <f t="shared" si="61"/>
        <v/>
      </c>
    </row>
    <row r="358" spans="1:19" x14ac:dyDescent="0.25">
      <c r="A358" s="265">
        <v>41631</v>
      </c>
      <c r="B358" s="266">
        <f t="shared" si="53"/>
        <v>12</v>
      </c>
      <c r="C358" s="266">
        <f t="shared" si="52"/>
        <v>1</v>
      </c>
      <c r="D358" s="264">
        <f t="shared" si="54"/>
        <v>218.02150537634409</v>
      </c>
      <c r="E358" s="264">
        <f>SUM(D$2:D358)</f>
        <v>46280.114623656082</v>
      </c>
      <c r="F358" s="264">
        <v>60900</v>
      </c>
      <c r="G358" s="264">
        <v>41731</v>
      </c>
      <c r="H358" s="264">
        <v>77087</v>
      </c>
      <c r="I358" s="264">
        <v>105487</v>
      </c>
      <c r="J358" s="264">
        <v>43534</v>
      </c>
      <c r="K358" s="264">
        <v>79083</v>
      </c>
      <c r="L358" s="264">
        <v>106582</v>
      </c>
      <c r="M358" s="267" t="str">
        <f t="shared" si="55"/>
        <v/>
      </c>
      <c r="N358" s="267" t="str">
        <f t="shared" si="56"/>
        <v xml:space="preserve">  </v>
      </c>
      <c r="O358" s="267" t="str">
        <f t="shared" si="57"/>
        <v/>
      </c>
      <c r="P358" s="267" t="str">
        <f t="shared" si="58"/>
        <v/>
      </c>
      <c r="Q358" s="267" t="str">
        <f t="shared" si="59"/>
        <v xml:space="preserve">  </v>
      </c>
      <c r="R358" s="267" t="str">
        <f t="shared" si="60"/>
        <v/>
      </c>
      <c r="S358" s="267" t="str">
        <f t="shared" si="61"/>
        <v/>
      </c>
    </row>
    <row r="359" spans="1:19" x14ac:dyDescent="0.25">
      <c r="A359" s="265">
        <v>41632</v>
      </c>
      <c r="B359" s="266">
        <f t="shared" si="53"/>
        <v>12</v>
      </c>
      <c r="C359" s="266">
        <f t="shared" si="52"/>
        <v>1</v>
      </c>
      <c r="D359" s="264">
        <f t="shared" si="54"/>
        <v>218.02150537634409</v>
      </c>
      <c r="E359" s="264">
        <f>SUM(D$2:D359)</f>
        <v>46498.136129032428</v>
      </c>
      <c r="F359" s="264">
        <v>60900</v>
      </c>
      <c r="G359" s="264">
        <v>41731</v>
      </c>
      <c r="H359" s="264">
        <v>77087</v>
      </c>
      <c r="I359" s="264">
        <v>105487</v>
      </c>
      <c r="J359" s="264">
        <v>43534</v>
      </c>
      <c r="K359" s="264">
        <v>79083</v>
      </c>
      <c r="L359" s="264">
        <v>106582</v>
      </c>
      <c r="M359" s="267" t="str">
        <f t="shared" si="55"/>
        <v/>
      </c>
      <c r="N359" s="267" t="str">
        <f t="shared" si="56"/>
        <v xml:space="preserve">  </v>
      </c>
      <c r="O359" s="267" t="str">
        <f t="shared" si="57"/>
        <v/>
      </c>
      <c r="P359" s="267" t="str">
        <f t="shared" si="58"/>
        <v/>
      </c>
      <c r="Q359" s="267" t="str">
        <f t="shared" si="59"/>
        <v xml:space="preserve">  </v>
      </c>
      <c r="R359" s="267" t="str">
        <f t="shared" si="60"/>
        <v/>
      </c>
      <c r="S359" s="267" t="str">
        <f t="shared" si="61"/>
        <v/>
      </c>
    </row>
    <row r="360" spans="1:19" x14ac:dyDescent="0.25">
      <c r="A360" s="265">
        <v>41633</v>
      </c>
      <c r="B360" s="266">
        <f t="shared" si="53"/>
        <v>12</v>
      </c>
      <c r="C360" s="266">
        <f t="shared" si="52"/>
        <v>1</v>
      </c>
      <c r="D360" s="264">
        <f t="shared" si="54"/>
        <v>218.02150537634409</v>
      </c>
      <c r="E360" s="264">
        <f>SUM(D$2:D360)</f>
        <v>46716.157634408773</v>
      </c>
      <c r="F360" s="264">
        <v>60900</v>
      </c>
      <c r="G360" s="264">
        <v>41731</v>
      </c>
      <c r="H360" s="264">
        <v>77087</v>
      </c>
      <c r="I360" s="264">
        <v>105487</v>
      </c>
      <c r="J360" s="264">
        <v>43534</v>
      </c>
      <c r="K360" s="264">
        <v>79083</v>
      </c>
      <c r="L360" s="264">
        <v>106582</v>
      </c>
      <c r="M360" s="267" t="str">
        <f t="shared" si="55"/>
        <v/>
      </c>
      <c r="N360" s="267" t="str">
        <f t="shared" si="56"/>
        <v xml:space="preserve">  </v>
      </c>
      <c r="O360" s="267" t="str">
        <f t="shared" si="57"/>
        <v/>
      </c>
      <c r="P360" s="267" t="str">
        <f t="shared" si="58"/>
        <v/>
      </c>
      <c r="Q360" s="267" t="str">
        <f t="shared" si="59"/>
        <v xml:space="preserve">  </v>
      </c>
      <c r="R360" s="267" t="str">
        <f t="shared" si="60"/>
        <v/>
      </c>
      <c r="S360" s="267" t="str">
        <f t="shared" si="61"/>
        <v/>
      </c>
    </row>
    <row r="361" spans="1:19" x14ac:dyDescent="0.25">
      <c r="A361" s="265">
        <v>41634</v>
      </c>
      <c r="B361" s="266">
        <f t="shared" si="53"/>
        <v>12</v>
      </c>
      <c r="C361" s="266">
        <f t="shared" si="52"/>
        <v>1</v>
      </c>
      <c r="D361" s="264">
        <f t="shared" si="54"/>
        <v>218.02150537634409</v>
      </c>
      <c r="E361" s="264">
        <f>SUM(D$2:D361)</f>
        <v>46934.179139785119</v>
      </c>
      <c r="F361" s="264">
        <v>60900</v>
      </c>
      <c r="G361" s="264">
        <v>41731</v>
      </c>
      <c r="H361" s="264">
        <v>77087</v>
      </c>
      <c r="I361" s="264">
        <v>105487</v>
      </c>
      <c r="J361" s="264">
        <v>43534</v>
      </c>
      <c r="K361" s="264">
        <v>79083</v>
      </c>
      <c r="L361" s="264">
        <v>106582</v>
      </c>
      <c r="M361" s="267" t="str">
        <f t="shared" si="55"/>
        <v/>
      </c>
      <c r="N361" s="267" t="str">
        <f t="shared" si="56"/>
        <v xml:space="preserve">  </v>
      </c>
      <c r="O361" s="267" t="str">
        <f t="shared" si="57"/>
        <v/>
      </c>
      <c r="P361" s="267" t="str">
        <f t="shared" si="58"/>
        <v/>
      </c>
      <c r="Q361" s="267" t="str">
        <f t="shared" si="59"/>
        <v xml:space="preserve">  </v>
      </c>
      <c r="R361" s="267" t="str">
        <f t="shared" si="60"/>
        <v/>
      </c>
      <c r="S361" s="267" t="str">
        <f t="shared" si="61"/>
        <v/>
      </c>
    </row>
    <row r="362" spans="1:19" x14ac:dyDescent="0.25">
      <c r="A362" s="265">
        <v>41635</v>
      </c>
      <c r="B362" s="266">
        <f t="shared" si="53"/>
        <v>12</v>
      </c>
      <c r="C362" s="266">
        <f t="shared" si="52"/>
        <v>1</v>
      </c>
      <c r="D362" s="264">
        <f t="shared" si="54"/>
        <v>218.02150537634409</v>
      </c>
      <c r="E362" s="264">
        <f>SUM(D$2:D362)</f>
        <v>47152.200645161465</v>
      </c>
      <c r="F362" s="264">
        <v>60900</v>
      </c>
      <c r="G362" s="264">
        <v>41731</v>
      </c>
      <c r="H362" s="264">
        <v>77087</v>
      </c>
      <c r="I362" s="264">
        <v>105487</v>
      </c>
      <c r="J362" s="264">
        <v>43534</v>
      </c>
      <c r="K362" s="264">
        <v>79083</v>
      </c>
      <c r="L362" s="264">
        <v>106582</v>
      </c>
      <c r="M362" s="267" t="str">
        <f t="shared" si="55"/>
        <v/>
      </c>
      <c r="N362" s="267" t="str">
        <f t="shared" si="56"/>
        <v xml:space="preserve">  </v>
      </c>
      <c r="O362" s="267" t="str">
        <f t="shared" si="57"/>
        <v/>
      </c>
      <c r="P362" s="267" t="str">
        <f t="shared" si="58"/>
        <v/>
      </c>
      <c r="Q362" s="267" t="str">
        <f t="shared" si="59"/>
        <v xml:space="preserve">  </v>
      </c>
      <c r="R362" s="267" t="str">
        <f t="shared" si="60"/>
        <v/>
      </c>
      <c r="S362" s="267" t="str">
        <f t="shared" si="61"/>
        <v/>
      </c>
    </row>
    <row r="363" spans="1:19" x14ac:dyDescent="0.25">
      <c r="A363" s="265">
        <v>41636</v>
      </c>
      <c r="B363" s="266">
        <f t="shared" si="53"/>
        <v>12</v>
      </c>
      <c r="C363" s="266">
        <f t="shared" si="52"/>
        <v>1</v>
      </c>
      <c r="D363" s="264">
        <f t="shared" si="54"/>
        <v>218.02150537634409</v>
      </c>
      <c r="E363" s="264">
        <f>SUM(D$2:D363)</f>
        <v>47370.222150537811</v>
      </c>
      <c r="F363" s="264">
        <v>60900</v>
      </c>
      <c r="G363" s="264">
        <v>41731</v>
      </c>
      <c r="H363" s="264">
        <v>77087</v>
      </c>
      <c r="I363" s="264">
        <v>105487</v>
      </c>
      <c r="J363" s="264">
        <v>43534</v>
      </c>
      <c r="K363" s="264">
        <v>79083</v>
      </c>
      <c r="L363" s="264">
        <v>106582</v>
      </c>
      <c r="M363" s="267" t="str">
        <f t="shared" si="55"/>
        <v/>
      </c>
      <c r="N363" s="267" t="str">
        <f t="shared" si="56"/>
        <v xml:space="preserve">  </v>
      </c>
      <c r="O363" s="267" t="str">
        <f t="shared" si="57"/>
        <v/>
      </c>
      <c r="P363" s="267" t="str">
        <f t="shared" si="58"/>
        <v/>
      </c>
      <c r="Q363" s="267" t="str">
        <f t="shared" si="59"/>
        <v xml:space="preserve">  </v>
      </c>
      <c r="R363" s="267" t="str">
        <f t="shared" si="60"/>
        <v/>
      </c>
      <c r="S363" s="267" t="str">
        <f t="shared" si="61"/>
        <v/>
      </c>
    </row>
    <row r="364" spans="1:19" x14ac:dyDescent="0.25">
      <c r="A364" s="265">
        <v>41637</v>
      </c>
      <c r="B364" s="266">
        <f t="shared" si="53"/>
        <v>12</v>
      </c>
      <c r="C364" s="266">
        <f t="shared" si="52"/>
        <v>1</v>
      </c>
      <c r="D364" s="264">
        <f t="shared" si="54"/>
        <v>218.02150537634409</v>
      </c>
      <c r="E364" s="264">
        <f>SUM(D$2:D364)</f>
        <v>47588.243655914157</v>
      </c>
      <c r="F364" s="264">
        <v>60900</v>
      </c>
      <c r="G364" s="264">
        <v>41731</v>
      </c>
      <c r="H364" s="264">
        <v>77087</v>
      </c>
      <c r="I364" s="264">
        <v>105487</v>
      </c>
      <c r="J364" s="264">
        <v>43534</v>
      </c>
      <c r="K364" s="264">
        <v>79083</v>
      </c>
      <c r="L364" s="264">
        <v>106582</v>
      </c>
      <c r="M364" s="267" t="str">
        <f t="shared" si="55"/>
        <v/>
      </c>
      <c r="N364" s="267" t="str">
        <f t="shared" si="56"/>
        <v xml:space="preserve">  </v>
      </c>
      <c r="O364" s="267" t="str">
        <f t="shared" si="57"/>
        <v/>
      </c>
      <c r="P364" s="267" t="str">
        <f t="shared" si="58"/>
        <v/>
      </c>
      <c r="Q364" s="267" t="str">
        <f t="shared" si="59"/>
        <v xml:space="preserve">  </v>
      </c>
      <c r="R364" s="267" t="str">
        <f t="shared" si="60"/>
        <v/>
      </c>
      <c r="S364" s="267" t="str">
        <f t="shared" si="61"/>
        <v/>
      </c>
    </row>
    <row r="365" spans="1:19" x14ac:dyDescent="0.25">
      <c r="A365" s="265">
        <v>41638</v>
      </c>
      <c r="B365" s="266">
        <f t="shared" si="53"/>
        <v>12</v>
      </c>
      <c r="C365" s="266">
        <f t="shared" si="52"/>
        <v>1</v>
      </c>
      <c r="D365" s="264">
        <f t="shared" si="54"/>
        <v>218.02150537634409</v>
      </c>
      <c r="E365" s="264">
        <f>SUM(D$2:D365)</f>
        <v>47806.265161290503</v>
      </c>
      <c r="F365" s="264">
        <v>60900</v>
      </c>
      <c r="G365" s="264">
        <v>41731</v>
      </c>
      <c r="H365" s="264">
        <v>77087</v>
      </c>
      <c r="I365" s="264">
        <v>105487</v>
      </c>
      <c r="J365" s="264">
        <v>43534</v>
      </c>
      <c r="K365" s="264">
        <v>79083</v>
      </c>
      <c r="L365" s="264">
        <v>106582</v>
      </c>
      <c r="M365" s="267" t="str">
        <f t="shared" si="55"/>
        <v/>
      </c>
      <c r="N365" s="267" t="str">
        <f t="shared" si="56"/>
        <v xml:space="preserve">  </v>
      </c>
      <c r="O365" s="267" t="str">
        <f t="shared" si="57"/>
        <v/>
      </c>
      <c r="P365" s="267" t="str">
        <f t="shared" si="58"/>
        <v/>
      </c>
      <c r="Q365" s="267" t="str">
        <f t="shared" si="59"/>
        <v xml:space="preserve">  </v>
      </c>
      <c r="R365" s="267" t="str">
        <f t="shared" si="60"/>
        <v/>
      </c>
      <c r="S365" s="267" t="str">
        <f t="shared" si="61"/>
        <v/>
      </c>
    </row>
    <row r="366" spans="1:19" x14ac:dyDescent="0.25">
      <c r="A366" s="265">
        <v>41639</v>
      </c>
      <c r="B366" s="266">
        <f t="shared" si="53"/>
        <v>12</v>
      </c>
      <c r="C366" s="266">
        <f t="shared" si="52"/>
        <v>1</v>
      </c>
      <c r="D366" s="264">
        <f t="shared" si="54"/>
        <v>218.02150537634409</v>
      </c>
      <c r="E366" s="264">
        <f>SUM(D$2:D366)</f>
        <v>48024.286666666849</v>
      </c>
      <c r="F366" s="264">
        <v>60900</v>
      </c>
      <c r="G366" s="264">
        <v>41731</v>
      </c>
      <c r="H366" s="264">
        <v>77087</v>
      </c>
      <c r="I366" s="264">
        <v>105487</v>
      </c>
      <c r="J366" s="264">
        <v>43534</v>
      </c>
      <c r="K366" s="264">
        <v>79083</v>
      </c>
      <c r="L366" s="264">
        <v>106582</v>
      </c>
      <c r="M366" s="267" t="str">
        <f t="shared" si="55"/>
        <v/>
      </c>
      <c r="N366" s="267" t="str">
        <f t="shared" si="56"/>
        <v xml:space="preserve">  </v>
      </c>
      <c r="O366" s="267" t="str">
        <f t="shared" si="57"/>
        <v/>
      </c>
      <c r="P366" s="267" t="str">
        <f t="shared" si="58"/>
        <v/>
      </c>
      <c r="Q366" s="267" t="str">
        <f t="shared" si="59"/>
        <v xml:space="preserve">  </v>
      </c>
      <c r="R366" s="267" t="str">
        <f t="shared" si="60"/>
        <v/>
      </c>
      <c r="S366" s="267" t="str">
        <f t="shared" si="61"/>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C112"/>
  <sheetViews>
    <sheetView zoomScaleNormal="100" workbookViewId="0">
      <selection activeCell="I21" sqref="I21"/>
    </sheetView>
  </sheetViews>
  <sheetFormatPr defaultRowHeight="15" x14ac:dyDescent="0.25"/>
  <cols>
    <col min="1" max="1" width="13.7109375" bestFit="1" customWidth="1"/>
    <col min="2" max="3" width="7.5703125" bestFit="1" customWidth="1"/>
    <col min="4" max="6" width="8.28515625" bestFit="1" customWidth="1"/>
    <col min="7" max="8" width="7.5703125" bestFit="1" customWidth="1"/>
    <col min="9" max="10" width="8.28515625" bestFit="1" customWidth="1"/>
    <col min="11" max="12" width="7.5703125" bestFit="1" customWidth="1"/>
    <col min="13" max="13" width="8.28515625" bestFit="1" customWidth="1"/>
  </cols>
  <sheetData>
    <row r="1" spans="1:55" s="176" customFormat="1" ht="16.5" thickBot="1" x14ac:dyDescent="0.3">
      <c r="A1" s="18" t="s">
        <v>72</v>
      </c>
      <c r="O1" s="177" t="s">
        <v>51</v>
      </c>
    </row>
    <row r="2" spans="1:55" ht="15.75" thickBot="1" x14ac:dyDescent="0.3">
      <c r="A2" s="255"/>
      <c r="B2" s="288" t="s">
        <v>153</v>
      </c>
      <c r="C2" s="289"/>
      <c r="D2" s="289"/>
      <c r="E2" s="289"/>
      <c r="F2" s="289"/>
      <c r="G2" s="289"/>
      <c r="H2" s="289"/>
      <c r="I2" s="289"/>
      <c r="J2" s="289"/>
      <c r="K2" s="289"/>
      <c r="L2" s="289"/>
      <c r="M2" s="290"/>
      <c r="P2" s="233" t="s">
        <v>38</v>
      </c>
    </row>
    <row r="3" spans="1:55" ht="16.5" thickTop="1" thickBot="1" x14ac:dyDescent="0.3">
      <c r="A3" s="249" t="s">
        <v>38</v>
      </c>
      <c r="B3" s="250">
        <v>1</v>
      </c>
      <c r="C3" s="251">
        <v>2</v>
      </c>
      <c r="D3" s="251">
        <v>3</v>
      </c>
      <c r="E3" s="251">
        <v>4</v>
      </c>
      <c r="F3" s="252">
        <v>5</v>
      </c>
      <c r="G3" s="252">
        <v>6</v>
      </c>
      <c r="H3" s="251">
        <v>7</v>
      </c>
      <c r="I3" s="251">
        <v>8</v>
      </c>
      <c r="J3" s="251">
        <v>9</v>
      </c>
      <c r="K3" s="251">
        <v>10</v>
      </c>
      <c r="L3" s="251">
        <v>11</v>
      </c>
      <c r="M3" s="253">
        <v>12</v>
      </c>
      <c r="O3" s="233" t="s">
        <v>69</v>
      </c>
      <c r="P3" s="233">
        <v>1</v>
      </c>
      <c r="Q3" s="233"/>
      <c r="R3" s="233">
        <v>2</v>
      </c>
      <c r="S3" s="233"/>
      <c r="T3" s="233">
        <v>3</v>
      </c>
      <c r="U3" s="233"/>
      <c r="V3" s="233">
        <v>4</v>
      </c>
      <c r="W3" s="233"/>
      <c r="X3" s="233">
        <v>5</v>
      </c>
      <c r="Y3" s="233"/>
      <c r="Z3" s="233">
        <v>6</v>
      </c>
      <c r="AA3" s="233"/>
      <c r="AB3" s="233">
        <v>7</v>
      </c>
      <c r="AC3" s="233"/>
      <c r="AD3" s="233">
        <v>8</v>
      </c>
      <c r="AE3" s="233"/>
      <c r="AF3" s="233">
        <v>9</v>
      </c>
      <c r="AG3" s="233"/>
      <c r="AH3" s="233">
        <v>10</v>
      </c>
      <c r="AI3" s="233"/>
      <c r="AJ3" s="233">
        <v>11</v>
      </c>
      <c r="AK3" s="233"/>
      <c r="AL3" s="233">
        <v>12</v>
      </c>
      <c r="AM3" s="233"/>
      <c r="AN3" s="233" t="s">
        <v>50</v>
      </c>
      <c r="AO3" s="233"/>
    </row>
    <row r="4" spans="1:55" ht="16.5" thickBot="1" x14ac:dyDescent="0.3">
      <c r="A4" s="256">
        <v>12</v>
      </c>
      <c r="B4" s="274">
        <v>0</v>
      </c>
      <c r="C4" s="275">
        <v>0</v>
      </c>
      <c r="D4" s="275">
        <v>0</v>
      </c>
      <c r="E4" s="275">
        <v>0</v>
      </c>
      <c r="F4" s="275">
        <v>0</v>
      </c>
      <c r="G4" s="275">
        <v>0</v>
      </c>
      <c r="H4" s="275">
        <v>0</v>
      </c>
      <c r="I4" s="275">
        <v>0</v>
      </c>
      <c r="J4" s="275">
        <v>0</v>
      </c>
      <c r="K4" s="275">
        <v>0</v>
      </c>
      <c r="L4" s="275">
        <v>0</v>
      </c>
      <c r="M4" s="276">
        <v>0</v>
      </c>
      <c r="O4" s="233"/>
      <c r="P4" s="233" t="s">
        <v>71</v>
      </c>
      <c r="Q4" s="233" t="s">
        <v>22</v>
      </c>
      <c r="R4" s="233" t="s">
        <v>33</v>
      </c>
      <c r="S4" s="233"/>
      <c r="T4" s="233" t="s">
        <v>33</v>
      </c>
      <c r="U4" s="233"/>
      <c r="V4" s="233" t="s">
        <v>33</v>
      </c>
      <c r="W4" s="233"/>
      <c r="X4" s="233" t="s">
        <v>33</v>
      </c>
      <c r="Y4" s="233"/>
      <c r="Z4" s="233" t="s">
        <v>33</v>
      </c>
      <c r="AA4" s="233"/>
      <c r="AB4" s="233" t="s">
        <v>33</v>
      </c>
      <c r="AC4" s="233"/>
      <c r="AD4" s="233" t="s">
        <v>33</v>
      </c>
      <c r="AE4" s="233"/>
      <c r="AF4" s="233" t="s">
        <v>33</v>
      </c>
      <c r="AG4" s="233"/>
      <c r="AH4" s="233" t="s">
        <v>33</v>
      </c>
      <c r="AI4" s="233"/>
      <c r="AJ4" s="233" t="s">
        <v>33</v>
      </c>
      <c r="AK4" s="233"/>
      <c r="AL4" s="233" t="s">
        <v>33</v>
      </c>
      <c r="AM4" s="233"/>
      <c r="AN4" s="233" t="s">
        <v>33</v>
      </c>
      <c r="AO4" s="233"/>
      <c r="AQ4" t="s">
        <v>38</v>
      </c>
      <c r="AR4">
        <v>1</v>
      </c>
      <c r="AS4">
        <v>2</v>
      </c>
      <c r="AT4">
        <v>3</v>
      </c>
      <c r="AU4">
        <v>4</v>
      </c>
      <c r="AV4">
        <v>5</v>
      </c>
      <c r="AW4">
        <v>6</v>
      </c>
      <c r="AX4">
        <v>7</v>
      </c>
      <c r="AY4">
        <v>8</v>
      </c>
      <c r="AZ4">
        <v>9</v>
      </c>
      <c r="BA4">
        <v>10</v>
      </c>
      <c r="BB4">
        <v>11</v>
      </c>
      <c r="BC4">
        <v>12</v>
      </c>
    </row>
    <row r="5" spans="1:55" ht="15.75" x14ac:dyDescent="0.25">
      <c r="A5" s="257">
        <v>5</v>
      </c>
      <c r="B5" s="274">
        <v>0.57899999999999996</v>
      </c>
      <c r="C5" s="275">
        <v>0.502</v>
      </c>
      <c r="D5" s="275">
        <v>0.48200000000000004</v>
      </c>
      <c r="E5" s="275">
        <v>0.41100000000000003</v>
      </c>
      <c r="F5" s="275">
        <v>0.48</v>
      </c>
      <c r="G5" s="275">
        <v>0.746</v>
      </c>
      <c r="H5" s="275">
        <v>0.66900000000000004</v>
      </c>
      <c r="I5" s="275">
        <v>0.44400000000000001</v>
      </c>
      <c r="J5" s="275">
        <v>0.43700000000000006</v>
      </c>
      <c r="K5" s="275">
        <v>0.45100000000000001</v>
      </c>
      <c r="L5" s="275">
        <v>0.46299999999999997</v>
      </c>
      <c r="M5" s="276">
        <v>0.501</v>
      </c>
      <c r="N5" s="272"/>
      <c r="O5" s="233" t="s">
        <v>70</v>
      </c>
      <c r="P5" s="234">
        <v>14684</v>
      </c>
      <c r="Q5" s="233">
        <v>100</v>
      </c>
      <c r="R5" s="234">
        <v>14653</v>
      </c>
      <c r="S5" s="233">
        <v>100</v>
      </c>
      <c r="T5" s="234">
        <v>17103</v>
      </c>
      <c r="U5" s="233">
        <v>100</v>
      </c>
      <c r="V5" s="234">
        <v>18869</v>
      </c>
      <c r="W5" s="233">
        <v>100</v>
      </c>
      <c r="X5" s="234">
        <v>24815</v>
      </c>
      <c r="Y5" s="233">
        <v>100</v>
      </c>
      <c r="Z5" s="234">
        <v>16003</v>
      </c>
      <c r="AA5" s="233">
        <v>100</v>
      </c>
      <c r="AB5" s="234">
        <v>11492</v>
      </c>
      <c r="AC5" s="233">
        <v>100</v>
      </c>
      <c r="AD5" s="234">
        <v>16432</v>
      </c>
      <c r="AE5" s="233">
        <v>100</v>
      </c>
      <c r="AF5" s="234">
        <v>18402</v>
      </c>
      <c r="AG5" s="233">
        <v>100</v>
      </c>
      <c r="AH5" s="234">
        <v>18193</v>
      </c>
      <c r="AI5" s="233">
        <v>100</v>
      </c>
      <c r="AJ5" s="234">
        <v>18423</v>
      </c>
      <c r="AK5" s="233">
        <v>100</v>
      </c>
      <c r="AL5" s="234">
        <v>19328</v>
      </c>
      <c r="AM5" s="233">
        <v>100</v>
      </c>
      <c r="AN5" s="234">
        <v>208397</v>
      </c>
      <c r="AO5" s="233">
        <v>100</v>
      </c>
      <c r="AQ5" t="s">
        <v>70</v>
      </c>
      <c r="AR5" s="178">
        <f>1-(Q5/100)</f>
        <v>0</v>
      </c>
      <c r="AS5" s="178">
        <f>1-(S5/100)</f>
        <v>0</v>
      </c>
      <c r="AT5" s="178">
        <f>1-(U5/100)</f>
        <v>0</v>
      </c>
      <c r="AU5" s="178">
        <f>1-(W5/100)</f>
        <v>0</v>
      </c>
      <c r="AV5" s="178">
        <f>1-(Y5/100)</f>
        <v>0</v>
      </c>
      <c r="AW5" s="178">
        <f>1-(AA5/100)</f>
        <v>0</v>
      </c>
      <c r="AX5" s="178">
        <f>1-(AC5/100)</f>
        <v>0</v>
      </c>
      <c r="AY5" s="178">
        <f>1-(AE5/100)</f>
        <v>0</v>
      </c>
      <c r="AZ5" s="178">
        <f>1-(AG5/100)</f>
        <v>0</v>
      </c>
      <c r="BA5" s="178">
        <f>1-(AI5/100)</f>
        <v>0</v>
      </c>
      <c r="BB5" s="178">
        <f>1-(AK5/100)</f>
        <v>0</v>
      </c>
      <c r="BC5" s="178">
        <f>1-(AM5/100)</f>
        <v>0</v>
      </c>
    </row>
    <row r="6" spans="1:55" ht="15.75" x14ac:dyDescent="0.25">
      <c r="A6" s="160">
        <v>10</v>
      </c>
      <c r="B6" s="274">
        <v>0.33599999999999997</v>
      </c>
      <c r="C6" s="275">
        <v>0.26900000000000007</v>
      </c>
      <c r="D6" s="275">
        <v>0.22500000000000001</v>
      </c>
      <c r="E6" s="275">
        <v>0.12900000000000006</v>
      </c>
      <c r="F6" s="275">
        <v>0.17900000000000005</v>
      </c>
      <c r="G6" s="275">
        <v>0.60399999999999998</v>
      </c>
      <c r="H6" s="275">
        <v>0.55500000000000005</v>
      </c>
      <c r="I6" s="275">
        <v>0.15200000000000002</v>
      </c>
      <c r="J6" s="275">
        <v>0.13099999999999995</v>
      </c>
      <c r="K6" s="275">
        <v>0.15700000000000003</v>
      </c>
      <c r="L6" s="275">
        <v>0.16599999999999995</v>
      </c>
      <c r="M6" s="276">
        <v>0.19200000000000003</v>
      </c>
      <c r="N6" s="272"/>
      <c r="O6" s="233">
        <v>50</v>
      </c>
      <c r="P6" s="234">
        <v>8827</v>
      </c>
      <c r="Q6" s="233">
        <v>60.1</v>
      </c>
      <c r="R6" s="234">
        <v>7046</v>
      </c>
      <c r="S6" s="233">
        <v>48.1</v>
      </c>
      <c r="T6" s="234">
        <v>9937</v>
      </c>
      <c r="U6" s="233">
        <v>58.1</v>
      </c>
      <c r="V6" s="234">
        <v>10617</v>
      </c>
      <c r="W6" s="233">
        <v>56.3</v>
      </c>
      <c r="X6" s="234">
        <v>14110</v>
      </c>
      <c r="Y6" s="233">
        <v>56.9</v>
      </c>
      <c r="Z6" s="234">
        <v>9271</v>
      </c>
      <c r="AA6" s="233">
        <v>57.9</v>
      </c>
      <c r="AB6" s="234">
        <v>7761</v>
      </c>
      <c r="AC6" s="233">
        <v>67.5</v>
      </c>
      <c r="AD6" s="234">
        <v>10459</v>
      </c>
      <c r="AE6" s="233">
        <v>63.7</v>
      </c>
      <c r="AF6" s="234">
        <v>10563</v>
      </c>
      <c r="AG6" s="233">
        <v>57.4</v>
      </c>
      <c r="AH6" s="234">
        <v>10468</v>
      </c>
      <c r="AI6" s="233">
        <v>57.5</v>
      </c>
      <c r="AJ6" s="234">
        <v>9660</v>
      </c>
      <c r="AK6" s="233">
        <v>52.4</v>
      </c>
      <c r="AL6" s="234">
        <v>11083</v>
      </c>
      <c r="AM6" s="233">
        <v>57.3</v>
      </c>
      <c r="AN6" s="234">
        <v>119803</v>
      </c>
      <c r="AO6" s="233">
        <v>57.5</v>
      </c>
      <c r="AQ6">
        <v>50</v>
      </c>
      <c r="AR6" s="178">
        <f t="shared" ref="AR6:AR15" si="0">1-(Q6/100)</f>
        <v>0.39900000000000002</v>
      </c>
      <c r="AS6" s="178">
        <f t="shared" ref="AS6:AS15" si="1">1-(S6/100)</f>
        <v>0.51899999999999991</v>
      </c>
      <c r="AT6" s="178">
        <f t="shared" ref="AT6:AT15" si="2">1-(U6/100)</f>
        <v>0.41900000000000004</v>
      </c>
      <c r="AU6" s="178">
        <f t="shared" ref="AU6:AU15" si="3">1-(W6/100)</f>
        <v>0.43700000000000006</v>
      </c>
      <c r="AV6" s="178">
        <f t="shared" ref="AV6:AV15" si="4">1-(Y6/100)</f>
        <v>0.43100000000000005</v>
      </c>
      <c r="AW6" s="178">
        <f t="shared" ref="AW6:AW15" si="5">1-(AA6/100)</f>
        <v>0.42100000000000004</v>
      </c>
      <c r="AX6" s="178">
        <f t="shared" ref="AX6:AX15" si="6">1-(AC6/100)</f>
        <v>0.32499999999999996</v>
      </c>
      <c r="AY6" s="178">
        <f t="shared" ref="AY6:AY15" si="7">1-(AE6/100)</f>
        <v>0.36299999999999999</v>
      </c>
      <c r="AZ6" s="178">
        <f t="shared" ref="AZ6:AZ15" si="8">1-(AG6/100)</f>
        <v>0.42600000000000005</v>
      </c>
      <c r="BA6" s="178">
        <f t="shared" ref="BA6:BA15" si="9">1-(AI6/100)</f>
        <v>0.42500000000000004</v>
      </c>
      <c r="BB6" s="178">
        <f t="shared" ref="BB6:BB15" si="10">1-(AK6/100)</f>
        <v>0.47599999999999998</v>
      </c>
      <c r="BC6" s="178">
        <f t="shared" ref="BC6:BC15" si="11">1-(AM6/100)</f>
        <v>0.42700000000000005</v>
      </c>
    </row>
    <row r="7" spans="1:55" ht="15.75" x14ac:dyDescent="0.25">
      <c r="A7" s="160">
        <v>13</v>
      </c>
      <c r="B7" s="274">
        <v>-2.3582852001277099E-3</v>
      </c>
      <c r="C7" s="275">
        <v>-2.2866441743180301E-3</v>
      </c>
      <c r="D7" s="275">
        <v>-3.4265145309597999E-3</v>
      </c>
      <c r="E7" s="275">
        <v>-2.0477272398372898E-3</v>
      </c>
      <c r="F7" s="275">
        <v>-1.52956459791313E-3</v>
      </c>
      <c r="G7" s="275">
        <v>-1.7589843777157999E-3</v>
      </c>
      <c r="H7" s="275">
        <v>0</v>
      </c>
      <c r="I7" s="275">
        <v>-2.7103876020552302E-3</v>
      </c>
      <c r="J7" s="275">
        <v>-2.6304184686323298E-3</v>
      </c>
      <c r="K7" s="275">
        <v>-1.6594393416874799E-3</v>
      </c>
      <c r="L7" s="275">
        <v>-2.7857766615426599E-3</v>
      </c>
      <c r="M7" s="276">
        <v>-2.2630225367792599E-3</v>
      </c>
      <c r="O7" s="233">
        <v>75</v>
      </c>
      <c r="P7" s="234">
        <v>10314</v>
      </c>
      <c r="Q7" s="233">
        <v>70.2</v>
      </c>
      <c r="R7" s="234">
        <v>8253</v>
      </c>
      <c r="S7" s="233">
        <v>56.3</v>
      </c>
      <c r="T7" s="234">
        <v>11792</v>
      </c>
      <c r="U7" s="233">
        <v>68.900000000000006</v>
      </c>
      <c r="V7" s="234">
        <v>12913</v>
      </c>
      <c r="W7" s="233">
        <v>68.400000000000006</v>
      </c>
      <c r="X7" s="234">
        <v>17447</v>
      </c>
      <c r="Y7" s="233">
        <v>70.3</v>
      </c>
      <c r="Z7" s="234">
        <v>11232</v>
      </c>
      <c r="AA7" s="233">
        <v>70.2</v>
      </c>
      <c r="AB7" s="234">
        <v>9052</v>
      </c>
      <c r="AC7" s="233">
        <v>78.8</v>
      </c>
      <c r="AD7" s="234">
        <v>12717</v>
      </c>
      <c r="AE7" s="233">
        <v>77.400000000000006</v>
      </c>
      <c r="AF7" s="234">
        <v>13051</v>
      </c>
      <c r="AG7" s="233">
        <v>70.900000000000006</v>
      </c>
      <c r="AH7" s="234">
        <v>12843</v>
      </c>
      <c r="AI7" s="233">
        <v>70.599999999999994</v>
      </c>
      <c r="AJ7" s="234">
        <v>11989</v>
      </c>
      <c r="AK7" s="233">
        <v>65.099999999999994</v>
      </c>
      <c r="AL7" s="234">
        <v>13602</v>
      </c>
      <c r="AM7" s="233">
        <v>70.400000000000006</v>
      </c>
      <c r="AN7" s="234">
        <v>145204</v>
      </c>
      <c r="AO7" s="233">
        <v>69.7</v>
      </c>
      <c r="AQ7">
        <v>75</v>
      </c>
      <c r="AR7" s="178">
        <f t="shared" si="0"/>
        <v>0.29799999999999993</v>
      </c>
      <c r="AS7" s="178">
        <f t="shared" si="1"/>
        <v>0.43700000000000006</v>
      </c>
      <c r="AT7" s="178">
        <f t="shared" si="2"/>
        <v>0.31099999999999994</v>
      </c>
      <c r="AU7" s="178">
        <f t="shared" si="3"/>
        <v>0.31599999999999995</v>
      </c>
      <c r="AV7" s="178">
        <f t="shared" si="4"/>
        <v>0.29700000000000004</v>
      </c>
      <c r="AW7" s="178">
        <f t="shared" si="5"/>
        <v>0.29799999999999993</v>
      </c>
      <c r="AX7" s="178">
        <f t="shared" si="6"/>
        <v>0.21200000000000008</v>
      </c>
      <c r="AY7" s="178">
        <f t="shared" si="7"/>
        <v>0.22599999999999998</v>
      </c>
      <c r="AZ7" s="178">
        <f t="shared" si="8"/>
        <v>0.29099999999999993</v>
      </c>
      <c r="BA7" s="178">
        <f t="shared" si="9"/>
        <v>0.29400000000000004</v>
      </c>
      <c r="BB7" s="178">
        <f t="shared" si="10"/>
        <v>0.34900000000000009</v>
      </c>
      <c r="BC7" s="178">
        <f t="shared" si="11"/>
        <v>0.29599999999999993</v>
      </c>
    </row>
    <row r="8" spans="1:55" ht="15.75" x14ac:dyDescent="0.25">
      <c r="A8" s="160">
        <v>14</v>
      </c>
      <c r="B8" s="274">
        <v>-9.7741851217600997E-3</v>
      </c>
      <c r="C8" s="275">
        <v>-6.6074196693483396E-3</v>
      </c>
      <c r="D8" s="275">
        <v>-1.07871753752437E-2</v>
      </c>
      <c r="E8" s="275">
        <v>-9.4933503133095894E-3</v>
      </c>
      <c r="F8" s="275">
        <v>-9.0830993588401198E-3</v>
      </c>
      <c r="G8" s="275">
        <v>-4.7694200913560398E-3</v>
      </c>
      <c r="H8" s="275">
        <v>-2.05567836288681E-3</v>
      </c>
      <c r="I8" s="275">
        <v>-1.12489399557691E-2</v>
      </c>
      <c r="J8" s="275">
        <v>-1.03437338016511E-2</v>
      </c>
      <c r="K8" s="275">
        <v>-5.1900160480760297E-3</v>
      </c>
      <c r="L8" s="275">
        <v>-9.7357842394324608E-3</v>
      </c>
      <c r="M8" s="276">
        <v>-8.27608062373285E-3</v>
      </c>
      <c r="O8" s="233">
        <v>100</v>
      </c>
      <c r="P8" s="234">
        <v>11042</v>
      </c>
      <c r="Q8" s="233">
        <v>75.2</v>
      </c>
      <c r="R8" s="234">
        <v>8933</v>
      </c>
      <c r="S8" s="233">
        <v>61</v>
      </c>
      <c r="T8" s="234">
        <v>13042</v>
      </c>
      <c r="U8" s="233">
        <v>76.3</v>
      </c>
      <c r="V8" s="234">
        <v>14586</v>
      </c>
      <c r="W8" s="233">
        <v>77.3</v>
      </c>
      <c r="X8" s="234">
        <v>19727</v>
      </c>
      <c r="Y8" s="233">
        <v>79.5</v>
      </c>
      <c r="Z8" s="234">
        <v>12398</v>
      </c>
      <c r="AA8" s="233">
        <v>77.5</v>
      </c>
      <c r="AB8" s="234">
        <v>9865</v>
      </c>
      <c r="AC8" s="233">
        <v>85.8</v>
      </c>
      <c r="AD8" s="234">
        <v>13991</v>
      </c>
      <c r="AE8" s="233">
        <v>85.1</v>
      </c>
      <c r="AF8" s="234">
        <v>14736</v>
      </c>
      <c r="AG8" s="233">
        <v>80.099999999999994</v>
      </c>
      <c r="AH8" s="234">
        <v>14279</v>
      </c>
      <c r="AI8" s="233">
        <v>78.5</v>
      </c>
      <c r="AJ8" s="234">
        <v>13563</v>
      </c>
      <c r="AK8" s="233">
        <v>73.599999999999994</v>
      </c>
      <c r="AL8" s="234">
        <v>15236</v>
      </c>
      <c r="AM8" s="233">
        <v>78.8</v>
      </c>
      <c r="AN8" s="234">
        <v>161397</v>
      </c>
      <c r="AO8" s="233">
        <v>77.400000000000006</v>
      </c>
      <c r="AQ8">
        <v>100</v>
      </c>
      <c r="AR8" s="178">
        <f t="shared" si="0"/>
        <v>0.248</v>
      </c>
      <c r="AS8" s="178">
        <f t="shared" si="1"/>
        <v>0.39</v>
      </c>
      <c r="AT8" s="178">
        <f t="shared" si="2"/>
        <v>0.23699999999999999</v>
      </c>
      <c r="AU8" s="178">
        <f t="shared" si="3"/>
        <v>0.22699999999999998</v>
      </c>
      <c r="AV8" s="178">
        <f t="shared" si="4"/>
        <v>0.20499999999999996</v>
      </c>
      <c r="AW8" s="178">
        <f t="shared" si="5"/>
        <v>0.22499999999999998</v>
      </c>
      <c r="AX8" s="178">
        <f t="shared" si="6"/>
        <v>0.14200000000000002</v>
      </c>
      <c r="AY8" s="178">
        <f t="shared" si="7"/>
        <v>0.14900000000000002</v>
      </c>
      <c r="AZ8" s="178">
        <f t="shared" si="8"/>
        <v>0.19900000000000007</v>
      </c>
      <c r="BA8" s="178">
        <f t="shared" si="9"/>
        <v>0.21499999999999997</v>
      </c>
      <c r="BB8" s="178">
        <f t="shared" si="10"/>
        <v>0.26400000000000001</v>
      </c>
      <c r="BC8" s="178">
        <f t="shared" si="11"/>
        <v>0.21200000000000008</v>
      </c>
    </row>
    <row r="9" spans="1:55" ht="15.75" x14ac:dyDescent="0.25">
      <c r="A9" s="160">
        <v>20</v>
      </c>
      <c r="B9" s="274">
        <v>-9.5956810727658007E-2</v>
      </c>
      <c r="C9" s="274">
        <v>-6.5407843329802803E-2</v>
      </c>
      <c r="D9" s="274">
        <v>-0.102668527983202</v>
      </c>
      <c r="E9" s="274">
        <v>-0.12124281848309</v>
      </c>
      <c r="F9" s="274">
        <v>-0.114010183128693</v>
      </c>
      <c r="G9" s="274">
        <v>-4.4030229502270098E-2</v>
      </c>
      <c r="H9" s="274">
        <v>-2.4665173583881501E-2</v>
      </c>
      <c r="I9" s="274">
        <v>-0.128726782952826</v>
      </c>
      <c r="J9" s="274">
        <v>-0.109611084892888</v>
      </c>
      <c r="K9" s="274">
        <v>-9.2225219380612705E-2</v>
      </c>
      <c r="L9" s="274">
        <v>-9.5185513961360102E-2</v>
      </c>
      <c r="M9" s="274">
        <v>-0.100999061475393</v>
      </c>
      <c r="O9" s="233">
        <v>150</v>
      </c>
      <c r="P9" s="234">
        <v>11682</v>
      </c>
      <c r="Q9" s="233">
        <v>79.599999999999994</v>
      </c>
      <c r="R9" s="234">
        <v>9902</v>
      </c>
      <c r="S9" s="233">
        <v>67.599999999999994</v>
      </c>
      <c r="T9" s="234">
        <v>14443</v>
      </c>
      <c r="U9" s="233">
        <v>84.4</v>
      </c>
      <c r="V9" s="234">
        <v>16504</v>
      </c>
      <c r="W9" s="233">
        <v>87.5</v>
      </c>
      <c r="X9" s="234">
        <v>22208</v>
      </c>
      <c r="Y9" s="233">
        <v>89.5</v>
      </c>
      <c r="Z9" s="234">
        <v>13785</v>
      </c>
      <c r="AA9" s="233">
        <v>86.1</v>
      </c>
      <c r="AB9" s="234">
        <v>10744</v>
      </c>
      <c r="AC9" s="233">
        <v>93.5</v>
      </c>
      <c r="AD9" s="234">
        <v>15249</v>
      </c>
      <c r="AE9" s="233">
        <v>92.8</v>
      </c>
      <c r="AF9" s="234">
        <v>16491</v>
      </c>
      <c r="AG9" s="233">
        <v>89.6</v>
      </c>
      <c r="AH9" s="234">
        <v>16151</v>
      </c>
      <c r="AI9" s="233">
        <v>88.8</v>
      </c>
      <c r="AJ9" s="234">
        <v>15448</v>
      </c>
      <c r="AK9" s="233">
        <v>83.8</v>
      </c>
      <c r="AL9" s="234">
        <v>17120</v>
      </c>
      <c r="AM9" s="233">
        <v>88.6</v>
      </c>
      <c r="AN9" s="234">
        <v>179726</v>
      </c>
      <c r="AO9" s="233">
        <v>86.2</v>
      </c>
      <c r="AQ9">
        <v>150</v>
      </c>
      <c r="AR9" s="178">
        <f t="shared" si="0"/>
        <v>0.20400000000000007</v>
      </c>
      <c r="AS9" s="178">
        <f t="shared" si="1"/>
        <v>0.32400000000000007</v>
      </c>
      <c r="AT9" s="178">
        <f t="shared" si="2"/>
        <v>0.15599999999999992</v>
      </c>
      <c r="AU9" s="178">
        <f t="shared" si="3"/>
        <v>0.125</v>
      </c>
      <c r="AV9" s="178">
        <f t="shared" si="4"/>
        <v>0.10499999999999998</v>
      </c>
      <c r="AW9" s="178">
        <f t="shared" si="5"/>
        <v>0.13900000000000001</v>
      </c>
      <c r="AX9" s="178">
        <f t="shared" si="6"/>
        <v>6.4999999999999947E-2</v>
      </c>
      <c r="AY9" s="178">
        <f t="shared" si="7"/>
        <v>7.2000000000000064E-2</v>
      </c>
      <c r="AZ9" s="178">
        <f t="shared" si="8"/>
        <v>0.10400000000000009</v>
      </c>
      <c r="BA9" s="178">
        <f t="shared" si="9"/>
        <v>0.11199999999999999</v>
      </c>
      <c r="BB9" s="178">
        <f t="shared" si="10"/>
        <v>0.16200000000000003</v>
      </c>
      <c r="BC9" s="178">
        <f t="shared" si="11"/>
        <v>0.1140000000000001</v>
      </c>
    </row>
    <row r="10" spans="1:55" ht="15.75" x14ac:dyDescent="0.25">
      <c r="A10" s="160" t="s">
        <v>123</v>
      </c>
      <c r="B10" s="254">
        <v>1</v>
      </c>
      <c r="C10" s="254">
        <v>1</v>
      </c>
      <c r="D10" s="254">
        <v>1</v>
      </c>
      <c r="E10" s="254">
        <v>1</v>
      </c>
      <c r="F10" s="254">
        <v>1</v>
      </c>
      <c r="G10" s="254">
        <v>1</v>
      </c>
      <c r="H10" s="254">
        <v>1</v>
      </c>
      <c r="I10" s="254">
        <v>1</v>
      </c>
      <c r="J10" s="254">
        <v>1</v>
      </c>
      <c r="K10" s="254">
        <v>1</v>
      </c>
      <c r="L10" s="254">
        <v>1</v>
      </c>
      <c r="M10" s="254">
        <v>1</v>
      </c>
      <c r="O10" s="233">
        <v>200</v>
      </c>
      <c r="P10" s="234">
        <v>12048</v>
      </c>
      <c r="Q10" s="233">
        <v>82.1</v>
      </c>
      <c r="R10" s="234">
        <v>10584</v>
      </c>
      <c r="S10" s="233">
        <v>72.2</v>
      </c>
      <c r="T10" s="234">
        <v>15162</v>
      </c>
      <c r="U10" s="233">
        <v>88.7</v>
      </c>
      <c r="V10" s="234">
        <v>17513</v>
      </c>
      <c r="W10" s="233">
        <v>92.8</v>
      </c>
      <c r="X10" s="234">
        <v>23053</v>
      </c>
      <c r="Y10" s="233">
        <v>92.9</v>
      </c>
      <c r="Z10" s="234">
        <v>14334</v>
      </c>
      <c r="AA10" s="233">
        <v>89.6</v>
      </c>
      <c r="AB10" s="234">
        <v>11002</v>
      </c>
      <c r="AC10" s="233">
        <v>95.7</v>
      </c>
      <c r="AD10" s="234">
        <v>15866</v>
      </c>
      <c r="AE10" s="233">
        <v>96.6</v>
      </c>
      <c r="AF10" s="234">
        <v>17297</v>
      </c>
      <c r="AG10" s="233">
        <v>94</v>
      </c>
      <c r="AH10" s="234">
        <v>17280</v>
      </c>
      <c r="AI10" s="233">
        <v>95</v>
      </c>
      <c r="AJ10" s="234">
        <v>16330</v>
      </c>
      <c r="AK10" s="233">
        <v>88.6</v>
      </c>
      <c r="AL10" s="234">
        <v>17894</v>
      </c>
      <c r="AM10" s="233">
        <v>92.6</v>
      </c>
      <c r="AN10" s="234">
        <v>188363</v>
      </c>
      <c r="AO10" s="233">
        <v>90.4</v>
      </c>
      <c r="AQ10">
        <v>200</v>
      </c>
      <c r="AR10" s="178">
        <f t="shared" si="0"/>
        <v>0.17900000000000005</v>
      </c>
      <c r="AS10" s="178">
        <f t="shared" si="1"/>
        <v>0.27800000000000002</v>
      </c>
      <c r="AT10" s="178">
        <f t="shared" si="2"/>
        <v>0.11299999999999999</v>
      </c>
      <c r="AU10" s="178">
        <f t="shared" si="3"/>
        <v>7.2000000000000064E-2</v>
      </c>
      <c r="AV10" s="178">
        <f>1-(Y10/100)</f>
        <v>7.0999999999999952E-2</v>
      </c>
      <c r="AW10" s="178">
        <f t="shared" si="5"/>
        <v>0.10400000000000009</v>
      </c>
      <c r="AX10" s="178">
        <f t="shared" si="6"/>
        <v>4.2999999999999927E-2</v>
      </c>
      <c r="AY10" s="178">
        <f t="shared" si="7"/>
        <v>3.400000000000003E-2</v>
      </c>
      <c r="AZ10" s="178">
        <f t="shared" si="8"/>
        <v>6.0000000000000053E-2</v>
      </c>
      <c r="BA10" s="178">
        <f t="shared" si="9"/>
        <v>5.0000000000000044E-2</v>
      </c>
      <c r="BB10" s="178">
        <f t="shared" si="10"/>
        <v>0.1140000000000001</v>
      </c>
      <c r="BC10" s="178">
        <f t="shared" si="11"/>
        <v>7.4000000000000066E-2</v>
      </c>
    </row>
    <row r="11" spans="1:55" ht="15.75" x14ac:dyDescent="0.25">
      <c r="A11" s="160" t="s">
        <v>123</v>
      </c>
      <c r="B11" s="254">
        <v>1</v>
      </c>
      <c r="C11" s="254">
        <v>1</v>
      </c>
      <c r="D11" s="254">
        <v>1</v>
      </c>
      <c r="E11" s="254">
        <v>1</v>
      </c>
      <c r="F11" s="254">
        <v>1</v>
      </c>
      <c r="G11" s="254">
        <v>1</v>
      </c>
      <c r="H11" s="254">
        <v>1</v>
      </c>
      <c r="I11" s="254">
        <v>1</v>
      </c>
      <c r="J11" s="254">
        <v>1</v>
      </c>
      <c r="K11" s="254">
        <v>1</v>
      </c>
      <c r="L11" s="254">
        <v>1</v>
      </c>
      <c r="M11" s="254">
        <v>1</v>
      </c>
      <c r="O11" s="233">
        <v>250</v>
      </c>
      <c r="P11" s="234">
        <v>12310</v>
      </c>
      <c r="Q11" s="233">
        <v>83.8</v>
      </c>
      <c r="R11" s="234">
        <v>10988</v>
      </c>
      <c r="S11" s="233">
        <v>75</v>
      </c>
      <c r="T11" s="234">
        <v>15528</v>
      </c>
      <c r="U11" s="233">
        <v>90.8</v>
      </c>
      <c r="V11" s="234">
        <v>18106</v>
      </c>
      <c r="W11" s="233">
        <v>96</v>
      </c>
      <c r="X11" s="234">
        <v>23516</v>
      </c>
      <c r="Y11" s="233">
        <v>94.8</v>
      </c>
      <c r="Z11" s="234">
        <v>14634</v>
      </c>
      <c r="AA11" s="233">
        <v>91.4</v>
      </c>
      <c r="AB11" s="234">
        <v>11102</v>
      </c>
      <c r="AC11" s="233">
        <v>96.6</v>
      </c>
      <c r="AD11" s="234">
        <v>16136</v>
      </c>
      <c r="AE11" s="233">
        <v>98.2</v>
      </c>
      <c r="AF11" s="234">
        <v>17715</v>
      </c>
      <c r="AG11" s="233">
        <v>96.3</v>
      </c>
      <c r="AH11" s="234">
        <v>17837</v>
      </c>
      <c r="AI11" s="233">
        <v>98</v>
      </c>
      <c r="AJ11" s="234">
        <v>16851</v>
      </c>
      <c r="AK11" s="233">
        <v>91.5</v>
      </c>
      <c r="AL11" s="234">
        <v>18294</v>
      </c>
      <c r="AM11" s="233">
        <v>94.6</v>
      </c>
      <c r="AN11" s="234">
        <v>193015</v>
      </c>
      <c r="AO11" s="233">
        <v>92.6</v>
      </c>
      <c r="AQ11">
        <v>250</v>
      </c>
      <c r="AR11" s="178">
        <f t="shared" si="0"/>
        <v>0.16200000000000003</v>
      </c>
      <c r="AS11" s="178">
        <f t="shared" si="1"/>
        <v>0.25</v>
      </c>
      <c r="AT11" s="178">
        <f t="shared" si="2"/>
        <v>9.2000000000000082E-2</v>
      </c>
      <c r="AU11" s="178">
        <f t="shared" si="3"/>
        <v>4.0000000000000036E-2</v>
      </c>
      <c r="AV11" s="178">
        <f t="shared" si="4"/>
        <v>5.2000000000000046E-2</v>
      </c>
      <c r="AW11" s="178">
        <f t="shared" si="5"/>
        <v>8.5999999999999965E-2</v>
      </c>
      <c r="AX11" s="178">
        <f t="shared" si="6"/>
        <v>3.400000000000003E-2</v>
      </c>
      <c r="AY11" s="178">
        <f t="shared" si="7"/>
        <v>1.8000000000000016E-2</v>
      </c>
      <c r="AZ11" s="178">
        <f t="shared" si="8"/>
        <v>3.7000000000000033E-2</v>
      </c>
      <c r="BA11" s="178">
        <f t="shared" si="9"/>
        <v>2.0000000000000018E-2</v>
      </c>
      <c r="BB11" s="178">
        <f t="shared" si="10"/>
        <v>8.4999999999999964E-2</v>
      </c>
      <c r="BC11" s="178">
        <f t="shared" si="11"/>
        <v>5.4000000000000048E-2</v>
      </c>
    </row>
    <row r="12" spans="1:55" ht="15.75" x14ac:dyDescent="0.25">
      <c r="A12" s="160" t="s">
        <v>123</v>
      </c>
      <c r="B12" s="254">
        <v>1</v>
      </c>
      <c r="C12" s="254">
        <v>1</v>
      </c>
      <c r="D12" s="254">
        <v>1</v>
      </c>
      <c r="E12" s="254">
        <v>1</v>
      </c>
      <c r="F12" s="254">
        <v>1</v>
      </c>
      <c r="G12" s="254">
        <v>1</v>
      </c>
      <c r="H12" s="254">
        <v>1</v>
      </c>
      <c r="I12" s="254">
        <v>1</v>
      </c>
      <c r="J12" s="254">
        <v>1</v>
      </c>
      <c r="K12" s="254">
        <v>1</v>
      </c>
      <c r="L12" s="254">
        <v>1</v>
      </c>
      <c r="M12" s="254">
        <v>1</v>
      </c>
      <c r="O12" s="233">
        <v>300</v>
      </c>
      <c r="P12" s="234">
        <v>12459</v>
      </c>
      <c r="Q12" s="233">
        <v>84.8</v>
      </c>
      <c r="R12" s="234">
        <v>11263</v>
      </c>
      <c r="S12" s="233">
        <v>76.900000000000006</v>
      </c>
      <c r="T12" s="234">
        <v>15728</v>
      </c>
      <c r="U12" s="233">
        <v>92</v>
      </c>
      <c r="V12" s="234">
        <v>18342</v>
      </c>
      <c r="W12" s="233">
        <v>97.2</v>
      </c>
      <c r="X12" s="234">
        <v>23717</v>
      </c>
      <c r="Y12" s="233">
        <v>95.6</v>
      </c>
      <c r="Z12" s="234">
        <v>14755</v>
      </c>
      <c r="AA12" s="233">
        <v>92.2</v>
      </c>
      <c r="AB12" s="234">
        <v>11162</v>
      </c>
      <c r="AC12" s="233">
        <v>97.1</v>
      </c>
      <c r="AD12" s="234">
        <v>16262</v>
      </c>
      <c r="AE12" s="233">
        <v>99</v>
      </c>
      <c r="AF12" s="234">
        <v>17891</v>
      </c>
      <c r="AG12" s="233">
        <v>97.2</v>
      </c>
      <c r="AH12" s="234">
        <v>18027</v>
      </c>
      <c r="AI12" s="233">
        <v>99.1</v>
      </c>
      <c r="AJ12" s="234">
        <v>17143</v>
      </c>
      <c r="AK12" s="233">
        <v>93.1</v>
      </c>
      <c r="AL12" s="234">
        <v>18645</v>
      </c>
      <c r="AM12" s="233">
        <v>96.5</v>
      </c>
      <c r="AN12" s="234">
        <v>195395</v>
      </c>
      <c r="AO12" s="233">
        <v>93.8</v>
      </c>
      <c r="AQ12">
        <v>300</v>
      </c>
      <c r="AR12" s="178">
        <f t="shared" si="0"/>
        <v>0.15200000000000002</v>
      </c>
      <c r="AS12" s="178">
        <f t="shared" si="1"/>
        <v>0.23099999999999998</v>
      </c>
      <c r="AT12" s="178">
        <f t="shared" si="2"/>
        <v>7.999999999999996E-2</v>
      </c>
      <c r="AU12" s="178">
        <f t="shared" si="3"/>
        <v>2.8000000000000025E-2</v>
      </c>
      <c r="AV12" s="178">
        <f t="shared" si="4"/>
        <v>4.4000000000000039E-2</v>
      </c>
      <c r="AW12" s="178">
        <f t="shared" si="5"/>
        <v>7.7999999999999958E-2</v>
      </c>
      <c r="AX12" s="178">
        <f t="shared" si="6"/>
        <v>2.9000000000000026E-2</v>
      </c>
      <c r="AY12" s="178">
        <f t="shared" si="7"/>
        <v>1.0000000000000009E-2</v>
      </c>
      <c r="AZ12" s="178">
        <f t="shared" si="8"/>
        <v>2.8000000000000025E-2</v>
      </c>
      <c r="BA12" s="178">
        <f t="shared" si="9"/>
        <v>9.000000000000008E-3</v>
      </c>
      <c r="BB12" s="178">
        <f t="shared" si="10"/>
        <v>6.9000000000000061E-2</v>
      </c>
      <c r="BC12" s="178">
        <f t="shared" si="11"/>
        <v>3.5000000000000031E-2</v>
      </c>
    </row>
    <row r="13" spans="1:55" ht="15.75" x14ac:dyDescent="0.25">
      <c r="A13" s="160" t="s">
        <v>123</v>
      </c>
      <c r="B13" s="254">
        <v>1</v>
      </c>
      <c r="C13" s="254">
        <v>1</v>
      </c>
      <c r="D13" s="254">
        <v>1</v>
      </c>
      <c r="E13" s="254">
        <v>1</v>
      </c>
      <c r="F13" s="254">
        <v>1</v>
      </c>
      <c r="G13" s="254">
        <v>1</v>
      </c>
      <c r="H13" s="254">
        <v>1</v>
      </c>
      <c r="I13" s="254">
        <v>1</v>
      </c>
      <c r="J13" s="254">
        <v>1</v>
      </c>
      <c r="K13" s="254">
        <v>1</v>
      </c>
      <c r="L13" s="254">
        <v>1</v>
      </c>
      <c r="M13" s="254">
        <v>1</v>
      </c>
      <c r="O13" s="233">
        <v>400</v>
      </c>
      <c r="P13" s="234">
        <v>12659</v>
      </c>
      <c r="Q13" s="233">
        <v>86.2</v>
      </c>
      <c r="R13" s="234">
        <v>11671</v>
      </c>
      <c r="S13" s="233">
        <v>79.7</v>
      </c>
      <c r="T13" s="234">
        <v>16024</v>
      </c>
      <c r="U13" s="233">
        <v>93.7</v>
      </c>
      <c r="V13" s="234">
        <v>18579</v>
      </c>
      <c r="W13" s="233">
        <v>98.5</v>
      </c>
      <c r="X13" s="234">
        <v>24081</v>
      </c>
      <c r="Y13" s="233">
        <v>97</v>
      </c>
      <c r="Z13" s="234">
        <v>14955</v>
      </c>
      <c r="AA13" s="233">
        <v>93.5</v>
      </c>
      <c r="AB13" s="234">
        <v>11262</v>
      </c>
      <c r="AC13" s="233">
        <v>98</v>
      </c>
      <c r="AD13" s="234">
        <v>16404</v>
      </c>
      <c r="AE13" s="233">
        <v>99.8</v>
      </c>
      <c r="AF13" s="234">
        <v>18033</v>
      </c>
      <c r="AG13" s="233">
        <v>98</v>
      </c>
      <c r="AH13" s="234">
        <v>18193</v>
      </c>
      <c r="AI13" s="233">
        <v>100</v>
      </c>
      <c r="AJ13" s="234">
        <v>17558</v>
      </c>
      <c r="AK13" s="233">
        <v>95.3</v>
      </c>
      <c r="AL13" s="234">
        <v>19041</v>
      </c>
      <c r="AM13" s="233">
        <v>98.5</v>
      </c>
      <c r="AN13" s="234">
        <v>198460</v>
      </c>
      <c r="AO13" s="233">
        <v>95.2</v>
      </c>
      <c r="AQ13">
        <v>400</v>
      </c>
      <c r="AR13" s="178">
        <f t="shared" si="0"/>
        <v>0.13800000000000001</v>
      </c>
      <c r="AS13" s="178">
        <f t="shared" si="1"/>
        <v>0.20299999999999996</v>
      </c>
      <c r="AT13" s="178">
        <f t="shared" si="2"/>
        <v>6.2999999999999945E-2</v>
      </c>
      <c r="AU13" s="178">
        <f t="shared" si="3"/>
        <v>1.5000000000000013E-2</v>
      </c>
      <c r="AV13" s="178">
        <f t="shared" si="4"/>
        <v>3.0000000000000027E-2</v>
      </c>
      <c r="AW13" s="178">
        <f t="shared" si="5"/>
        <v>6.4999999999999947E-2</v>
      </c>
      <c r="AX13" s="178">
        <f t="shared" si="6"/>
        <v>2.0000000000000018E-2</v>
      </c>
      <c r="AY13" s="178">
        <f t="shared" si="7"/>
        <v>2.0000000000000018E-3</v>
      </c>
      <c r="AZ13" s="178">
        <f t="shared" si="8"/>
        <v>2.0000000000000018E-2</v>
      </c>
      <c r="BA13" s="178">
        <f t="shared" si="9"/>
        <v>0</v>
      </c>
      <c r="BB13" s="178">
        <f t="shared" si="10"/>
        <v>4.7000000000000042E-2</v>
      </c>
      <c r="BC13" s="178">
        <f t="shared" si="11"/>
        <v>1.5000000000000013E-2</v>
      </c>
    </row>
    <row r="14" spans="1:55" ht="16.5" thickBot="1" x14ac:dyDescent="0.3">
      <c r="A14" s="248" t="s">
        <v>123</v>
      </c>
      <c r="B14" s="254">
        <v>1</v>
      </c>
      <c r="C14" s="254">
        <v>1</v>
      </c>
      <c r="D14" s="254">
        <v>1</v>
      </c>
      <c r="E14" s="254">
        <v>1</v>
      </c>
      <c r="F14" s="254">
        <v>1</v>
      </c>
      <c r="G14" s="254">
        <v>1</v>
      </c>
      <c r="H14" s="254">
        <v>1</v>
      </c>
      <c r="I14" s="254">
        <v>1</v>
      </c>
      <c r="J14" s="254">
        <v>1</v>
      </c>
      <c r="K14" s="254">
        <v>1</v>
      </c>
      <c r="L14" s="254">
        <v>1</v>
      </c>
      <c r="M14" s="254">
        <v>1</v>
      </c>
      <c r="O14" s="233">
        <v>500</v>
      </c>
      <c r="P14" s="234">
        <v>12859</v>
      </c>
      <c r="Q14" s="233">
        <v>87.6</v>
      </c>
      <c r="R14" s="234">
        <v>12060</v>
      </c>
      <c r="S14" s="233">
        <v>82.3</v>
      </c>
      <c r="T14" s="234">
        <v>16224</v>
      </c>
      <c r="U14" s="233">
        <v>94.9</v>
      </c>
      <c r="V14" s="234">
        <v>18779</v>
      </c>
      <c r="W14" s="233">
        <v>99.5</v>
      </c>
      <c r="X14" s="234">
        <v>24281</v>
      </c>
      <c r="Y14" s="233">
        <v>97.8</v>
      </c>
      <c r="Z14" s="234">
        <v>15079</v>
      </c>
      <c r="AA14" s="233">
        <v>94.2</v>
      </c>
      <c r="AB14" s="234">
        <v>11362</v>
      </c>
      <c r="AC14" s="233">
        <v>98.9</v>
      </c>
      <c r="AD14" s="234">
        <v>16432</v>
      </c>
      <c r="AE14" s="233">
        <v>100</v>
      </c>
      <c r="AF14" s="234">
        <v>18133</v>
      </c>
      <c r="AG14" s="233">
        <v>98.5</v>
      </c>
      <c r="AH14" s="234">
        <v>18193</v>
      </c>
      <c r="AI14" s="233">
        <v>100</v>
      </c>
      <c r="AJ14" s="234">
        <v>17774</v>
      </c>
      <c r="AK14" s="233">
        <v>96.5</v>
      </c>
      <c r="AL14" s="234">
        <v>19178</v>
      </c>
      <c r="AM14" s="233">
        <v>99.2</v>
      </c>
      <c r="AN14" s="234">
        <v>200355</v>
      </c>
      <c r="AO14" s="233">
        <v>96.1</v>
      </c>
      <c r="AQ14">
        <v>500</v>
      </c>
      <c r="AR14" s="178">
        <f t="shared" si="0"/>
        <v>0.12400000000000011</v>
      </c>
      <c r="AS14" s="178">
        <f t="shared" si="1"/>
        <v>0.17700000000000005</v>
      </c>
      <c r="AT14" s="178">
        <f t="shared" si="2"/>
        <v>5.0999999999999934E-2</v>
      </c>
      <c r="AU14" s="178">
        <f t="shared" si="3"/>
        <v>5.0000000000000044E-3</v>
      </c>
      <c r="AV14" s="178">
        <f t="shared" si="4"/>
        <v>2.200000000000002E-2</v>
      </c>
      <c r="AW14" s="178">
        <f t="shared" si="5"/>
        <v>5.799999999999994E-2</v>
      </c>
      <c r="AX14" s="178">
        <f t="shared" si="6"/>
        <v>1.0999999999999899E-2</v>
      </c>
      <c r="AY14" s="178">
        <f t="shared" si="7"/>
        <v>0</v>
      </c>
      <c r="AZ14" s="178">
        <f t="shared" si="8"/>
        <v>1.5000000000000013E-2</v>
      </c>
      <c r="BA14" s="178">
        <f t="shared" si="9"/>
        <v>0</v>
      </c>
      <c r="BB14" s="178">
        <f t="shared" si="10"/>
        <v>3.5000000000000031E-2</v>
      </c>
      <c r="BC14" s="178">
        <f t="shared" si="11"/>
        <v>8.0000000000000071E-3</v>
      </c>
    </row>
    <row r="15" spans="1:55" ht="15.75" x14ac:dyDescent="0.25">
      <c r="A15" s="179"/>
      <c r="B15" s="185"/>
      <c r="C15" s="185"/>
      <c r="D15" s="185"/>
      <c r="E15" s="185"/>
      <c r="F15" s="185"/>
      <c r="G15" s="185"/>
      <c r="H15" s="185"/>
      <c r="I15" s="185"/>
      <c r="J15" s="185"/>
      <c r="K15" s="185"/>
      <c r="L15" s="185"/>
      <c r="M15" s="185"/>
      <c r="O15" s="233">
        <v>750</v>
      </c>
      <c r="P15" s="234">
        <v>13212</v>
      </c>
      <c r="Q15" s="233">
        <v>90</v>
      </c>
      <c r="R15" s="234">
        <v>12810</v>
      </c>
      <c r="S15" s="233">
        <v>87.4</v>
      </c>
      <c r="T15" s="234">
        <v>16724</v>
      </c>
      <c r="U15" s="233">
        <v>97.8</v>
      </c>
      <c r="V15" s="234">
        <v>18869</v>
      </c>
      <c r="W15" s="233">
        <v>100</v>
      </c>
      <c r="X15" s="234">
        <v>24578</v>
      </c>
      <c r="Y15" s="233">
        <v>99</v>
      </c>
      <c r="Z15" s="234">
        <v>15329</v>
      </c>
      <c r="AA15" s="233">
        <v>95.8</v>
      </c>
      <c r="AB15" s="234">
        <v>11492</v>
      </c>
      <c r="AC15" s="233">
        <v>100</v>
      </c>
      <c r="AD15" s="234">
        <v>16432</v>
      </c>
      <c r="AE15" s="233">
        <v>100</v>
      </c>
      <c r="AF15" s="234">
        <v>18383</v>
      </c>
      <c r="AG15" s="233">
        <v>99.9</v>
      </c>
      <c r="AH15" s="234">
        <v>18193</v>
      </c>
      <c r="AI15" s="233">
        <v>100</v>
      </c>
      <c r="AJ15" s="234">
        <v>18174</v>
      </c>
      <c r="AK15" s="233">
        <v>98.6</v>
      </c>
      <c r="AL15" s="234">
        <v>19328</v>
      </c>
      <c r="AM15" s="233">
        <v>100</v>
      </c>
      <c r="AN15" s="234">
        <v>203525</v>
      </c>
      <c r="AO15" s="233">
        <v>97.7</v>
      </c>
      <c r="AQ15">
        <v>750</v>
      </c>
      <c r="AR15" s="178">
        <f t="shared" si="0"/>
        <v>9.9999999999999978E-2</v>
      </c>
      <c r="AS15" s="178">
        <f t="shared" si="1"/>
        <v>0.12599999999999989</v>
      </c>
      <c r="AT15" s="178">
        <f t="shared" si="2"/>
        <v>2.200000000000002E-2</v>
      </c>
      <c r="AU15" s="178">
        <f t="shared" si="3"/>
        <v>0</v>
      </c>
      <c r="AV15" s="178">
        <f t="shared" si="4"/>
        <v>1.0000000000000009E-2</v>
      </c>
      <c r="AW15" s="178">
        <f t="shared" si="5"/>
        <v>4.2000000000000037E-2</v>
      </c>
      <c r="AX15" s="178">
        <f t="shared" si="6"/>
        <v>0</v>
      </c>
      <c r="AY15" s="178">
        <f t="shared" si="7"/>
        <v>0</v>
      </c>
      <c r="AZ15" s="178">
        <f t="shared" si="8"/>
        <v>9.9999999999988987E-4</v>
      </c>
      <c r="BA15" s="178">
        <f t="shared" si="9"/>
        <v>0</v>
      </c>
      <c r="BB15" s="178">
        <f t="shared" si="10"/>
        <v>1.4000000000000012E-2</v>
      </c>
      <c r="BC15" s="178">
        <f t="shared" si="11"/>
        <v>0</v>
      </c>
    </row>
    <row r="16" spans="1:55" ht="15.75" x14ac:dyDescent="0.25">
      <c r="A16" s="179"/>
      <c r="B16" s="185"/>
      <c r="C16" s="185"/>
      <c r="D16" s="185"/>
      <c r="E16" s="185"/>
      <c r="F16" s="185"/>
      <c r="G16" s="185"/>
      <c r="H16" s="185"/>
      <c r="I16" s="185"/>
      <c r="J16" s="185"/>
      <c r="K16" s="185"/>
      <c r="L16" s="185"/>
      <c r="M16" s="185"/>
    </row>
    <row r="17" spans="1:18" ht="15.75" x14ac:dyDescent="0.25">
      <c r="A17" s="179"/>
      <c r="B17" s="185"/>
      <c r="C17" s="185"/>
      <c r="D17" s="185"/>
      <c r="E17" s="185"/>
      <c r="F17" s="185"/>
      <c r="G17" s="185"/>
      <c r="H17" s="185"/>
      <c r="I17" s="185"/>
      <c r="J17" s="185"/>
      <c r="K17" s="185"/>
      <c r="L17" s="185"/>
      <c r="M17" s="185"/>
      <c r="P17" s="237" t="s">
        <v>78</v>
      </c>
    </row>
    <row r="18" spans="1:18" ht="15.75" x14ac:dyDescent="0.25">
      <c r="A18" s="179"/>
      <c r="B18" s="185"/>
      <c r="C18" s="185"/>
      <c r="D18" s="185"/>
      <c r="E18" s="185"/>
      <c r="F18" s="185"/>
      <c r="G18" s="185"/>
      <c r="H18" s="185"/>
      <c r="I18" s="185"/>
      <c r="J18" s="185"/>
      <c r="K18" s="185"/>
      <c r="L18" s="185"/>
      <c r="M18" s="185"/>
      <c r="P18" s="237" t="s">
        <v>74</v>
      </c>
      <c r="Q18" s="237"/>
      <c r="R18" s="237"/>
    </row>
    <row r="19" spans="1:18" ht="15.75" x14ac:dyDescent="0.25">
      <c r="A19" s="179"/>
      <c r="B19" s="185"/>
      <c r="C19" s="185"/>
      <c r="D19" s="185"/>
      <c r="E19" s="185"/>
      <c r="F19" s="185"/>
      <c r="G19" s="185"/>
      <c r="H19" s="185"/>
      <c r="I19" s="185"/>
      <c r="J19" s="185"/>
      <c r="K19" s="185"/>
      <c r="L19" s="185"/>
      <c r="M19" s="185"/>
      <c r="P19" s="237" t="s">
        <v>75</v>
      </c>
      <c r="Q19" s="237" t="s">
        <v>76</v>
      </c>
      <c r="R19" s="237"/>
    </row>
    <row r="20" spans="1:18" ht="15.75" x14ac:dyDescent="0.25">
      <c r="A20" s="179"/>
      <c r="B20" s="185"/>
      <c r="C20" s="185"/>
      <c r="D20" s="185"/>
      <c r="E20" s="185"/>
      <c r="F20" s="185"/>
      <c r="G20" s="185"/>
      <c r="H20" s="185"/>
      <c r="I20" s="185"/>
      <c r="J20" s="185"/>
      <c r="K20" s="185"/>
      <c r="L20" s="185"/>
      <c r="M20" s="185"/>
      <c r="N20" s="272"/>
      <c r="P20" s="237">
        <v>1</v>
      </c>
      <c r="Q20" s="237">
        <v>380</v>
      </c>
      <c r="R20" s="237"/>
    </row>
    <row r="21" spans="1:18" ht="15.75" x14ac:dyDescent="0.25">
      <c r="A21" s="179"/>
      <c r="B21" s="185"/>
      <c r="C21" s="185"/>
      <c r="D21" s="185"/>
      <c r="E21" s="185"/>
      <c r="F21" s="185"/>
      <c r="G21" s="185"/>
      <c r="H21" s="185"/>
      <c r="I21" s="185"/>
      <c r="J21" s="185"/>
      <c r="K21" s="185"/>
      <c r="L21" s="185"/>
      <c r="M21" s="185"/>
      <c r="N21" s="272"/>
      <c r="P21" s="237">
        <v>2</v>
      </c>
      <c r="Q21" s="237">
        <v>314</v>
      </c>
      <c r="R21" s="237"/>
    </row>
    <row r="22" spans="1:18" ht="15.75" x14ac:dyDescent="0.25">
      <c r="A22" s="179"/>
      <c r="B22" s="185"/>
      <c r="C22" s="185"/>
      <c r="D22" s="185"/>
      <c r="E22" s="185"/>
      <c r="F22" s="185"/>
      <c r="G22" s="185"/>
      <c r="H22" s="185"/>
      <c r="I22" s="185"/>
      <c r="J22" s="185"/>
      <c r="K22" s="185"/>
      <c r="L22" s="185"/>
      <c r="M22" s="185"/>
      <c r="N22" s="176"/>
      <c r="P22" s="237">
        <v>3</v>
      </c>
      <c r="Q22" s="237">
        <v>390</v>
      </c>
      <c r="R22" s="237"/>
    </row>
    <row r="23" spans="1:18" ht="15.75" x14ac:dyDescent="0.25">
      <c r="A23" s="179"/>
      <c r="B23" s="185"/>
      <c r="C23" s="185"/>
      <c r="D23" s="185"/>
      <c r="E23" s="185"/>
      <c r="F23" s="185"/>
      <c r="G23" s="185"/>
      <c r="H23" s="185"/>
      <c r="I23" s="185"/>
      <c r="J23" s="185"/>
      <c r="K23" s="185"/>
      <c r="L23" s="185"/>
      <c r="M23" s="185"/>
      <c r="N23" s="176"/>
      <c r="P23" s="237">
        <v>4</v>
      </c>
      <c r="Q23" s="237">
        <v>405</v>
      </c>
      <c r="R23" s="237"/>
    </row>
    <row r="24" spans="1:18" ht="15.75" x14ac:dyDescent="0.25">
      <c r="A24" s="179"/>
      <c r="B24" s="179"/>
      <c r="C24" s="179"/>
      <c r="D24" s="179"/>
      <c r="E24" s="179"/>
      <c r="F24" s="179"/>
      <c r="G24" s="179"/>
      <c r="H24" s="179"/>
      <c r="I24" s="179"/>
      <c r="J24" s="179"/>
      <c r="K24" s="179"/>
      <c r="L24" s="179"/>
      <c r="M24" s="179"/>
      <c r="N24" s="73"/>
      <c r="P24" s="237">
        <v>5</v>
      </c>
      <c r="Q24" s="237">
        <v>527</v>
      </c>
      <c r="R24" s="237"/>
    </row>
    <row r="25" spans="1:18" ht="15.75" x14ac:dyDescent="0.25">
      <c r="A25" s="236"/>
      <c r="B25" s="179"/>
      <c r="C25" s="179"/>
      <c r="D25" s="179"/>
      <c r="E25" s="179"/>
      <c r="F25" s="179"/>
      <c r="G25" s="179"/>
      <c r="H25" s="179"/>
      <c r="I25" s="179"/>
      <c r="J25" s="179"/>
      <c r="K25" s="179"/>
      <c r="L25" s="179"/>
      <c r="M25" s="179"/>
      <c r="N25" s="73"/>
      <c r="P25" s="237">
        <v>6</v>
      </c>
      <c r="Q25" s="237">
        <v>378</v>
      </c>
      <c r="R25" s="237"/>
    </row>
    <row r="26" spans="1:18" ht="15.75" x14ac:dyDescent="0.25">
      <c r="A26" s="179"/>
      <c r="B26" s="179"/>
      <c r="C26" s="179"/>
      <c r="D26" s="179"/>
      <c r="E26" s="179"/>
      <c r="F26" s="179"/>
      <c r="G26" s="179"/>
      <c r="H26" s="179"/>
      <c r="I26" s="179"/>
      <c r="J26" s="179"/>
      <c r="K26" s="179"/>
      <c r="L26" s="179"/>
      <c r="M26" s="179"/>
      <c r="N26" s="73"/>
      <c r="P26" s="237">
        <v>7</v>
      </c>
      <c r="Q26" s="237">
        <v>345</v>
      </c>
      <c r="R26" s="237"/>
    </row>
    <row r="27" spans="1:18" ht="15.75" x14ac:dyDescent="0.25">
      <c r="A27" s="179"/>
      <c r="B27" s="179"/>
      <c r="C27" s="179"/>
      <c r="D27" s="179"/>
      <c r="E27" s="179"/>
      <c r="F27" s="179"/>
      <c r="G27" s="179"/>
      <c r="H27" s="179"/>
      <c r="I27" s="179"/>
      <c r="J27" s="179"/>
      <c r="K27" s="179"/>
      <c r="L27" s="179"/>
      <c r="M27" s="179"/>
      <c r="N27" s="73"/>
      <c r="P27" s="237">
        <v>8</v>
      </c>
      <c r="Q27" s="237">
        <v>405</v>
      </c>
      <c r="R27" s="237"/>
    </row>
    <row r="28" spans="1:18" ht="15.75" x14ac:dyDescent="0.25">
      <c r="A28" s="179"/>
      <c r="B28" s="179"/>
      <c r="C28" s="179"/>
      <c r="D28" s="179"/>
      <c r="E28" s="179"/>
      <c r="F28" s="179"/>
      <c r="G28" s="179"/>
      <c r="H28" s="179"/>
      <c r="I28" s="179"/>
      <c r="J28" s="179"/>
      <c r="K28" s="179"/>
      <c r="L28" s="179"/>
      <c r="M28" s="179"/>
      <c r="N28" s="73"/>
      <c r="P28" s="237">
        <v>9</v>
      </c>
      <c r="Q28" s="237">
        <v>405</v>
      </c>
      <c r="R28" s="237"/>
    </row>
    <row r="29" spans="1:18" ht="15.75" x14ac:dyDescent="0.25">
      <c r="A29" s="179"/>
      <c r="B29" s="179"/>
      <c r="C29" s="179"/>
      <c r="D29" s="179"/>
      <c r="E29" s="179"/>
      <c r="F29" s="179"/>
      <c r="G29" s="179"/>
      <c r="H29" s="179"/>
      <c r="I29" s="179"/>
      <c r="J29" s="179"/>
      <c r="K29" s="179"/>
      <c r="L29" s="179"/>
      <c r="M29" s="179"/>
      <c r="N29" s="73"/>
      <c r="P29" s="237">
        <v>10</v>
      </c>
      <c r="Q29" s="237">
        <v>385</v>
      </c>
      <c r="R29" s="237"/>
    </row>
    <row r="30" spans="1:18" ht="15.75" x14ac:dyDescent="0.25">
      <c r="A30" s="179"/>
      <c r="B30" s="179"/>
      <c r="C30" s="179"/>
      <c r="D30" s="179"/>
      <c r="E30" s="179"/>
      <c r="F30" s="179"/>
      <c r="G30" s="179"/>
      <c r="H30" s="179"/>
      <c r="I30" s="179"/>
      <c r="J30" s="179"/>
      <c r="K30" s="179"/>
      <c r="L30" s="179"/>
      <c r="M30" s="179"/>
      <c r="N30" s="73"/>
      <c r="P30" s="237">
        <v>11</v>
      </c>
      <c r="Q30" s="237">
        <v>359</v>
      </c>
      <c r="R30" s="237"/>
    </row>
    <row r="31" spans="1:18" ht="15.75" x14ac:dyDescent="0.25">
      <c r="A31" s="179"/>
      <c r="B31" s="179"/>
      <c r="C31" s="179"/>
      <c r="D31" s="179"/>
      <c r="E31" s="179"/>
      <c r="F31" s="179"/>
      <c r="G31" s="179"/>
      <c r="H31" s="179"/>
      <c r="I31" s="179"/>
      <c r="J31" s="179"/>
      <c r="K31" s="179"/>
      <c r="L31" s="179"/>
      <c r="M31" s="179"/>
      <c r="N31" s="73"/>
      <c r="P31" s="237">
        <v>12</v>
      </c>
      <c r="Q31" s="237">
        <v>399</v>
      </c>
      <c r="R31" s="237"/>
    </row>
    <row r="32" spans="1:18" ht="15.75" x14ac:dyDescent="0.25">
      <c r="A32" s="179"/>
      <c r="B32" s="179"/>
      <c r="C32" s="179"/>
      <c r="D32" s="179"/>
      <c r="E32" s="179"/>
      <c r="F32" s="179"/>
      <c r="G32" s="179"/>
      <c r="H32" s="179"/>
      <c r="I32" s="179"/>
      <c r="J32" s="179"/>
      <c r="K32" s="179"/>
      <c r="L32" s="179"/>
      <c r="M32" s="179"/>
      <c r="N32" s="73"/>
      <c r="P32" s="237" t="s">
        <v>47</v>
      </c>
      <c r="Q32">
        <f>SUM(Q20:Q31)</f>
        <v>4692</v>
      </c>
    </row>
    <row r="33" spans="1:14" ht="15.75" x14ac:dyDescent="0.25">
      <c r="A33" s="179"/>
      <c r="B33" s="179"/>
      <c r="C33" s="179"/>
      <c r="D33" s="179"/>
      <c r="E33" s="179"/>
      <c r="F33" s="179"/>
      <c r="G33" s="179"/>
      <c r="H33" s="179"/>
      <c r="I33" s="179"/>
      <c r="J33" s="179"/>
      <c r="K33" s="179"/>
      <c r="L33" s="179"/>
      <c r="M33" s="179"/>
      <c r="N33" s="73"/>
    </row>
    <row r="34" spans="1:14" ht="15.75" x14ac:dyDescent="0.25">
      <c r="A34" s="179"/>
      <c r="B34" s="179"/>
      <c r="C34" s="179"/>
      <c r="D34" s="179"/>
      <c r="E34" s="179"/>
      <c r="F34" s="179"/>
      <c r="G34" s="179"/>
      <c r="H34" s="179"/>
      <c r="I34" s="179"/>
      <c r="J34" s="179"/>
      <c r="K34" s="179"/>
      <c r="L34" s="179"/>
      <c r="M34" s="179"/>
      <c r="N34" s="73"/>
    </row>
    <row r="35" spans="1:14" ht="15.75" x14ac:dyDescent="0.25">
      <c r="A35" s="179"/>
      <c r="B35" s="179"/>
      <c r="C35" s="179"/>
      <c r="D35" s="179"/>
      <c r="E35" s="179"/>
      <c r="F35" s="179"/>
      <c r="G35" s="179"/>
      <c r="H35" s="179"/>
      <c r="I35" s="179"/>
      <c r="J35" s="179"/>
      <c r="K35" s="179"/>
      <c r="L35" s="179"/>
      <c r="M35" s="179"/>
      <c r="N35" s="73"/>
    </row>
    <row r="36" spans="1:14" ht="15.75" x14ac:dyDescent="0.25">
      <c r="A36" s="179"/>
      <c r="B36" s="179"/>
      <c r="C36" s="179"/>
      <c r="D36" s="179"/>
      <c r="E36" s="179"/>
      <c r="F36" s="179"/>
      <c r="G36" s="179"/>
      <c r="H36" s="179"/>
      <c r="I36" s="179"/>
      <c r="J36" s="179"/>
      <c r="K36" s="179"/>
      <c r="L36" s="179"/>
      <c r="M36" s="179"/>
      <c r="N36" s="73"/>
    </row>
    <row r="37" spans="1:14" ht="15.75" x14ac:dyDescent="0.25">
      <c r="A37" s="179"/>
      <c r="B37" s="179"/>
      <c r="C37" s="179"/>
      <c r="D37" s="179"/>
      <c r="E37" s="179"/>
      <c r="F37" s="179"/>
      <c r="G37" s="179"/>
      <c r="H37" s="179"/>
      <c r="I37" s="179"/>
      <c r="J37" s="179"/>
      <c r="K37" s="179"/>
      <c r="L37" s="179"/>
      <c r="M37" s="179"/>
      <c r="N37" s="73"/>
    </row>
    <row r="38" spans="1:14" ht="15.75" x14ac:dyDescent="0.25">
      <c r="A38" s="179"/>
      <c r="B38" s="179"/>
      <c r="C38" s="179"/>
      <c r="D38" s="179"/>
      <c r="E38" s="179"/>
      <c r="F38" s="179"/>
      <c r="G38" s="179"/>
      <c r="H38" s="179"/>
      <c r="I38" s="179"/>
      <c r="J38" s="179"/>
      <c r="K38" s="179"/>
      <c r="L38" s="179"/>
      <c r="M38" s="179"/>
      <c r="N38" s="73"/>
    </row>
    <row r="39" spans="1:14" ht="15.75" x14ac:dyDescent="0.25">
      <c r="A39" s="179"/>
      <c r="B39" s="179"/>
      <c r="C39" s="179"/>
      <c r="D39" s="179"/>
      <c r="E39" s="179"/>
      <c r="F39" s="179"/>
      <c r="G39" s="179"/>
      <c r="H39" s="179"/>
      <c r="I39" s="179"/>
      <c r="J39" s="179"/>
      <c r="K39" s="179"/>
      <c r="L39" s="179"/>
      <c r="M39" s="179"/>
      <c r="N39" s="73"/>
    </row>
    <row r="40" spans="1:14" ht="15.75" x14ac:dyDescent="0.25">
      <c r="A40" s="179"/>
      <c r="B40" s="179"/>
      <c r="C40" s="179"/>
      <c r="D40" s="179"/>
      <c r="E40" s="179"/>
      <c r="F40" s="179"/>
      <c r="G40" s="179"/>
      <c r="H40" s="179"/>
      <c r="I40" s="179"/>
      <c r="J40" s="179"/>
      <c r="K40" s="179"/>
      <c r="L40" s="179"/>
      <c r="M40" s="179"/>
      <c r="N40" s="73"/>
    </row>
    <row r="41" spans="1:14" ht="15.75" x14ac:dyDescent="0.25">
      <c r="A41" s="179"/>
      <c r="B41" s="179"/>
      <c r="C41" s="179"/>
      <c r="D41" s="179"/>
      <c r="E41" s="179"/>
      <c r="F41" s="179"/>
      <c r="G41" s="179"/>
      <c r="H41" s="179"/>
      <c r="I41" s="179"/>
      <c r="J41" s="179"/>
      <c r="K41" s="179"/>
      <c r="L41" s="179"/>
      <c r="M41" s="179"/>
      <c r="N41" s="73"/>
    </row>
    <row r="42" spans="1:14" ht="15.75" x14ac:dyDescent="0.25">
      <c r="A42" s="179"/>
      <c r="B42" s="179"/>
      <c r="C42" s="179"/>
      <c r="D42" s="179"/>
      <c r="E42" s="179"/>
      <c r="F42" s="179"/>
      <c r="G42" s="179"/>
      <c r="H42" s="179"/>
      <c r="I42" s="179"/>
      <c r="J42" s="179"/>
      <c r="K42" s="179"/>
      <c r="L42" s="179"/>
      <c r="M42" s="179"/>
      <c r="N42" s="73"/>
    </row>
    <row r="43" spans="1:14" ht="15.75" x14ac:dyDescent="0.25">
      <c r="A43" s="179"/>
      <c r="B43" s="179"/>
      <c r="C43" s="179"/>
      <c r="D43" s="179"/>
      <c r="E43" s="179"/>
      <c r="F43" s="179"/>
      <c r="G43" s="179"/>
      <c r="H43" s="179"/>
      <c r="I43" s="179"/>
      <c r="J43" s="179"/>
      <c r="K43" s="179"/>
      <c r="L43" s="179"/>
      <c r="M43" s="179"/>
      <c r="N43" s="73"/>
    </row>
    <row r="44" spans="1:14" ht="15.75" x14ac:dyDescent="0.25">
      <c r="A44" s="179"/>
      <c r="B44" s="179"/>
      <c r="C44" s="179"/>
      <c r="D44" s="179"/>
      <c r="E44" s="179"/>
      <c r="F44" s="179"/>
      <c r="G44" s="179"/>
      <c r="H44" s="179"/>
      <c r="I44" s="179"/>
      <c r="J44" s="179"/>
      <c r="K44" s="179"/>
      <c r="L44" s="179"/>
      <c r="M44" s="179"/>
      <c r="N44" s="73"/>
    </row>
    <row r="45" spans="1:14" ht="15.75" x14ac:dyDescent="0.25">
      <c r="A45" s="179"/>
      <c r="B45" s="179"/>
      <c r="C45" s="179"/>
      <c r="D45" s="179"/>
      <c r="E45" s="179"/>
      <c r="F45" s="179"/>
      <c r="G45" s="179"/>
      <c r="H45" s="179"/>
      <c r="I45" s="179"/>
      <c r="J45" s="179"/>
      <c r="K45" s="179"/>
      <c r="L45" s="179"/>
      <c r="M45" s="179"/>
      <c r="N45" s="73"/>
    </row>
    <row r="46" spans="1:14" ht="15.75" x14ac:dyDescent="0.25">
      <c r="A46" s="179"/>
      <c r="B46" s="179"/>
      <c r="C46" s="179"/>
      <c r="D46" s="179"/>
      <c r="E46" s="179"/>
      <c r="F46" s="179"/>
      <c r="G46" s="179"/>
      <c r="H46" s="179"/>
      <c r="I46" s="179"/>
      <c r="J46" s="179"/>
      <c r="K46" s="179"/>
      <c r="L46" s="179"/>
      <c r="M46" s="179"/>
      <c r="N46" s="73"/>
    </row>
    <row r="47" spans="1:14" ht="15.75" x14ac:dyDescent="0.25">
      <c r="A47" s="179"/>
      <c r="B47" s="179"/>
      <c r="C47" s="179"/>
      <c r="D47" s="179"/>
      <c r="E47" s="179"/>
      <c r="F47" s="179"/>
      <c r="G47" s="179"/>
      <c r="H47" s="179"/>
      <c r="I47" s="179"/>
      <c r="J47" s="179"/>
      <c r="K47" s="179"/>
      <c r="L47" s="179"/>
      <c r="M47" s="179"/>
      <c r="N47" s="73"/>
    </row>
    <row r="48" spans="1:14" ht="15.75" x14ac:dyDescent="0.25">
      <c r="A48" s="236"/>
      <c r="B48" s="179"/>
      <c r="C48" s="179"/>
      <c r="D48" s="179"/>
      <c r="E48" s="179"/>
      <c r="F48" s="179"/>
      <c r="G48" s="179"/>
      <c r="H48" s="179"/>
      <c r="I48" s="179"/>
      <c r="J48" s="179"/>
      <c r="K48" s="179"/>
      <c r="L48" s="179"/>
      <c r="M48" s="179"/>
      <c r="N48" s="73"/>
    </row>
    <row r="49" spans="1:14" ht="15.75" x14ac:dyDescent="0.25">
      <c r="A49" s="179"/>
      <c r="B49" s="179"/>
      <c r="C49" s="179"/>
      <c r="D49" s="179"/>
      <c r="E49" s="179"/>
      <c r="F49" s="179"/>
      <c r="G49" s="179"/>
      <c r="H49" s="179"/>
      <c r="I49" s="179"/>
      <c r="J49" s="179"/>
      <c r="K49" s="179"/>
      <c r="L49" s="179"/>
      <c r="M49" s="179"/>
      <c r="N49" s="73"/>
    </row>
    <row r="50" spans="1:14" ht="15.75" x14ac:dyDescent="0.25">
      <c r="A50" s="179"/>
      <c r="B50" s="179"/>
      <c r="C50" s="179"/>
      <c r="D50" s="179"/>
      <c r="E50" s="179"/>
      <c r="F50" s="179"/>
      <c r="G50" s="179"/>
      <c r="H50" s="179"/>
      <c r="I50" s="179"/>
      <c r="J50" s="179"/>
      <c r="K50" s="179"/>
      <c r="L50" s="179"/>
      <c r="M50" s="179"/>
      <c r="N50" s="73"/>
    </row>
    <row r="51" spans="1:14" ht="15.75" x14ac:dyDescent="0.25">
      <c r="A51" s="179"/>
      <c r="B51" s="179"/>
      <c r="C51" s="179"/>
      <c r="D51" s="179"/>
      <c r="E51" s="179"/>
      <c r="F51" s="179"/>
      <c r="G51" s="179"/>
      <c r="H51" s="179"/>
      <c r="I51" s="179"/>
      <c r="J51" s="179"/>
      <c r="K51" s="179"/>
      <c r="L51" s="179"/>
      <c r="M51" s="179"/>
      <c r="N51" s="73"/>
    </row>
    <row r="52" spans="1:14" ht="15.75" x14ac:dyDescent="0.25">
      <c r="A52" s="179"/>
      <c r="B52" s="179"/>
      <c r="C52" s="179"/>
      <c r="D52" s="179"/>
      <c r="E52" s="179"/>
      <c r="F52" s="179"/>
      <c r="G52" s="179"/>
      <c r="H52" s="179"/>
      <c r="I52" s="179"/>
      <c r="J52" s="179"/>
      <c r="K52" s="179"/>
      <c r="L52" s="179"/>
      <c r="M52" s="179"/>
      <c r="N52" s="73"/>
    </row>
    <row r="53" spans="1:14" ht="15.75" x14ac:dyDescent="0.25">
      <c r="A53" s="179"/>
      <c r="B53" s="179"/>
      <c r="C53" s="179"/>
      <c r="D53" s="179"/>
      <c r="E53" s="179"/>
      <c r="F53" s="179"/>
      <c r="G53" s="179"/>
      <c r="H53" s="179"/>
      <c r="I53" s="179"/>
      <c r="J53" s="179"/>
      <c r="K53" s="179"/>
      <c r="L53" s="179"/>
      <c r="M53" s="179"/>
      <c r="N53" s="73"/>
    </row>
    <row r="54" spans="1:14" ht="15.75" x14ac:dyDescent="0.25">
      <c r="A54" s="179"/>
      <c r="B54" s="179"/>
      <c r="C54" s="179"/>
      <c r="D54" s="179"/>
      <c r="E54" s="179"/>
      <c r="F54" s="179"/>
      <c r="G54" s="179"/>
      <c r="H54" s="179"/>
      <c r="I54" s="179"/>
      <c r="J54" s="179"/>
      <c r="K54" s="179"/>
      <c r="L54" s="179"/>
      <c r="M54" s="179"/>
      <c r="N54" s="73"/>
    </row>
    <row r="55" spans="1:14" ht="15.75" x14ac:dyDescent="0.25">
      <c r="A55" s="179"/>
      <c r="B55" s="179"/>
      <c r="C55" s="179"/>
      <c r="D55" s="179"/>
      <c r="E55" s="179"/>
      <c r="F55" s="179"/>
      <c r="G55" s="179"/>
      <c r="H55" s="179"/>
      <c r="I55" s="179"/>
      <c r="J55" s="179"/>
      <c r="K55" s="179"/>
      <c r="L55" s="179"/>
      <c r="M55" s="179"/>
      <c r="N55" s="73"/>
    </row>
    <row r="56" spans="1:14" ht="15.75" x14ac:dyDescent="0.25">
      <c r="A56" s="179"/>
      <c r="B56" s="179"/>
      <c r="C56" s="179"/>
      <c r="D56" s="179"/>
      <c r="E56" s="179"/>
      <c r="F56" s="179"/>
      <c r="G56" s="179"/>
      <c r="H56" s="179"/>
      <c r="I56" s="179"/>
      <c r="J56" s="179"/>
      <c r="K56" s="179"/>
      <c r="L56" s="179"/>
      <c r="M56" s="179"/>
      <c r="N56" s="73"/>
    </row>
    <row r="57" spans="1:14" ht="15.75" x14ac:dyDescent="0.25">
      <c r="A57" s="179"/>
      <c r="B57" s="179"/>
      <c r="C57" s="179"/>
      <c r="D57" s="179"/>
      <c r="E57" s="179"/>
      <c r="F57" s="179"/>
      <c r="G57" s="179"/>
      <c r="H57" s="179"/>
      <c r="I57" s="179"/>
      <c r="J57" s="179"/>
      <c r="K57" s="179"/>
      <c r="L57" s="179"/>
      <c r="M57" s="179"/>
      <c r="N57" s="73"/>
    </row>
    <row r="58" spans="1:14" ht="15.75" x14ac:dyDescent="0.25">
      <c r="A58" s="179"/>
      <c r="B58" s="179"/>
      <c r="C58" s="179"/>
      <c r="D58" s="179"/>
      <c r="E58" s="179"/>
      <c r="F58" s="179"/>
      <c r="G58" s="179"/>
      <c r="H58" s="179"/>
      <c r="I58" s="179"/>
      <c r="J58" s="179"/>
      <c r="K58" s="179"/>
      <c r="L58" s="179"/>
      <c r="M58" s="179"/>
      <c r="N58" s="73"/>
    </row>
    <row r="59" spans="1:14" ht="15.75" x14ac:dyDescent="0.25">
      <c r="A59" s="179"/>
      <c r="B59" s="179"/>
      <c r="C59" s="179"/>
      <c r="D59" s="179"/>
      <c r="E59" s="179"/>
      <c r="F59" s="179"/>
      <c r="G59" s="179"/>
      <c r="H59" s="179"/>
      <c r="I59" s="179"/>
      <c r="J59" s="179"/>
      <c r="K59" s="179"/>
      <c r="L59" s="179"/>
      <c r="M59" s="179"/>
      <c r="N59" s="73"/>
    </row>
    <row r="60" spans="1:14" ht="15.75" x14ac:dyDescent="0.25">
      <c r="A60" s="179"/>
      <c r="B60" s="179"/>
      <c r="C60" s="179"/>
      <c r="D60" s="179"/>
      <c r="E60" s="179"/>
      <c r="F60" s="179"/>
      <c r="G60" s="179"/>
      <c r="H60" s="179"/>
      <c r="I60" s="179"/>
      <c r="J60" s="179"/>
      <c r="K60" s="179"/>
      <c r="L60" s="179"/>
      <c r="M60" s="179"/>
      <c r="N60" s="73"/>
    </row>
    <row r="61" spans="1:14" ht="15.75" x14ac:dyDescent="0.25">
      <c r="A61" s="179"/>
      <c r="B61" s="179"/>
      <c r="C61" s="179"/>
      <c r="D61" s="179"/>
      <c r="E61" s="179"/>
      <c r="F61" s="179"/>
      <c r="G61" s="179"/>
      <c r="H61" s="179"/>
      <c r="I61" s="179"/>
      <c r="J61" s="179"/>
      <c r="K61" s="179"/>
      <c r="L61" s="179"/>
      <c r="M61" s="179"/>
      <c r="N61" s="73"/>
    </row>
    <row r="62" spans="1:14" ht="15.75" x14ac:dyDescent="0.25">
      <c r="A62" s="179"/>
      <c r="B62" s="179"/>
      <c r="C62" s="179"/>
      <c r="D62" s="179"/>
      <c r="E62" s="179"/>
      <c r="F62" s="179"/>
      <c r="G62" s="179"/>
      <c r="H62" s="179"/>
      <c r="I62" s="179"/>
      <c r="J62" s="179"/>
      <c r="K62" s="179"/>
      <c r="L62" s="179"/>
      <c r="M62" s="179"/>
      <c r="N62" s="73"/>
    </row>
    <row r="63" spans="1:14" ht="15.75" x14ac:dyDescent="0.25">
      <c r="A63" s="179"/>
      <c r="B63" s="179"/>
      <c r="C63" s="179"/>
      <c r="D63" s="179"/>
      <c r="E63" s="179"/>
      <c r="F63" s="179"/>
      <c r="G63" s="179"/>
      <c r="H63" s="179"/>
      <c r="I63" s="179"/>
      <c r="J63" s="179"/>
      <c r="K63" s="179"/>
      <c r="L63" s="179"/>
      <c r="M63" s="179"/>
      <c r="N63" s="73"/>
    </row>
    <row r="64" spans="1:14" ht="15.75" x14ac:dyDescent="0.25">
      <c r="A64" s="179"/>
      <c r="B64" s="179"/>
      <c r="C64" s="179"/>
      <c r="D64" s="179"/>
      <c r="E64" s="179"/>
      <c r="F64" s="179"/>
      <c r="G64" s="179"/>
      <c r="H64" s="179"/>
      <c r="I64" s="179"/>
      <c r="J64" s="179"/>
      <c r="K64" s="179"/>
      <c r="L64" s="179"/>
      <c r="M64" s="179"/>
      <c r="N64" s="73"/>
    </row>
    <row r="65" spans="1:14" ht="15.75" x14ac:dyDescent="0.25">
      <c r="A65" s="179"/>
      <c r="B65" s="179"/>
      <c r="C65" s="179"/>
      <c r="D65" s="179"/>
      <c r="E65" s="179"/>
      <c r="F65" s="179"/>
      <c r="G65" s="179"/>
      <c r="H65" s="179"/>
      <c r="I65" s="179"/>
      <c r="J65" s="179"/>
      <c r="K65" s="179"/>
      <c r="L65" s="179"/>
      <c r="M65" s="179"/>
      <c r="N65" s="73"/>
    </row>
    <row r="66" spans="1:14" ht="15.75" x14ac:dyDescent="0.25">
      <c r="A66" s="179"/>
      <c r="B66" s="179"/>
      <c r="C66" s="179"/>
      <c r="D66" s="179"/>
      <c r="E66" s="179"/>
      <c r="F66" s="179"/>
      <c r="G66" s="179"/>
      <c r="H66" s="179"/>
      <c r="I66" s="179"/>
      <c r="J66" s="179"/>
      <c r="K66" s="179"/>
      <c r="L66" s="179"/>
      <c r="M66" s="179"/>
      <c r="N66" s="73"/>
    </row>
    <row r="67" spans="1:14" ht="15.75" x14ac:dyDescent="0.25">
      <c r="A67" s="179"/>
      <c r="B67" s="179"/>
      <c r="C67" s="179"/>
      <c r="D67" s="179"/>
      <c r="E67" s="179"/>
      <c r="F67" s="179"/>
      <c r="G67" s="179"/>
      <c r="H67" s="179"/>
      <c r="I67" s="179"/>
      <c r="J67" s="179"/>
      <c r="K67" s="179"/>
      <c r="L67" s="179"/>
      <c r="M67" s="179"/>
      <c r="N67" s="73"/>
    </row>
    <row r="68" spans="1:14" ht="15.75" x14ac:dyDescent="0.25">
      <c r="A68" s="179"/>
      <c r="B68" s="179"/>
      <c r="C68" s="179"/>
      <c r="D68" s="179"/>
      <c r="E68" s="179"/>
      <c r="F68" s="179"/>
      <c r="G68" s="179"/>
      <c r="H68" s="179"/>
      <c r="I68" s="179"/>
      <c r="J68" s="179"/>
      <c r="K68" s="179"/>
      <c r="L68" s="179"/>
      <c r="M68" s="179"/>
      <c r="N68" s="73"/>
    </row>
    <row r="69" spans="1:14" ht="15.75" x14ac:dyDescent="0.25">
      <c r="A69" s="179"/>
      <c r="B69" s="179"/>
      <c r="C69" s="179"/>
      <c r="D69" s="179"/>
      <c r="E69" s="179"/>
      <c r="F69" s="179"/>
      <c r="G69" s="179"/>
      <c r="H69" s="179"/>
      <c r="I69" s="179"/>
      <c r="J69" s="179"/>
      <c r="K69" s="179"/>
      <c r="L69" s="179"/>
      <c r="M69" s="179"/>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row r="104" spans="1:14" x14ac:dyDescent="0.25">
      <c r="A104" s="73"/>
      <c r="B104" s="73"/>
      <c r="C104" s="73"/>
      <c r="D104" s="73"/>
      <c r="E104" s="73"/>
      <c r="F104" s="73"/>
      <c r="G104" s="73"/>
      <c r="H104" s="73"/>
      <c r="I104" s="73"/>
      <c r="J104" s="73"/>
      <c r="K104" s="73"/>
      <c r="L104" s="73"/>
      <c r="M104" s="73"/>
      <c r="N104" s="73"/>
    </row>
    <row r="105" spans="1:14" x14ac:dyDescent="0.25">
      <c r="A105" s="73"/>
      <c r="B105" s="73"/>
      <c r="C105" s="73"/>
      <c r="D105" s="73"/>
      <c r="E105" s="73"/>
      <c r="F105" s="73"/>
      <c r="G105" s="73"/>
      <c r="H105" s="73"/>
      <c r="I105" s="73"/>
      <c r="J105" s="73"/>
      <c r="K105" s="73"/>
      <c r="L105" s="73"/>
      <c r="M105" s="73"/>
      <c r="N105" s="73"/>
    </row>
    <row r="106" spans="1:14" x14ac:dyDescent="0.25">
      <c r="A106" s="73"/>
      <c r="B106" s="73"/>
      <c r="C106" s="73"/>
      <c r="D106" s="73"/>
      <c r="E106" s="73"/>
      <c r="F106" s="73"/>
      <c r="G106" s="73"/>
      <c r="H106" s="73"/>
      <c r="I106" s="73"/>
      <c r="J106" s="73"/>
      <c r="K106" s="73"/>
      <c r="L106" s="73"/>
      <c r="M106" s="73"/>
      <c r="N106" s="73"/>
    </row>
    <row r="107" spans="1:14" x14ac:dyDescent="0.25">
      <c r="A107" s="73"/>
      <c r="B107" s="73"/>
      <c r="C107" s="73"/>
      <c r="D107" s="73"/>
      <c r="E107" s="73"/>
      <c r="F107" s="73"/>
      <c r="G107" s="73"/>
      <c r="H107" s="73"/>
      <c r="I107" s="73"/>
      <c r="J107" s="73"/>
      <c r="K107" s="73"/>
      <c r="L107" s="73"/>
      <c r="M107" s="73"/>
      <c r="N107" s="73"/>
    </row>
    <row r="108" spans="1:14" x14ac:dyDescent="0.25">
      <c r="A108" s="73"/>
      <c r="B108" s="73"/>
      <c r="C108" s="73"/>
      <c r="D108" s="73"/>
      <c r="E108" s="73"/>
      <c r="F108" s="73"/>
      <c r="G108" s="73"/>
      <c r="H108" s="73"/>
      <c r="I108" s="73"/>
      <c r="J108" s="73"/>
      <c r="K108" s="73"/>
      <c r="L108" s="73"/>
      <c r="M108" s="73"/>
      <c r="N108" s="73"/>
    </row>
    <row r="109" spans="1:14" x14ac:dyDescent="0.25">
      <c r="A109" s="73"/>
      <c r="B109" s="73"/>
      <c r="C109" s="73"/>
      <c r="D109" s="73"/>
      <c r="E109" s="73"/>
      <c r="F109" s="73"/>
      <c r="G109" s="73"/>
      <c r="H109" s="73"/>
      <c r="I109" s="73"/>
      <c r="J109" s="73"/>
      <c r="K109" s="73"/>
      <c r="L109" s="73"/>
      <c r="M109" s="73"/>
      <c r="N109" s="73"/>
    </row>
    <row r="110" spans="1:14" x14ac:dyDescent="0.25">
      <c r="A110" s="73"/>
      <c r="B110" s="73"/>
      <c r="C110" s="73"/>
      <c r="D110" s="73"/>
      <c r="E110" s="73"/>
      <c r="F110" s="73"/>
      <c r="G110" s="73"/>
      <c r="H110" s="73"/>
      <c r="I110" s="73"/>
      <c r="J110" s="73"/>
      <c r="K110" s="73"/>
      <c r="L110" s="73"/>
      <c r="M110" s="73"/>
      <c r="N110" s="73"/>
    </row>
    <row r="111" spans="1:14" x14ac:dyDescent="0.25">
      <c r="A111" s="73"/>
      <c r="B111" s="73"/>
      <c r="C111" s="73"/>
      <c r="D111" s="73"/>
      <c r="E111" s="73"/>
      <c r="F111" s="73"/>
      <c r="G111" s="73"/>
      <c r="H111" s="73"/>
      <c r="I111" s="73"/>
      <c r="J111" s="73"/>
      <c r="K111" s="73"/>
      <c r="L111" s="73"/>
      <c r="M111" s="73"/>
      <c r="N111" s="73"/>
    </row>
    <row r="112" spans="1:14" x14ac:dyDescent="0.25">
      <c r="A112" s="73"/>
      <c r="B112" s="73"/>
      <c r="C112" s="73"/>
      <c r="D112" s="73"/>
      <c r="E112" s="73"/>
      <c r="F112" s="73"/>
      <c r="G112" s="73"/>
      <c r="H112" s="73"/>
      <c r="I112" s="73"/>
      <c r="J112" s="73"/>
      <c r="K112" s="73"/>
      <c r="L112" s="73"/>
      <c r="M112" s="73"/>
      <c r="N112" s="73"/>
    </row>
  </sheetData>
  <mergeCells count="1">
    <mergeCell ref="B2:M2"/>
  </mergeCells>
  <conditionalFormatting sqref="B4:M23">
    <cfRule type="colorScale" priority="1">
      <colorScale>
        <cfvo type="min"/>
        <cfvo type="max"/>
        <color rgb="FFFFEF9C"/>
        <color rgb="FFFF7128"/>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R33"/>
  <sheetViews>
    <sheetView zoomScaleNormal="100" workbookViewId="0">
      <selection activeCell="F16" sqref="F16"/>
    </sheetView>
  </sheetViews>
  <sheetFormatPr defaultRowHeight="15" x14ac:dyDescent="0.25"/>
  <cols>
    <col min="1" max="1" width="12.5703125" bestFit="1" customWidth="1"/>
    <col min="2" max="2" width="5.42578125" style="57" customWidth="1"/>
    <col min="3" max="12" width="5.42578125" style="57" bestFit="1" customWidth="1"/>
    <col min="13" max="13" width="5.5703125" style="57" bestFit="1" customWidth="1"/>
    <col min="17" max="43" width="6.28515625" customWidth="1"/>
  </cols>
  <sheetData>
    <row r="1" spans="1:70" ht="16.5" thickBot="1" x14ac:dyDescent="0.3">
      <c r="P1" s="177" t="s">
        <v>51</v>
      </c>
    </row>
    <row r="2" spans="1:70" ht="16.5" thickTop="1" thickBot="1" x14ac:dyDescent="0.3">
      <c r="A2" s="76" t="s">
        <v>30</v>
      </c>
      <c r="B2" s="291" t="s">
        <v>79</v>
      </c>
      <c r="C2" s="292"/>
      <c r="D2" s="292"/>
      <c r="E2" s="292"/>
      <c r="F2" s="292"/>
      <c r="G2" s="292"/>
      <c r="H2" s="292"/>
      <c r="I2" s="292"/>
      <c r="J2" s="292"/>
      <c r="K2" s="292"/>
      <c r="L2" s="292"/>
      <c r="M2" s="293"/>
      <c r="N2" s="240"/>
      <c r="O2" s="240"/>
    </row>
    <row r="3" spans="1:70" ht="16.5" thickTop="1" thickBot="1" x14ac:dyDescent="0.3">
      <c r="A3" s="77"/>
      <c r="B3" s="229">
        <v>1</v>
      </c>
      <c r="C3" s="230">
        <v>2</v>
      </c>
      <c r="D3" s="230">
        <v>3</v>
      </c>
      <c r="E3" s="230">
        <v>4</v>
      </c>
      <c r="F3" s="232">
        <v>5</v>
      </c>
      <c r="G3" s="232">
        <v>6</v>
      </c>
      <c r="H3" s="230">
        <v>7</v>
      </c>
      <c r="I3" s="230">
        <v>8</v>
      </c>
      <c r="J3" s="230">
        <v>9</v>
      </c>
      <c r="K3" s="230">
        <v>10</v>
      </c>
      <c r="L3" s="230">
        <v>11</v>
      </c>
      <c r="M3" s="231">
        <v>12</v>
      </c>
      <c r="N3" s="240"/>
      <c r="O3" s="240"/>
      <c r="P3" s="241" t="s">
        <v>35</v>
      </c>
      <c r="Q3" s="241">
        <v>1</v>
      </c>
      <c r="R3" s="241"/>
      <c r="S3" s="241">
        <v>2</v>
      </c>
      <c r="T3" s="241"/>
      <c r="U3" s="241">
        <v>3</v>
      </c>
      <c r="V3" s="241"/>
      <c r="W3" s="241">
        <v>4</v>
      </c>
      <c r="X3" s="241"/>
      <c r="Y3" s="241">
        <v>5</v>
      </c>
      <c r="Z3" s="241"/>
      <c r="AA3" s="241">
        <v>6</v>
      </c>
      <c r="AB3" s="241"/>
      <c r="AC3" s="241">
        <v>7</v>
      </c>
      <c r="AD3" s="241"/>
      <c r="AE3" s="241">
        <v>8</v>
      </c>
      <c r="AF3" s="241"/>
      <c r="AG3" s="241">
        <v>9</v>
      </c>
      <c r="AH3" s="241"/>
      <c r="AI3" s="241">
        <v>10</v>
      </c>
      <c r="AJ3" s="241"/>
      <c r="AK3" s="241">
        <v>11</v>
      </c>
      <c r="AL3" s="241"/>
      <c r="AM3" s="241">
        <v>12</v>
      </c>
      <c r="AN3" s="241"/>
      <c r="AO3" s="241" t="s">
        <v>80</v>
      </c>
      <c r="AP3" s="241"/>
    </row>
    <row r="4" spans="1:70" ht="15.75" thickTop="1" x14ac:dyDescent="0.25">
      <c r="A4" s="180" t="s">
        <v>49</v>
      </c>
      <c r="B4" s="109">
        <v>1</v>
      </c>
      <c r="C4" s="109">
        <v>1</v>
      </c>
      <c r="D4" s="109">
        <v>1</v>
      </c>
      <c r="E4" s="109">
        <v>1</v>
      </c>
      <c r="F4" s="109">
        <v>1</v>
      </c>
      <c r="G4" s="109">
        <v>1</v>
      </c>
      <c r="H4" s="109">
        <v>1</v>
      </c>
      <c r="I4" s="109">
        <v>1</v>
      </c>
      <c r="J4" s="109">
        <v>1</v>
      </c>
      <c r="K4" s="109">
        <v>1</v>
      </c>
      <c r="L4" s="109">
        <v>1</v>
      </c>
      <c r="M4" s="109">
        <v>1</v>
      </c>
      <c r="N4" s="240"/>
      <c r="O4" s="240"/>
      <c r="P4" s="241" t="s">
        <v>81</v>
      </c>
      <c r="Q4" s="241">
        <v>713</v>
      </c>
      <c r="R4" s="241">
        <v>100</v>
      </c>
      <c r="S4" s="241">
        <v>866</v>
      </c>
      <c r="T4" s="241">
        <v>100</v>
      </c>
      <c r="U4" s="241">
        <v>658</v>
      </c>
      <c r="V4" s="241">
        <v>100</v>
      </c>
      <c r="W4" s="241">
        <v>341</v>
      </c>
      <c r="X4" s="241">
        <v>100</v>
      </c>
      <c r="Y4" s="241">
        <v>410</v>
      </c>
      <c r="Z4" s="241">
        <v>100</v>
      </c>
      <c r="AA4" s="241">
        <v>159</v>
      </c>
      <c r="AB4" s="241">
        <v>100</v>
      </c>
      <c r="AC4" s="241">
        <v>333</v>
      </c>
      <c r="AD4" s="241">
        <v>100</v>
      </c>
      <c r="AE4" s="241">
        <v>401</v>
      </c>
      <c r="AF4" s="241">
        <v>100</v>
      </c>
      <c r="AG4" s="241">
        <v>394</v>
      </c>
      <c r="AH4" s="241">
        <v>100</v>
      </c>
      <c r="AI4" s="241">
        <v>436</v>
      </c>
      <c r="AJ4" s="241">
        <v>100</v>
      </c>
      <c r="AK4" s="241">
        <v>568</v>
      </c>
      <c r="AL4" s="241">
        <v>100</v>
      </c>
      <c r="AM4" s="241">
        <v>717</v>
      </c>
      <c r="AN4" s="241">
        <v>100</v>
      </c>
      <c r="AO4" s="242">
        <v>5996</v>
      </c>
      <c r="AP4" s="241">
        <v>100</v>
      </c>
      <c r="AS4">
        <v>1</v>
      </c>
      <c r="AT4">
        <v>2</v>
      </c>
      <c r="AU4">
        <v>3</v>
      </c>
      <c r="AV4">
        <v>4</v>
      </c>
      <c r="AW4">
        <v>5</v>
      </c>
      <c r="AX4">
        <v>6</v>
      </c>
      <c r="AY4">
        <v>7</v>
      </c>
      <c r="AZ4">
        <v>8</v>
      </c>
      <c r="BA4">
        <v>9</v>
      </c>
      <c r="BB4">
        <v>10</v>
      </c>
      <c r="BC4">
        <v>11</v>
      </c>
      <c r="BD4">
        <v>12</v>
      </c>
      <c r="BF4" s="184"/>
    </row>
    <row r="5" spans="1:70" s="184" customFormat="1" x14ac:dyDescent="0.25">
      <c r="A5" s="181">
        <v>14</v>
      </c>
      <c r="B5" s="208">
        <v>0</v>
      </c>
      <c r="C5" s="209">
        <v>0</v>
      </c>
      <c r="D5" s="209">
        <v>0</v>
      </c>
      <c r="E5" s="209">
        <v>0</v>
      </c>
      <c r="F5" s="209">
        <v>0</v>
      </c>
      <c r="G5" s="209">
        <v>0</v>
      </c>
      <c r="H5" s="209">
        <v>0</v>
      </c>
      <c r="I5" s="209">
        <v>0</v>
      </c>
      <c r="J5" s="209">
        <v>0</v>
      </c>
      <c r="K5" s="209">
        <v>0</v>
      </c>
      <c r="L5" s="209">
        <v>0</v>
      </c>
      <c r="M5" s="210">
        <v>0</v>
      </c>
      <c r="N5" s="240"/>
      <c r="O5" s="240"/>
      <c r="P5" s="241" t="s">
        <v>48</v>
      </c>
      <c r="Q5" s="241">
        <v>123</v>
      </c>
      <c r="R5" s="241">
        <v>17.2</v>
      </c>
      <c r="S5" s="241">
        <v>144</v>
      </c>
      <c r="T5" s="241">
        <v>16.7</v>
      </c>
      <c r="U5" s="241">
        <v>68</v>
      </c>
      <c r="V5" s="241">
        <v>10.4</v>
      </c>
      <c r="W5" s="241">
        <v>40</v>
      </c>
      <c r="X5" s="241">
        <v>11.6</v>
      </c>
      <c r="Y5" s="241">
        <v>30</v>
      </c>
      <c r="Z5" s="241">
        <v>7.3</v>
      </c>
      <c r="AA5" s="241">
        <v>14</v>
      </c>
      <c r="AB5" s="241">
        <v>8.9</v>
      </c>
      <c r="AC5" s="241">
        <v>75</v>
      </c>
      <c r="AD5" s="241">
        <v>22.5</v>
      </c>
      <c r="AE5" s="241">
        <v>43</v>
      </c>
      <c r="AF5" s="241">
        <v>10.8</v>
      </c>
      <c r="AG5" s="241">
        <v>83</v>
      </c>
      <c r="AH5" s="241">
        <v>21.2</v>
      </c>
      <c r="AI5" s="241">
        <v>51</v>
      </c>
      <c r="AJ5" s="241">
        <v>11.8</v>
      </c>
      <c r="AK5" s="241">
        <v>86</v>
      </c>
      <c r="AL5" s="241">
        <v>15.2</v>
      </c>
      <c r="AM5" s="241">
        <v>82</v>
      </c>
      <c r="AN5" s="241">
        <v>11.5</v>
      </c>
      <c r="AO5" s="241">
        <v>840</v>
      </c>
      <c r="AP5" s="241">
        <v>14</v>
      </c>
      <c r="AR5" s="241" t="s">
        <v>48</v>
      </c>
      <c r="AS5" s="184">
        <f>R5/100</f>
        <v>0.17199999999999999</v>
      </c>
      <c r="AT5" s="241">
        <f>T5/100</f>
        <v>0.16699999999999998</v>
      </c>
      <c r="AU5" s="241">
        <f>V5/100</f>
        <v>0.10400000000000001</v>
      </c>
      <c r="AV5" s="241">
        <f>X5/100</f>
        <v>0.11599999999999999</v>
      </c>
      <c r="AW5" s="241">
        <f>Z5/100</f>
        <v>7.2999999999999995E-2</v>
      </c>
      <c r="AX5" s="241">
        <f>AB5/100</f>
        <v>8.900000000000001E-2</v>
      </c>
      <c r="AY5" s="241">
        <f>AD5/100</f>
        <v>0.22500000000000001</v>
      </c>
      <c r="AZ5" s="241">
        <f>AF5/100</f>
        <v>0.10800000000000001</v>
      </c>
      <c r="BA5" s="241">
        <f>AH5/100</f>
        <v>0.21199999999999999</v>
      </c>
      <c r="BB5" s="241">
        <f>AJ5/100</f>
        <v>0.11800000000000001</v>
      </c>
      <c r="BC5" s="241">
        <f>AL5/100</f>
        <v>0.152</v>
      </c>
      <c r="BD5" s="241">
        <f>AN5/100</f>
        <v>0.115</v>
      </c>
    </row>
    <row r="6" spans="1:70" x14ac:dyDescent="0.25">
      <c r="A6" s="181">
        <v>15</v>
      </c>
      <c r="B6" s="109">
        <v>1</v>
      </c>
      <c r="C6" s="109">
        <v>1</v>
      </c>
      <c r="D6" s="109">
        <v>1</v>
      </c>
      <c r="E6" s="109">
        <v>1</v>
      </c>
      <c r="F6" s="109">
        <v>1</v>
      </c>
      <c r="G6" s="109">
        <v>1</v>
      </c>
      <c r="H6" s="109">
        <v>1</v>
      </c>
      <c r="I6" s="109">
        <v>1</v>
      </c>
      <c r="J6" s="109">
        <v>1</v>
      </c>
      <c r="K6" s="109">
        <v>1</v>
      </c>
      <c r="L6" s="109">
        <v>1</v>
      </c>
      <c r="M6" s="109">
        <v>1</v>
      </c>
      <c r="N6" s="240"/>
      <c r="O6" s="240"/>
      <c r="P6" s="241">
        <v>14</v>
      </c>
      <c r="Q6" s="241">
        <v>0</v>
      </c>
      <c r="R6" s="241">
        <v>0</v>
      </c>
      <c r="S6" s="241">
        <v>0</v>
      </c>
      <c r="T6" s="241">
        <v>0</v>
      </c>
      <c r="U6" s="241">
        <v>0</v>
      </c>
      <c r="V6" s="241">
        <v>0</v>
      </c>
      <c r="W6" s="241">
        <v>0</v>
      </c>
      <c r="X6" s="241">
        <v>0</v>
      </c>
      <c r="Y6" s="241">
        <v>0</v>
      </c>
      <c r="Z6" s="241">
        <v>0</v>
      </c>
      <c r="AA6" s="241">
        <v>0</v>
      </c>
      <c r="AB6" s="241">
        <v>0</v>
      </c>
      <c r="AC6" s="241">
        <v>0</v>
      </c>
      <c r="AD6" s="241">
        <v>0</v>
      </c>
      <c r="AE6" s="241">
        <v>0</v>
      </c>
      <c r="AF6" s="241">
        <v>0</v>
      </c>
      <c r="AG6" s="241">
        <v>0</v>
      </c>
      <c r="AH6" s="241">
        <v>0</v>
      </c>
      <c r="AI6" s="241">
        <v>0</v>
      </c>
      <c r="AJ6" s="241">
        <v>0</v>
      </c>
      <c r="AK6" s="241">
        <v>0</v>
      </c>
      <c r="AL6" s="241">
        <v>0</v>
      </c>
      <c r="AM6" s="241">
        <v>0</v>
      </c>
      <c r="AN6" s="241">
        <v>0</v>
      </c>
      <c r="AO6" s="241">
        <v>0</v>
      </c>
      <c r="AP6" s="241">
        <v>0</v>
      </c>
      <c r="AR6" s="241">
        <v>14</v>
      </c>
      <c r="AS6" s="241">
        <f t="shared" ref="AS6:AS12" si="0">R6/100</f>
        <v>0</v>
      </c>
      <c r="AT6" s="241">
        <f t="shared" ref="AT6:AT12" si="1">T6/100</f>
        <v>0</v>
      </c>
      <c r="AU6" s="241">
        <f t="shared" ref="AU6:AU12" si="2">V6/100</f>
        <v>0</v>
      </c>
      <c r="AV6" s="241">
        <f t="shared" ref="AV6:AV12" si="3">X6/100</f>
        <v>0</v>
      </c>
      <c r="AW6" s="241">
        <f t="shared" ref="AW6:AW12" si="4">Z6/100</f>
        <v>0</v>
      </c>
      <c r="AX6" s="241">
        <f t="shared" ref="AX6:AX12" si="5">AB6/100</f>
        <v>0</v>
      </c>
      <c r="AY6" s="241">
        <f t="shared" ref="AY6:AY12" si="6">AD6/100</f>
        <v>0</v>
      </c>
      <c r="AZ6" s="241">
        <f t="shared" ref="AZ6:AZ12" si="7">AF6/100</f>
        <v>0</v>
      </c>
      <c r="BA6" s="241">
        <f t="shared" ref="BA6:BA12" si="8">AH6/100</f>
        <v>0</v>
      </c>
      <c r="BB6" s="241">
        <f t="shared" ref="BB6:BB12" si="9">AJ6/100</f>
        <v>0</v>
      </c>
      <c r="BC6" s="241">
        <f t="shared" ref="BC6:BC12" si="10">AL6/100</f>
        <v>0</v>
      </c>
      <c r="BD6" s="241">
        <f t="shared" ref="BD6:BD11" si="11">AN6/100</f>
        <v>0</v>
      </c>
      <c r="BF6" s="182"/>
      <c r="BG6" s="182"/>
      <c r="BH6" s="182"/>
      <c r="BI6" s="182"/>
      <c r="BJ6" s="182"/>
      <c r="BK6" s="182"/>
      <c r="BL6" s="182"/>
      <c r="BM6" s="182"/>
      <c r="BN6" s="182"/>
      <c r="BO6" s="182"/>
      <c r="BP6" s="182"/>
      <c r="BQ6" s="182"/>
      <c r="BR6" s="182"/>
    </row>
    <row r="7" spans="1:70" x14ac:dyDescent="0.25">
      <c r="A7" s="160">
        <v>16</v>
      </c>
      <c r="B7" s="109">
        <v>1</v>
      </c>
      <c r="C7" s="109">
        <v>1</v>
      </c>
      <c r="D7" s="109">
        <v>1</v>
      </c>
      <c r="E7" s="109">
        <v>1</v>
      </c>
      <c r="F7" s="109">
        <v>1</v>
      </c>
      <c r="G7" s="109">
        <v>1</v>
      </c>
      <c r="H7" s="109">
        <v>1</v>
      </c>
      <c r="I7" s="109">
        <v>1</v>
      </c>
      <c r="J7" s="109">
        <v>1</v>
      </c>
      <c r="K7" s="109">
        <v>1</v>
      </c>
      <c r="L7" s="109">
        <v>1</v>
      </c>
      <c r="M7" s="109">
        <v>1</v>
      </c>
      <c r="N7" s="240"/>
      <c r="O7" s="240"/>
      <c r="P7" s="241">
        <v>15</v>
      </c>
      <c r="Q7" s="241">
        <v>102</v>
      </c>
      <c r="R7" s="241">
        <v>14.3</v>
      </c>
      <c r="S7" s="241">
        <v>94</v>
      </c>
      <c r="T7" s="241">
        <v>10.8</v>
      </c>
      <c r="U7" s="241">
        <v>73</v>
      </c>
      <c r="V7" s="241">
        <v>11.2</v>
      </c>
      <c r="W7" s="241">
        <v>53</v>
      </c>
      <c r="X7" s="241">
        <v>15.5</v>
      </c>
      <c r="Y7" s="241">
        <v>56</v>
      </c>
      <c r="Z7" s="241">
        <v>13.6</v>
      </c>
      <c r="AA7" s="241">
        <v>13</v>
      </c>
      <c r="AB7" s="241">
        <v>8</v>
      </c>
      <c r="AC7" s="241">
        <v>55</v>
      </c>
      <c r="AD7" s="241">
        <v>16.5</v>
      </c>
      <c r="AE7" s="241">
        <v>41</v>
      </c>
      <c r="AF7" s="241">
        <v>10.199999999999999</v>
      </c>
      <c r="AG7" s="241">
        <v>53</v>
      </c>
      <c r="AH7" s="241">
        <v>13.4</v>
      </c>
      <c r="AI7" s="241">
        <v>35</v>
      </c>
      <c r="AJ7" s="241">
        <v>8.1</v>
      </c>
      <c r="AK7" s="241">
        <v>79</v>
      </c>
      <c r="AL7" s="241">
        <v>13.9</v>
      </c>
      <c r="AM7" s="241">
        <v>89</v>
      </c>
      <c r="AN7" s="241">
        <v>12.4</v>
      </c>
      <c r="AO7" s="241">
        <v>743</v>
      </c>
      <c r="AP7" s="241">
        <v>12.4</v>
      </c>
      <c r="AR7" s="241">
        <v>15</v>
      </c>
      <c r="AS7" s="241">
        <f t="shared" si="0"/>
        <v>0.14300000000000002</v>
      </c>
      <c r="AT7" s="241">
        <f t="shared" si="1"/>
        <v>0.10800000000000001</v>
      </c>
      <c r="AU7" s="241">
        <f t="shared" si="2"/>
        <v>0.11199999999999999</v>
      </c>
      <c r="AV7" s="241">
        <f t="shared" si="3"/>
        <v>0.155</v>
      </c>
      <c r="AW7" s="241">
        <f t="shared" si="4"/>
        <v>0.13600000000000001</v>
      </c>
      <c r="AX7" s="241">
        <f t="shared" si="5"/>
        <v>0.08</v>
      </c>
      <c r="AY7" s="241">
        <f t="shared" si="6"/>
        <v>0.16500000000000001</v>
      </c>
      <c r="AZ7" s="241">
        <f t="shared" si="7"/>
        <v>0.10199999999999999</v>
      </c>
      <c r="BA7" s="241">
        <f t="shared" si="8"/>
        <v>0.13400000000000001</v>
      </c>
      <c r="BB7" s="241">
        <f t="shared" si="9"/>
        <v>8.1000000000000003E-2</v>
      </c>
      <c r="BC7" s="241">
        <f t="shared" si="10"/>
        <v>0.13900000000000001</v>
      </c>
      <c r="BD7" s="241">
        <f t="shared" si="11"/>
        <v>0.124</v>
      </c>
      <c r="BF7" s="182"/>
      <c r="BG7" s="182"/>
      <c r="BH7" s="182"/>
      <c r="BI7" s="182"/>
      <c r="BJ7" s="182"/>
      <c r="BK7" s="182"/>
      <c r="BL7" s="182"/>
      <c r="BM7" s="182"/>
      <c r="BN7" s="182"/>
      <c r="BO7" s="182"/>
      <c r="BP7" s="182"/>
      <c r="BQ7" s="182"/>
      <c r="BR7" s="182"/>
    </row>
    <row r="8" spans="1:70" x14ac:dyDescent="0.25">
      <c r="A8" s="160">
        <v>17</v>
      </c>
      <c r="B8" s="109">
        <v>1</v>
      </c>
      <c r="C8" s="109">
        <v>1</v>
      </c>
      <c r="D8" s="109">
        <v>1</v>
      </c>
      <c r="E8" s="109">
        <v>1</v>
      </c>
      <c r="F8" s="109">
        <v>1</v>
      </c>
      <c r="G8" s="109">
        <v>1</v>
      </c>
      <c r="H8" s="109">
        <v>1</v>
      </c>
      <c r="I8" s="109">
        <v>1</v>
      </c>
      <c r="J8" s="109">
        <v>1</v>
      </c>
      <c r="K8" s="109">
        <v>1</v>
      </c>
      <c r="L8" s="109">
        <v>1</v>
      </c>
      <c r="M8" s="109">
        <v>1</v>
      </c>
      <c r="N8" s="240"/>
      <c r="O8" s="240"/>
      <c r="P8" s="241">
        <v>16</v>
      </c>
      <c r="Q8" s="241">
        <v>170</v>
      </c>
      <c r="R8" s="241">
        <v>23.8</v>
      </c>
      <c r="S8" s="241">
        <v>253</v>
      </c>
      <c r="T8" s="241">
        <v>29.3</v>
      </c>
      <c r="U8" s="241">
        <v>160</v>
      </c>
      <c r="V8" s="241">
        <v>24.3</v>
      </c>
      <c r="W8" s="241">
        <v>97</v>
      </c>
      <c r="X8" s="241">
        <v>28.3</v>
      </c>
      <c r="Y8" s="241">
        <v>104</v>
      </c>
      <c r="Z8" s="241">
        <v>25.4</v>
      </c>
      <c r="AA8" s="241">
        <v>38</v>
      </c>
      <c r="AB8" s="241">
        <v>23.6</v>
      </c>
      <c r="AC8" s="241">
        <v>90</v>
      </c>
      <c r="AD8" s="241">
        <v>27.1</v>
      </c>
      <c r="AE8" s="241">
        <v>116</v>
      </c>
      <c r="AF8" s="241">
        <v>29</v>
      </c>
      <c r="AG8" s="241">
        <v>131</v>
      </c>
      <c r="AH8" s="241">
        <v>33.299999999999997</v>
      </c>
      <c r="AI8" s="241">
        <v>102</v>
      </c>
      <c r="AJ8" s="241">
        <v>23.4</v>
      </c>
      <c r="AK8" s="241">
        <v>183</v>
      </c>
      <c r="AL8" s="241">
        <v>32.200000000000003</v>
      </c>
      <c r="AM8" s="241">
        <v>193</v>
      </c>
      <c r="AN8" s="241">
        <v>26.9</v>
      </c>
      <c r="AO8" s="242">
        <v>1638</v>
      </c>
      <c r="AP8" s="241">
        <v>27.3</v>
      </c>
      <c r="AR8" s="241">
        <v>16</v>
      </c>
      <c r="AS8" s="241">
        <f t="shared" si="0"/>
        <v>0.23800000000000002</v>
      </c>
      <c r="AT8" s="241">
        <f t="shared" si="1"/>
        <v>0.29299999999999998</v>
      </c>
      <c r="AU8" s="241">
        <f t="shared" si="2"/>
        <v>0.24299999999999999</v>
      </c>
      <c r="AV8" s="241">
        <f t="shared" si="3"/>
        <v>0.28300000000000003</v>
      </c>
      <c r="AW8" s="241">
        <f t="shared" si="4"/>
        <v>0.254</v>
      </c>
      <c r="AX8" s="241">
        <f t="shared" si="5"/>
        <v>0.23600000000000002</v>
      </c>
      <c r="AY8" s="241">
        <f t="shared" si="6"/>
        <v>0.27100000000000002</v>
      </c>
      <c r="AZ8" s="241">
        <f t="shared" si="7"/>
        <v>0.28999999999999998</v>
      </c>
      <c r="BA8" s="241">
        <f t="shared" si="8"/>
        <v>0.33299999999999996</v>
      </c>
      <c r="BB8" s="241">
        <f t="shared" si="9"/>
        <v>0.23399999999999999</v>
      </c>
      <c r="BC8" s="241">
        <f t="shared" si="10"/>
        <v>0.32200000000000001</v>
      </c>
      <c r="BD8" s="241">
        <f t="shared" si="11"/>
        <v>0.26899999999999996</v>
      </c>
      <c r="BF8" s="182"/>
      <c r="BG8" s="182"/>
      <c r="BH8" s="182"/>
      <c r="BI8" s="182"/>
      <c r="BJ8" s="182"/>
      <c r="BK8" s="182"/>
      <c r="BL8" s="182"/>
      <c r="BM8" s="182"/>
      <c r="BN8" s="182"/>
      <c r="BO8" s="182"/>
      <c r="BP8" s="182"/>
      <c r="BQ8" s="182"/>
      <c r="BR8" s="182"/>
    </row>
    <row r="9" spans="1:70" x14ac:dyDescent="0.25">
      <c r="A9" s="160">
        <v>18</v>
      </c>
      <c r="B9" s="109">
        <v>1</v>
      </c>
      <c r="C9" s="109">
        <v>1</v>
      </c>
      <c r="D9" s="109">
        <v>1</v>
      </c>
      <c r="E9" s="109">
        <v>1</v>
      </c>
      <c r="F9" s="109">
        <v>1</v>
      </c>
      <c r="G9" s="109">
        <v>1</v>
      </c>
      <c r="H9" s="109">
        <v>1</v>
      </c>
      <c r="I9" s="109">
        <v>1</v>
      </c>
      <c r="J9" s="109">
        <v>1</v>
      </c>
      <c r="K9" s="109">
        <v>1</v>
      </c>
      <c r="L9" s="109">
        <v>1</v>
      </c>
      <c r="M9" s="109">
        <v>1</v>
      </c>
      <c r="N9" s="240"/>
      <c r="O9" s="240"/>
      <c r="P9" s="241">
        <v>17</v>
      </c>
      <c r="Q9" s="241">
        <v>281</v>
      </c>
      <c r="R9" s="241">
        <v>39.4</v>
      </c>
      <c r="S9" s="241">
        <v>412</v>
      </c>
      <c r="T9" s="241">
        <v>47.5</v>
      </c>
      <c r="U9" s="241">
        <v>266</v>
      </c>
      <c r="V9" s="241">
        <v>40.4</v>
      </c>
      <c r="W9" s="241">
        <v>131</v>
      </c>
      <c r="X9" s="241">
        <v>38.5</v>
      </c>
      <c r="Y9" s="241">
        <v>164</v>
      </c>
      <c r="Z9" s="241">
        <v>40</v>
      </c>
      <c r="AA9" s="241">
        <v>41</v>
      </c>
      <c r="AB9" s="241">
        <v>26</v>
      </c>
      <c r="AC9" s="241">
        <v>120</v>
      </c>
      <c r="AD9" s="241">
        <v>36.1</v>
      </c>
      <c r="AE9" s="241">
        <v>201</v>
      </c>
      <c r="AF9" s="241">
        <v>50.3</v>
      </c>
      <c r="AG9" s="241">
        <v>183</v>
      </c>
      <c r="AH9" s="241">
        <v>46.4</v>
      </c>
      <c r="AI9" s="241">
        <v>179</v>
      </c>
      <c r="AJ9" s="241">
        <v>41</v>
      </c>
      <c r="AK9" s="241">
        <v>283</v>
      </c>
      <c r="AL9" s="241">
        <v>49.9</v>
      </c>
      <c r="AM9" s="241">
        <v>312</v>
      </c>
      <c r="AN9" s="241">
        <v>43.5</v>
      </c>
      <c r="AO9" s="242">
        <v>2573</v>
      </c>
      <c r="AP9" s="241">
        <v>42.9</v>
      </c>
      <c r="AR9" s="241">
        <v>17</v>
      </c>
      <c r="AS9" s="241">
        <f t="shared" si="0"/>
        <v>0.39399999999999996</v>
      </c>
      <c r="AT9" s="241">
        <f t="shared" si="1"/>
        <v>0.47499999999999998</v>
      </c>
      <c r="AU9" s="241">
        <f t="shared" si="2"/>
        <v>0.40399999999999997</v>
      </c>
      <c r="AV9" s="241">
        <f t="shared" si="3"/>
        <v>0.38500000000000001</v>
      </c>
      <c r="AW9" s="241">
        <f t="shared" si="4"/>
        <v>0.4</v>
      </c>
      <c r="AX9" s="241">
        <f t="shared" si="5"/>
        <v>0.26</v>
      </c>
      <c r="AY9" s="241">
        <f t="shared" si="6"/>
        <v>0.36099999999999999</v>
      </c>
      <c r="AZ9" s="241">
        <f t="shared" si="7"/>
        <v>0.503</v>
      </c>
      <c r="BA9" s="241">
        <f t="shared" si="8"/>
        <v>0.46399999999999997</v>
      </c>
      <c r="BB9" s="241">
        <f t="shared" si="9"/>
        <v>0.41</v>
      </c>
      <c r="BC9" s="241">
        <f t="shared" si="10"/>
        <v>0.499</v>
      </c>
      <c r="BD9" s="241">
        <f t="shared" si="11"/>
        <v>0.435</v>
      </c>
      <c r="BF9" s="182"/>
      <c r="BG9" s="182"/>
      <c r="BH9" s="182"/>
      <c r="BI9" s="182"/>
      <c r="BJ9" s="182"/>
      <c r="BK9" s="182"/>
      <c r="BL9" s="182"/>
      <c r="BM9" s="182"/>
      <c r="BN9" s="182"/>
      <c r="BO9" s="182"/>
      <c r="BP9" s="182"/>
      <c r="BQ9" s="182"/>
      <c r="BR9" s="182"/>
    </row>
    <row r="10" spans="1:70" x14ac:dyDescent="0.25">
      <c r="A10" s="160">
        <v>19</v>
      </c>
      <c r="B10" s="109">
        <v>1</v>
      </c>
      <c r="C10" s="109">
        <v>1</v>
      </c>
      <c r="D10" s="109">
        <v>1</v>
      </c>
      <c r="E10" s="109">
        <v>1</v>
      </c>
      <c r="F10" s="109">
        <v>1</v>
      </c>
      <c r="G10" s="109">
        <v>1</v>
      </c>
      <c r="H10" s="109">
        <v>1</v>
      </c>
      <c r="I10" s="109">
        <v>1</v>
      </c>
      <c r="J10" s="109">
        <v>1</v>
      </c>
      <c r="K10" s="109">
        <v>1</v>
      </c>
      <c r="L10" s="109">
        <v>1</v>
      </c>
      <c r="M10" s="109">
        <v>1</v>
      </c>
      <c r="N10" s="240"/>
      <c r="O10" s="240"/>
      <c r="P10" s="241">
        <v>18</v>
      </c>
      <c r="Q10" s="241">
        <v>419</v>
      </c>
      <c r="R10" s="241">
        <v>58.8</v>
      </c>
      <c r="S10" s="241">
        <v>549</v>
      </c>
      <c r="T10" s="241">
        <v>63.4</v>
      </c>
      <c r="U10" s="241">
        <v>340</v>
      </c>
      <c r="V10" s="241">
        <v>51.7</v>
      </c>
      <c r="W10" s="241">
        <v>148</v>
      </c>
      <c r="X10" s="241">
        <v>43.4</v>
      </c>
      <c r="Y10" s="241">
        <v>208</v>
      </c>
      <c r="Z10" s="241">
        <v>50.8</v>
      </c>
      <c r="AA10" s="241">
        <v>59</v>
      </c>
      <c r="AB10" s="241">
        <v>37.200000000000003</v>
      </c>
      <c r="AC10" s="241">
        <v>142</v>
      </c>
      <c r="AD10" s="241">
        <v>42.7</v>
      </c>
      <c r="AE10" s="241">
        <v>287</v>
      </c>
      <c r="AF10" s="241">
        <v>71.599999999999994</v>
      </c>
      <c r="AG10" s="241">
        <v>205</v>
      </c>
      <c r="AH10" s="241">
        <v>52.1</v>
      </c>
      <c r="AI10" s="241">
        <v>240</v>
      </c>
      <c r="AJ10" s="241">
        <v>55.1</v>
      </c>
      <c r="AK10" s="241">
        <v>353</v>
      </c>
      <c r="AL10" s="241">
        <v>62.2</v>
      </c>
      <c r="AM10" s="241">
        <v>401</v>
      </c>
      <c r="AN10" s="241">
        <v>55.9</v>
      </c>
      <c r="AO10" s="242">
        <v>3352</v>
      </c>
      <c r="AP10" s="241">
        <v>55.9</v>
      </c>
      <c r="AR10" s="241">
        <v>18</v>
      </c>
      <c r="AS10" s="241">
        <f t="shared" si="0"/>
        <v>0.58799999999999997</v>
      </c>
      <c r="AT10" s="241">
        <f t="shared" si="1"/>
        <v>0.63400000000000001</v>
      </c>
      <c r="AU10" s="241">
        <f t="shared" si="2"/>
        <v>0.51700000000000002</v>
      </c>
      <c r="AV10" s="241">
        <f t="shared" si="3"/>
        <v>0.434</v>
      </c>
      <c r="AW10" s="241">
        <f t="shared" si="4"/>
        <v>0.50800000000000001</v>
      </c>
      <c r="AX10" s="241">
        <f t="shared" si="5"/>
        <v>0.37200000000000005</v>
      </c>
      <c r="AY10" s="241">
        <f t="shared" si="6"/>
        <v>0.42700000000000005</v>
      </c>
      <c r="AZ10" s="241">
        <f t="shared" si="7"/>
        <v>0.71599999999999997</v>
      </c>
      <c r="BA10" s="241">
        <f t="shared" si="8"/>
        <v>0.52100000000000002</v>
      </c>
      <c r="BB10" s="241">
        <f t="shared" si="9"/>
        <v>0.55100000000000005</v>
      </c>
      <c r="BC10" s="241">
        <f t="shared" si="10"/>
        <v>0.622</v>
      </c>
      <c r="BD10" s="241">
        <f t="shared" si="11"/>
        <v>0.55899999999999994</v>
      </c>
      <c r="BF10" s="182"/>
      <c r="BG10" s="182"/>
      <c r="BH10" s="182"/>
      <c r="BI10" s="182"/>
      <c r="BJ10" s="182"/>
      <c r="BK10" s="182"/>
      <c r="BL10" s="182"/>
      <c r="BM10" s="182"/>
      <c r="BN10" s="182"/>
      <c r="BO10" s="182"/>
      <c r="BP10" s="182"/>
      <c r="BQ10" s="182"/>
      <c r="BR10" s="182"/>
    </row>
    <row r="11" spans="1:70" x14ac:dyDescent="0.25">
      <c r="A11" s="160">
        <v>20</v>
      </c>
      <c r="B11" s="109">
        <v>1</v>
      </c>
      <c r="C11" s="109">
        <v>1</v>
      </c>
      <c r="D11" s="109">
        <v>1</v>
      </c>
      <c r="E11" s="109">
        <v>1</v>
      </c>
      <c r="F11" s="109">
        <v>1</v>
      </c>
      <c r="G11" s="109">
        <v>1</v>
      </c>
      <c r="H11" s="109">
        <v>1</v>
      </c>
      <c r="I11" s="109">
        <v>1</v>
      </c>
      <c r="J11" s="109">
        <v>1</v>
      </c>
      <c r="K11" s="109">
        <v>1</v>
      </c>
      <c r="L11" s="109">
        <v>1</v>
      </c>
      <c r="M11" s="109">
        <v>1</v>
      </c>
      <c r="N11" s="240"/>
      <c r="O11" s="240"/>
      <c r="P11" s="241">
        <v>19</v>
      </c>
      <c r="Q11" s="241">
        <v>483</v>
      </c>
      <c r="R11" s="241">
        <v>67.7</v>
      </c>
      <c r="S11" s="241">
        <v>612</v>
      </c>
      <c r="T11" s="241">
        <v>70.7</v>
      </c>
      <c r="U11" s="241">
        <v>410</v>
      </c>
      <c r="V11" s="241">
        <v>62.3</v>
      </c>
      <c r="W11" s="241">
        <v>195</v>
      </c>
      <c r="X11" s="241">
        <v>57.3</v>
      </c>
      <c r="Y11" s="241">
        <v>277</v>
      </c>
      <c r="Z11" s="241">
        <v>67.599999999999994</v>
      </c>
      <c r="AA11" s="241">
        <v>70</v>
      </c>
      <c r="AB11" s="241">
        <v>43.6</v>
      </c>
      <c r="AC11" s="241">
        <v>153</v>
      </c>
      <c r="AD11" s="241">
        <v>45.8</v>
      </c>
      <c r="AE11" s="241">
        <v>333</v>
      </c>
      <c r="AF11" s="241">
        <v>83.1</v>
      </c>
      <c r="AG11" s="241">
        <v>243</v>
      </c>
      <c r="AH11" s="241">
        <v>61.7</v>
      </c>
      <c r="AI11" s="241">
        <v>298</v>
      </c>
      <c r="AJ11" s="241">
        <v>68.400000000000006</v>
      </c>
      <c r="AK11" s="241">
        <v>417</v>
      </c>
      <c r="AL11" s="241">
        <v>73.3</v>
      </c>
      <c r="AM11" s="241">
        <v>506</v>
      </c>
      <c r="AN11" s="241">
        <v>70.5</v>
      </c>
      <c r="AO11" s="242">
        <v>3996</v>
      </c>
      <c r="AP11" s="241">
        <v>66.7</v>
      </c>
      <c r="AR11" s="241">
        <v>19</v>
      </c>
      <c r="AS11" s="241">
        <f t="shared" si="0"/>
        <v>0.67700000000000005</v>
      </c>
      <c r="AT11" s="241">
        <f t="shared" si="1"/>
        <v>0.70700000000000007</v>
      </c>
      <c r="AU11" s="241">
        <f t="shared" si="2"/>
        <v>0.623</v>
      </c>
      <c r="AV11" s="241">
        <f t="shared" si="3"/>
        <v>0.57299999999999995</v>
      </c>
      <c r="AW11" s="241">
        <f t="shared" si="4"/>
        <v>0.67599999999999993</v>
      </c>
      <c r="AX11" s="241">
        <f t="shared" si="5"/>
        <v>0.436</v>
      </c>
      <c r="AY11" s="241">
        <f t="shared" si="6"/>
        <v>0.45799999999999996</v>
      </c>
      <c r="AZ11" s="241">
        <f t="shared" si="7"/>
        <v>0.83099999999999996</v>
      </c>
      <c r="BA11" s="241">
        <f t="shared" si="8"/>
        <v>0.61699999999999999</v>
      </c>
      <c r="BB11" s="241">
        <f t="shared" si="9"/>
        <v>0.68400000000000005</v>
      </c>
      <c r="BC11" s="241">
        <f t="shared" si="10"/>
        <v>0.73299999999999998</v>
      </c>
      <c r="BD11" s="241">
        <f t="shared" si="11"/>
        <v>0.70499999999999996</v>
      </c>
      <c r="BF11" s="182"/>
      <c r="BG11" s="182"/>
      <c r="BH11" s="182"/>
      <c r="BI11" s="182"/>
      <c r="BJ11" s="182"/>
      <c r="BK11" s="182"/>
      <c r="BL11" s="182"/>
      <c r="BM11" s="182"/>
      <c r="BN11" s="182"/>
      <c r="BO11" s="182"/>
      <c r="BP11" s="182"/>
      <c r="BQ11" s="182"/>
      <c r="BR11" s="182"/>
    </row>
    <row r="12" spans="1:70" x14ac:dyDescent="0.25">
      <c r="N12" s="240"/>
      <c r="O12" s="240"/>
      <c r="P12" s="241">
        <v>20</v>
      </c>
      <c r="Q12" s="241">
        <v>551</v>
      </c>
      <c r="R12" s="241">
        <v>77.2</v>
      </c>
      <c r="S12" s="241">
        <v>690</v>
      </c>
      <c r="T12" s="241">
        <v>79.8</v>
      </c>
      <c r="U12" s="241">
        <v>483</v>
      </c>
      <c r="V12" s="241">
        <v>73.400000000000006</v>
      </c>
      <c r="W12" s="241">
        <v>239</v>
      </c>
      <c r="X12" s="241">
        <v>70.2</v>
      </c>
      <c r="Y12" s="241">
        <v>315</v>
      </c>
      <c r="Z12" s="241">
        <v>76.8</v>
      </c>
      <c r="AA12" s="241">
        <v>76</v>
      </c>
      <c r="AB12" s="241">
        <v>47.7</v>
      </c>
      <c r="AC12" s="241">
        <v>184</v>
      </c>
      <c r="AD12" s="241">
        <v>55.1</v>
      </c>
      <c r="AE12" s="241">
        <v>357</v>
      </c>
      <c r="AF12" s="241">
        <v>89.2</v>
      </c>
      <c r="AG12" s="241">
        <v>273</v>
      </c>
      <c r="AH12" s="241">
        <v>69.3</v>
      </c>
      <c r="AI12" s="241">
        <v>348</v>
      </c>
      <c r="AJ12" s="241">
        <v>79.8</v>
      </c>
      <c r="AK12" s="241">
        <v>442</v>
      </c>
      <c r="AL12" s="241">
        <v>77.8</v>
      </c>
      <c r="AM12" s="241">
        <v>584</v>
      </c>
      <c r="AN12" s="241">
        <v>81.400000000000006</v>
      </c>
      <c r="AO12" s="242">
        <v>4543</v>
      </c>
      <c r="AP12" s="241">
        <v>75.8</v>
      </c>
      <c r="AR12" s="241">
        <v>20</v>
      </c>
      <c r="AS12" s="241">
        <f t="shared" si="0"/>
        <v>0.77200000000000002</v>
      </c>
      <c r="AT12" s="241">
        <f t="shared" si="1"/>
        <v>0.79799999999999993</v>
      </c>
      <c r="AU12" s="241">
        <f t="shared" si="2"/>
        <v>0.7340000000000001</v>
      </c>
      <c r="AV12" s="241">
        <f t="shared" si="3"/>
        <v>0.70200000000000007</v>
      </c>
      <c r="AW12" s="241">
        <f t="shared" si="4"/>
        <v>0.76800000000000002</v>
      </c>
      <c r="AX12" s="241">
        <f t="shared" si="5"/>
        <v>0.47700000000000004</v>
      </c>
      <c r="AY12" s="241">
        <f t="shared" si="6"/>
        <v>0.55100000000000005</v>
      </c>
      <c r="AZ12" s="241">
        <f t="shared" si="7"/>
        <v>0.89200000000000002</v>
      </c>
      <c r="BA12" s="241">
        <f t="shared" si="8"/>
        <v>0.69299999999999995</v>
      </c>
      <c r="BB12" s="241">
        <f t="shared" si="9"/>
        <v>0.79799999999999993</v>
      </c>
      <c r="BC12" s="241">
        <f t="shared" si="10"/>
        <v>0.77800000000000002</v>
      </c>
      <c r="BD12" s="241">
        <f>AN12/100</f>
        <v>0.81400000000000006</v>
      </c>
      <c r="BF12" s="182"/>
      <c r="BG12" s="182"/>
      <c r="BH12" s="182"/>
      <c r="BI12" s="182"/>
      <c r="BJ12" s="182"/>
      <c r="BK12" s="182"/>
      <c r="BL12" s="182"/>
      <c r="BM12" s="182"/>
      <c r="BN12" s="182"/>
      <c r="BO12" s="182"/>
      <c r="BP12" s="182"/>
      <c r="BQ12" s="182"/>
      <c r="BR12" s="182"/>
    </row>
    <row r="13" spans="1:70" x14ac:dyDescent="0.25">
      <c r="N13" s="240"/>
      <c r="O13" s="240"/>
      <c r="P13" s="241">
        <v>21</v>
      </c>
      <c r="Q13" s="241">
        <v>565</v>
      </c>
      <c r="R13" s="241">
        <v>79.2</v>
      </c>
      <c r="S13" s="241">
        <v>705</v>
      </c>
      <c r="T13" s="241">
        <v>81.400000000000006</v>
      </c>
      <c r="U13" s="241">
        <v>540</v>
      </c>
      <c r="V13" s="241">
        <v>82.2</v>
      </c>
      <c r="W13" s="241">
        <v>267</v>
      </c>
      <c r="X13" s="241">
        <v>78.400000000000006</v>
      </c>
      <c r="Y13" s="241">
        <v>337</v>
      </c>
      <c r="Z13" s="241">
        <v>82.2</v>
      </c>
      <c r="AA13" s="241">
        <v>105</v>
      </c>
      <c r="AB13" s="241">
        <v>66.099999999999994</v>
      </c>
      <c r="AC13" s="241">
        <v>234</v>
      </c>
      <c r="AD13" s="241">
        <v>70.3</v>
      </c>
      <c r="AE13" s="241">
        <v>357</v>
      </c>
      <c r="AF13" s="241">
        <v>89.2</v>
      </c>
      <c r="AG13" s="241">
        <v>295</v>
      </c>
      <c r="AH13" s="241">
        <v>74.7</v>
      </c>
      <c r="AI13" s="241">
        <v>376</v>
      </c>
      <c r="AJ13" s="241">
        <v>86.4</v>
      </c>
      <c r="AK13" s="241">
        <v>464</v>
      </c>
      <c r="AL13" s="241">
        <v>81.599999999999994</v>
      </c>
      <c r="AM13" s="241">
        <v>626</v>
      </c>
      <c r="AN13" s="241">
        <v>87.3</v>
      </c>
      <c r="AO13" s="242">
        <v>4872</v>
      </c>
      <c r="AP13" s="241">
        <v>81.2</v>
      </c>
    </row>
    <row r="14" spans="1:70" x14ac:dyDescent="0.25">
      <c r="N14" s="240"/>
      <c r="O14" s="240"/>
      <c r="P14" s="241">
        <v>22</v>
      </c>
      <c r="Q14" s="241">
        <v>581</v>
      </c>
      <c r="R14" s="241">
        <v>81.5</v>
      </c>
      <c r="S14" s="241">
        <v>721</v>
      </c>
      <c r="T14" s="241">
        <v>83.3</v>
      </c>
      <c r="U14" s="241">
        <v>589</v>
      </c>
      <c r="V14" s="241">
        <v>89.6</v>
      </c>
      <c r="W14" s="241">
        <v>292</v>
      </c>
      <c r="X14" s="241">
        <v>85.5</v>
      </c>
      <c r="Y14" s="241">
        <v>370</v>
      </c>
      <c r="Z14" s="241">
        <v>90.4</v>
      </c>
      <c r="AA14" s="241">
        <v>114</v>
      </c>
      <c r="AB14" s="241">
        <v>71.3</v>
      </c>
      <c r="AC14" s="241">
        <v>258</v>
      </c>
      <c r="AD14" s="241">
        <v>77.5</v>
      </c>
      <c r="AE14" s="241">
        <v>357</v>
      </c>
      <c r="AF14" s="241">
        <v>89.2</v>
      </c>
      <c r="AG14" s="241">
        <v>311</v>
      </c>
      <c r="AH14" s="241">
        <v>78.8</v>
      </c>
      <c r="AI14" s="241">
        <v>384</v>
      </c>
      <c r="AJ14" s="241">
        <v>88.2</v>
      </c>
      <c r="AK14" s="241">
        <v>472</v>
      </c>
      <c r="AL14" s="241">
        <v>83</v>
      </c>
      <c r="AM14" s="241">
        <v>626</v>
      </c>
      <c r="AN14" s="241">
        <v>87.3</v>
      </c>
      <c r="AO14" s="242">
        <v>5077</v>
      </c>
      <c r="AP14" s="241">
        <v>84.7</v>
      </c>
    </row>
    <row r="15" spans="1:70" x14ac:dyDescent="0.25">
      <c r="N15" s="240"/>
      <c r="O15" s="240"/>
      <c r="P15" s="241">
        <v>23</v>
      </c>
      <c r="Q15" s="241">
        <v>590</v>
      </c>
      <c r="R15" s="241">
        <v>82.8</v>
      </c>
      <c r="S15" s="241">
        <v>721</v>
      </c>
      <c r="T15" s="241">
        <v>83.3</v>
      </c>
      <c r="U15" s="241">
        <v>589</v>
      </c>
      <c r="V15" s="241">
        <v>89.6</v>
      </c>
      <c r="W15" s="241">
        <v>301</v>
      </c>
      <c r="X15" s="241">
        <v>88.4</v>
      </c>
      <c r="Y15" s="241">
        <v>380</v>
      </c>
      <c r="Z15" s="241">
        <v>92.7</v>
      </c>
      <c r="AA15" s="241">
        <v>133</v>
      </c>
      <c r="AB15" s="241">
        <v>83.2</v>
      </c>
      <c r="AC15" s="241">
        <v>258</v>
      </c>
      <c r="AD15" s="241">
        <v>77.5</v>
      </c>
      <c r="AE15" s="241">
        <v>357</v>
      </c>
      <c r="AF15" s="241">
        <v>89.2</v>
      </c>
      <c r="AG15" s="241">
        <v>311</v>
      </c>
      <c r="AH15" s="241">
        <v>78.8</v>
      </c>
      <c r="AI15" s="241">
        <v>384</v>
      </c>
      <c r="AJ15" s="241">
        <v>88.2</v>
      </c>
      <c r="AK15" s="241">
        <v>472</v>
      </c>
      <c r="AL15" s="241">
        <v>83</v>
      </c>
      <c r="AM15" s="241">
        <v>635</v>
      </c>
      <c r="AN15" s="241">
        <v>88.5</v>
      </c>
      <c r="AO15" s="242">
        <v>5133</v>
      </c>
      <c r="AP15" s="241">
        <v>85.6</v>
      </c>
    </row>
    <row r="16" spans="1:70" x14ac:dyDescent="0.25">
      <c r="N16" s="240"/>
      <c r="O16" s="240"/>
      <c r="P16" s="241">
        <v>24</v>
      </c>
      <c r="Q16" s="241">
        <v>590</v>
      </c>
      <c r="R16" s="241">
        <v>82.8</v>
      </c>
      <c r="S16" s="241">
        <v>721</v>
      </c>
      <c r="T16" s="241">
        <v>83.3</v>
      </c>
      <c r="U16" s="241">
        <v>589</v>
      </c>
      <c r="V16" s="241">
        <v>89.6</v>
      </c>
      <c r="W16" s="241">
        <v>301</v>
      </c>
      <c r="X16" s="241">
        <v>88.4</v>
      </c>
      <c r="Y16" s="241">
        <v>380</v>
      </c>
      <c r="Z16" s="241">
        <v>92.7</v>
      </c>
      <c r="AA16" s="241">
        <v>133</v>
      </c>
      <c r="AB16" s="241">
        <v>83.2</v>
      </c>
      <c r="AC16" s="241">
        <v>258</v>
      </c>
      <c r="AD16" s="241">
        <v>77.5</v>
      </c>
      <c r="AE16" s="241">
        <v>357</v>
      </c>
      <c r="AF16" s="241">
        <v>89.2</v>
      </c>
      <c r="AG16" s="241">
        <v>311</v>
      </c>
      <c r="AH16" s="241">
        <v>78.8</v>
      </c>
      <c r="AI16" s="241">
        <v>384</v>
      </c>
      <c r="AJ16" s="241">
        <v>88.2</v>
      </c>
      <c r="AK16" s="241">
        <v>482</v>
      </c>
      <c r="AL16" s="241">
        <v>84.8</v>
      </c>
      <c r="AM16" s="241">
        <v>635</v>
      </c>
      <c r="AN16" s="241">
        <v>88.5</v>
      </c>
      <c r="AO16" s="242">
        <v>5143</v>
      </c>
      <c r="AP16" s="241">
        <v>85.8</v>
      </c>
    </row>
    <row r="17" spans="2:42" s="239" customFormat="1" x14ac:dyDescent="0.25">
      <c r="B17" s="57"/>
      <c r="C17" s="57"/>
      <c r="D17" s="57"/>
      <c r="E17" s="57"/>
      <c r="F17" s="57"/>
      <c r="G17" s="57"/>
      <c r="H17" s="57"/>
      <c r="I17" s="57"/>
      <c r="J17" s="57"/>
      <c r="K17" s="57"/>
      <c r="L17" s="57"/>
      <c r="M17" s="57"/>
      <c r="P17" s="241">
        <v>25</v>
      </c>
      <c r="Q17" s="241">
        <v>590</v>
      </c>
      <c r="R17" s="241">
        <v>82.8</v>
      </c>
      <c r="S17" s="241">
        <v>721</v>
      </c>
      <c r="T17" s="241">
        <v>83.3</v>
      </c>
      <c r="U17" s="241">
        <v>589</v>
      </c>
      <c r="V17" s="241">
        <v>89.6</v>
      </c>
      <c r="W17" s="241">
        <v>301</v>
      </c>
      <c r="X17" s="241">
        <v>88.4</v>
      </c>
      <c r="Y17" s="241">
        <v>380</v>
      </c>
      <c r="Z17" s="241">
        <v>92.7</v>
      </c>
      <c r="AA17" s="241">
        <v>145</v>
      </c>
      <c r="AB17" s="241">
        <v>91.1</v>
      </c>
      <c r="AC17" s="241">
        <v>258</v>
      </c>
      <c r="AD17" s="241">
        <v>77.5</v>
      </c>
      <c r="AE17" s="241">
        <v>357</v>
      </c>
      <c r="AF17" s="241">
        <v>89.2</v>
      </c>
      <c r="AG17" s="241">
        <v>311</v>
      </c>
      <c r="AH17" s="241">
        <v>78.8</v>
      </c>
      <c r="AI17" s="241">
        <v>384</v>
      </c>
      <c r="AJ17" s="241">
        <v>88.2</v>
      </c>
      <c r="AK17" s="241">
        <v>482</v>
      </c>
      <c r="AL17" s="241">
        <v>84.8</v>
      </c>
      <c r="AM17" s="241">
        <v>635</v>
      </c>
      <c r="AN17" s="241">
        <v>88.5</v>
      </c>
      <c r="AO17" s="242">
        <v>5155</v>
      </c>
      <c r="AP17" s="241">
        <v>86</v>
      </c>
    </row>
    <row r="19" spans="2:42" x14ac:dyDescent="0.25">
      <c r="Q19" s="239" t="s">
        <v>84</v>
      </c>
    </row>
    <row r="20" spans="2:42" x14ac:dyDescent="0.25">
      <c r="Q20" s="239" t="s">
        <v>82</v>
      </c>
      <c r="R20" s="239"/>
      <c r="S20" s="239"/>
    </row>
    <row r="21" spans="2:42" x14ac:dyDescent="0.25">
      <c r="Q21" s="238" t="s">
        <v>83</v>
      </c>
      <c r="R21" s="239" t="s">
        <v>76</v>
      </c>
      <c r="S21" s="239" t="s">
        <v>77</v>
      </c>
    </row>
    <row r="22" spans="2:42" x14ac:dyDescent="0.25">
      <c r="Q22" s="239">
        <v>1</v>
      </c>
      <c r="R22" s="239">
        <v>219</v>
      </c>
      <c r="S22" s="239">
        <v>219</v>
      </c>
    </row>
    <row r="23" spans="2:42" x14ac:dyDescent="0.25">
      <c r="Q23" s="239">
        <v>2</v>
      </c>
      <c r="R23" s="239">
        <v>268</v>
      </c>
      <c r="S23" s="239">
        <v>268</v>
      </c>
    </row>
    <row r="24" spans="2:42" x14ac:dyDescent="0.25">
      <c r="Q24" s="239">
        <v>3</v>
      </c>
      <c r="R24" s="239">
        <v>183</v>
      </c>
      <c r="S24" s="239">
        <v>183</v>
      </c>
    </row>
    <row r="25" spans="2:42" x14ac:dyDescent="0.25">
      <c r="Q25" s="239">
        <v>4</v>
      </c>
      <c r="R25" s="239">
        <v>93</v>
      </c>
      <c r="S25" s="239">
        <v>93</v>
      </c>
    </row>
    <row r="26" spans="2:42" x14ac:dyDescent="0.25">
      <c r="Q26" s="239">
        <v>5</v>
      </c>
      <c r="R26" s="239">
        <v>105</v>
      </c>
      <c r="S26" s="239">
        <v>105</v>
      </c>
    </row>
    <row r="27" spans="2:42" x14ac:dyDescent="0.25">
      <c r="Q27" s="239">
        <v>6</v>
      </c>
      <c r="R27" s="239">
        <v>37</v>
      </c>
      <c r="S27" s="239">
        <v>37</v>
      </c>
    </row>
    <row r="28" spans="2:42" x14ac:dyDescent="0.25">
      <c r="Q28" s="239">
        <v>7</v>
      </c>
      <c r="R28" s="239">
        <v>105</v>
      </c>
      <c r="S28" s="239">
        <v>105</v>
      </c>
    </row>
    <row r="29" spans="2:42" x14ac:dyDescent="0.25">
      <c r="Q29" s="239">
        <v>8</v>
      </c>
      <c r="R29" s="239">
        <v>120</v>
      </c>
      <c r="S29" s="239">
        <v>120</v>
      </c>
    </row>
    <row r="30" spans="2:42" x14ac:dyDescent="0.25">
      <c r="Q30" s="239">
        <v>9</v>
      </c>
      <c r="R30" s="239">
        <v>127</v>
      </c>
      <c r="S30" s="239">
        <v>127</v>
      </c>
    </row>
    <row r="31" spans="2:42" x14ac:dyDescent="0.25">
      <c r="Q31" s="239">
        <v>10</v>
      </c>
      <c r="R31" s="239">
        <v>120</v>
      </c>
      <c r="S31" s="239">
        <v>120</v>
      </c>
    </row>
    <row r="32" spans="2:42" x14ac:dyDescent="0.25">
      <c r="Q32" s="239">
        <v>11</v>
      </c>
      <c r="R32" s="239">
        <v>176</v>
      </c>
      <c r="S32" s="239">
        <v>176</v>
      </c>
    </row>
    <row r="33" spans="17:19" x14ac:dyDescent="0.25">
      <c r="Q33" s="239">
        <v>12</v>
      </c>
      <c r="R33" s="239">
        <v>183</v>
      </c>
      <c r="S33" s="239">
        <v>183</v>
      </c>
    </row>
  </sheetData>
  <mergeCells count="1">
    <mergeCell ref="B2:M2"/>
  </mergeCells>
  <conditionalFormatting sqref="B7:M11">
    <cfRule type="colorScale" priority="45">
      <colorScale>
        <cfvo type="min"/>
        <cfvo type="max"/>
        <color rgb="FFFFEF9C"/>
        <color rgb="FFFF7128"/>
      </colorScale>
    </cfRule>
  </conditionalFormatting>
  <conditionalFormatting sqref="B4:M11">
    <cfRule type="colorScale" priority="16">
      <colorScale>
        <cfvo type="min"/>
        <cfvo type="max"/>
        <color rgb="FFFFEF9C"/>
        <color rgb="FFFF7128"/>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26"/>
  <sheetViews>
    <sheetView workbookViewId="0">
      <selection activeCell="B6" sqref="B6"/>
    </sheetView>
  </sheetViews>
  <sheetFormatPr defaultRowHeight="15" x14ac:dyDescent="0.25"/>
  <cols>
    <col min="1" max="1" width="15" customWidth="1"/>
    <col min="2" max="13" width="11.140625" bestFit="1" customWidth="1"/>
  </cols>
  <sheetData>
    <row r="1" spans="1:34" x14ac:dyDescent="0.25">
      <c r="A1" s="82" t="s">
        <v>121</v>
      </c>
    </row>
    <row r="2" spans="1:34" x14ac:dyDescent="0.25">
      <c r="A2" t="s">
        <v>24</v>
      </c>
      <c r="B2" s="52" t="s">
        <v>0</v>
      </c>
      <c r="C2" s="53" t="s">
        <v>1</v>
      </c>
      <c r="D2" s="52" t="s">
        <v>2</v>
      </c>
      <c r="E2" s="53" t="s">
        <v>3</v>
      </c>
      <c r="F2" s="52" t="s">
        <v>4</v>
      </c>
      <c r="G2" s="53" t="s">
        <v>5</v>
      </c>
      <c r="H2" s="52" t="s">
        <v>6</v>
      </c>
      <c r="I2" s="53" t="s">
        <v>7</v>
      </c>
      <c r="J2" s="52" t="s">
        <v>8</v>
      </c>
      <c r="K2" s="53" t="s">
        <v>9</v>
      </c>
      <c r="L2" s="52" t="s">
        <v>10</v>
      </c>
      <c r="M2" s="53" t="s">
        <v>11</v>
      </c>
    </row>
    <row r="3" spans="1:34" x14ac:dyDescent="0.25">
      <c r="A3" s="54" t="s">
        <v>17</v>
      </c>
      <c r="B3" s="55">
        <v>1</v>
      </c>
      <c r="C3" s="56">
        <v>2</v>
      </c>
      <c r="D3" s="55">
        <v>3</v>
      </c>
      <c r="E3" s="56">
        <v>4</v>
      </c>
      <c r="F3" s="55">
        <v>5</v>
      </c>
      <c r="G3" s="56">
        <v>6</v>
      </c>
      <c r="H3" s="55">
        <v>7</v>
      </c>
      <c r="I3" s="56">
        <v>8</v>
      </c>
      <c r="J3" s="55">
        <v>9</v>
      </c>
      <c r="K3" s="56">
        <v>10</v>
      </c>
      <c r="L3" s="55">
        <v>11</v>
      </c>
      <c r="M3" s="56">
        <v>12</v>
      </c>
      <c r="O3" s="60" t="s">
        <v>26</v>
      </c>
      <c r="P3" s="61"/>
      <c r="Q3" s="62"/>
    </row>
    <row r="4" spans="1:34" x14ac:dyDescent="0.25">
      <c r="A4" s="24" t="s">
        <v>67</v>
      </c>
      <c r="B4" s="206">
        <v>2962.5</v>
      </c>
      <c r="C4" s="207">
        <v>3177</v>
      </c>
      <c r="D4" s="206">
        <v>4610</v>
      </c>
      <c r="E4" s="207">
        <v>4104.5</v>
      </c>
      <c r="F4" s="206">
        <v>5061</v>
      </c>
      <c r="G4" s="207">
        <v>2874.0489999999995</v>
      </c>
      <c r="H4" s="206">
        <v>2834.2376666666664</v>
      </c>
      <c r="I4" s="207">
        <v>3660</v>
      </c>
      <c r="J4" s="206">
        <v>4261.666666666667</v>
      </c>
      <c r="K4" s="207">
        <v>4331.666666666667</v>
      </c>
      <c r="L4" s="206">
        <v>3389</v>
      </c>
      <c r="M4" s="207">
        <v>6758.666666666667</v>
      </c>
      <c r="N4" s="242">
        <f>SUM(B4:M4)</f>
        <v>48024.28666666666</v>
      </c>
      <c r="O4" s="59">
        <v>0</v>
      </c>
      <c r="P4" s="63"/>
      <c r="Q4" s="21"/>
    </row>
    <row r="5" spans="1:34" x14ac:dyDescent="0.25">
      <c r="B5" s="204">
        <f t="shared" ref="B5:M5" si="0">SUM(B4:B4)</f>
        <v>2962.5</v>
      </c>
      <c r="C5" s="205">
        <f t="shared" si="0"/>
        <v>3177</v>
      </c>
      <c r="D5" s="204">
        <f t="shared" si="0"/>
        <v>4610</v>
      </c>
      <c r="E5" s="205">
        <f t="shared" si="0"/>
        <v>4104.5</v>
      </c>
      <c r="F5" s="204">
        <f t="shared" si="0"/>
        <v>5061</v>
      </c>
      <c r="G5" s="205">
        <f t="shared" si="0"/>
        <v>2874.0489999999995</v>
      </c>
      <c r="H5" s="204">
        <f t="shared" si="0"/>
        <v>2834.2376666666664</v>
      </c>
      <c r="I5" s="205">
        <f t="shared" si="0"/>
        <v>3660</v>
      </c>
      <c r="J5" s="204">
        <f t="shared" si="0"/>
        <v>4261.666666666667</v>
      </c>
      <c r="K5" s="205">
        <f t="shared" si="0"/>
        <v>4331.666666666667</v>
      </c>
      <c r="L5" s="204">
        <f t="shared" si="0"/>
        <v>3389</v>
      </c>
      <c r="M5" s="205">
        <f t="shared" si="0"/>
        <v>6758.666666666667</v>
      </c>
      <c r="N5" s="183">
        <f>SUM(B5:M5)</f>
        <v>48024.28666666666</v>
      </c>
    </row>
    <row r="6" spans="1:34" s="184" customFormat="1" x14ac:dyDescent="0.25">
      <c r="A6" s="241"/>
      <c r="B6" s="241"/>
      <c r="C6" s="241"/>
      <c r="D6" s="241"/>
      <c r="E6" s="241"/>
      <c r="F6" s="241"/>
      <c r="G6" s="241"/>
      <c r="H6" s="241"/>
      <c r="I6" s="241"/>
      <c r="J6" s="241"/>
      <c r="K6" s="241"/>
      <c r="L6" s="241"/>
      <c r="M6" s="241"/>
      <c r="N6" s="183"/>
    </row>
    <row r="7" spans="1:34" s="184" customFormat="1" x14ac:dyDescent="0.25">
      <c r="A7" s="241"/>
      <c r="B7" s="241"/>
      <c r="C7" s="241"/>
      <c r="D7" s="241"/>
      <c r="E7" s="241"/>
      <c r="F7" s="241"/>
      <c r="G7" s="241"/>
      <c r="H7" s="241"/>
      <c r="I7" s="241"/>
      <c r="J7" s="241"/>
      <c r="K7" s="241"/>
      <c r="L7" s="241"/>
      <c r="M7" s="241"/>
      <c r="N7" s="183"/>
    </row>
    <row r="8" spans="1:34" x14ac:dyDescent="0.25">
      <c r="B8" s="171">
        <f>B5/$N5</f>
        <v>6.1687537819406106E-2</v>
      </c>
      <c r="C8" s="171">
        <f t="shared" ref="C8:M8" si="1">C5/$N5</f>
        <v>6.6154027899494747E-2</v>
      </c>
      <c r="D8" s="171">
        <f t="shared" si="1"/>
        <v>9.5993096826147567E-2</v>
      </c>
      <c r="E8" s="171">
        <f t="shared" si="1"/>
        <v>8.5467172651393197E-2</v>
      </c>
      <c r="F8" s="171">
        <f t="shared" si="1"/>
        <v>0.10538417853300061</v>
      </c>
      <c r="G8" s="171">
        <f t="shared" si="1"/>
        <v>5.9845740550996208E-2</v>
      </c>
      <c r="H8" s="171">
        <f t="shared" si="1"/>
        <v>5.9016757215758754E-2</v>
      </c>
      <c r="I8" s="171">
        <f t="shared" si="1"/>
        <v>7.6211439128785266E-2</v>
      </c>
      <c r="J8" s="171">
        <f t="shared" si="1"/>
        <v>8.8739822337114721E-2</v>
      </c>
      <c r="K8" s="171">
        <f t="shared" si="1"/>
        <v>9.0197418167446683E-2</v>
      </c>
      <c r="L8" s="171">
        <f t="shared" si="1"/>
        <v>7.056846098564297E-2</v>
      </c>
      <c r="M8" s="171">
        <f t="shared" si="1"/>
        <v>0.14073434788481332</v>
      </c>
    </row>
    <row r="9" spans="1:34" x14ac:dyDescent="0.25">
      <c r="A9" t="s">
        <v>23</v>
      </c>
      <c r="B9" s="52">
        <v>31</v>
      </c>
      <c r="C9" s="53">
        <v>28</v>
      </c>
      <c r="D9" s="52">
        <v>31</v>
      </c>
      <c r="E9" s="53">
        <v>30</v>
      </c>
      <c r="F9" s="52">
        <v>31</v>
      </c>
      <c r="G9" s="53">
        <v>30</v>
      </c>
      <c r="H9" s="52">
        <v>31</v>
      </c>
      <c r="I9" s="53">
        <v>31</v>
      </c>
      <c r="J9" s="52">
        <v>30</v>
      </c>
      <c r="K9" s="53">
        <v>31</v>
      </c>
      <c r="L9" s="52">
        <v>30</v>
      </c>
      <c r="M9" s="53">
        <v>31</v>
      </c>
    </row>
    <row r="10" spans="1:34" x14ac:dyDescent="0.25">
      <c r="A10" s="54" t="s">
        <v>17</v>
      </c>
      <c r="B10" s="55">
        <v>1</v>
      </c>
      <c r="C10" s="56">
        <v>2</v>
      </c>
      <c r="D10" s="55">
        <v>3</v>
      </c>
      <c r="E10" s="56">
        <v>4</v>
      </c>
      <c r="F10" s="55">
        <v>5</v>
      </c>
      <c r="G10" s="56">
        <v>6</v>
      </c>
      <c r="H10" s="55">
        <v>7</v>
      </c>
      <c r="I10" s="56">
        <v>8</v>
      </c>
      <c r="J10" s="55">
        <v>9</v>
      </c>
      <c r="K10" s="56">
        <v>10</v>
      </c>
      <c r="L10" s="55">
        <v>11</v>
      </c>
      <c r="M10" s="56">
        <v>12</v>
      </c>
    </row>
    <row r="11" spans="1:34" x14ac:dyDescent="0.25">
      <c r="A11" s="24"/>
      <c r="B11" s="27"/>
      <c r="C11" s="28"/>
      <c r="D11" s="27"/>
      <c r="E11" s="28"/>
      <c r="F11" s="27"/>
      <c r="G11" s="28"/>
      <c r="H11" s="27"/>
      <c r="I11" s="28"/>
      <c r="J11" s="27"/>
      <c r="K11" s="38"/>
      <c r="L11" s="40"/>
      <c r="M11" s="41"/>
      <c r="V11" t="s">
        <v>83</v>
      </c>
      <c r="W11" t="s">
        <v>89</v>
      </c>
      <c r="X11" t="s">
        <v>90</v>
      </c>
      <c r="Y11" t="s">
        <v>91</v>
      </c>
      <c r="Z11" t="s">
        <v>92</v>
      </c>
      <c r="AA11" t="s">
        <v>93</v>
      </c>
      <c r="AB11" t="s">
        <v>94</v>
      </c>
      <c r="AC11" t="s">
        <v>95</v>
      </c>
      <c r="AD11" t="s">
        <v>96</v>
      </c>
      <c r="AE11" t="s">
        <v>97</v>
      </c>
      <c r="AF11" t="s">
        <v>98</v>
      </c>
      <c r="AG11" t="s">
        <v>99</v>
      </c>
      <c r="AH11" t="s">
        <v>100</v>
      </c>
    </row>
    <row r="12" spans="1:34" x14ac:dyDescent="0.25">
      <c r="A12" s="23"/>
      <c r="B12" s="29"/>
      <c r="C12" s="30"/>
      <c r="D12" s="29"/>
      <c r="E12" s="30"/>
      <c r="F12" s="29"/>
      <c r="G12" s="30"/>
      <c r="H12" s="29"/>
      <c r="I12" s="30"/>
      <c r="J12" s="29"/>
      <c r="K12" s="30"/>
      <c r="L12" s="29"/>
      <c r="M12" s="30"/>
      <c r="V12" t="s">
        <v>101</v>
      </c>
      <c r="W12">
        <v>12172.5314</v>
      </c>
      <c r="X12">
        <v>11073.697099999999</v>
      </c>
      <c r="Y12">
        <v>14240.753199999999</v>
      </c>
      <c r="Z12">
        <v>15273.311400000001</v>
      </c>
      <c r="AA12">
        <v>16129.753000000001</v>
      </c>
      <c r="AB12">
        <v>13572.280199999999</v>
      </c>
      <c r="AC12">
        <v>13482.8243</v>
      </c>
      <c r="AD12">
        <v>16619.804899999999</v>
      </c>
      <c r="AE12">
        <v>15577.166800000001</v>
      </c>
      <c r="AF12">
        <v>15999.186299999999</v>
      </c>
      <c r="AG12">
        <v>16140.6551</v>
      </c>
      <c r="AH12">
        <v>18409.845399999998</v>
      </c>
    </row>
    <row r="13" spans="1:34" x14ac:dyDescent="0.25">
      <c r="A13" s="25"/>
      <c r="B13" s="31"/>
      <c r="C13" s="32"/>
      <c r="D13" s="31"/>
      <c r="E13" s="32"/>
      <c r="F13" s="31"/>
      <c r="G13" s="32"/>
      <c r="H13" s="31"/>
      <c r="I13" s="32"/>
      <c r="J13" s="39"/>
      <c r="K13" s="36"/>
      <c r="L13" s="31"/>
      <c r="M13" s="32"/>
    </row>
    <row r="14" spans="1:34" x14ac:dyDescent="0.25">
      <c r="A14" s="23"/>
      <c r="B14" s="172"/>
      <c r="C14" s="173"/>
      <c r="D14" s="172"/>
      <c r="E14" s="173"/>
      <c r="F14" s="29"/>
      <c r="G14" s="30"/>
      <c r="H14" s="29"/>
      <c r="I14" s="30"/>
      <c r="J14" s="27"/>
      <c r="K14" s="28"/>
      <c r="L14" s="42"/>
      <c r="M14" s="37"/>
      <c r="V14" s="241" t="s">
        <v>83</v>
      </c>
      <c r="W14" s="241" t="s">
        <v>101</v>
      </c>
    </row>
    <row r="15" spans="1:34" x14ac:dyDescent="0.25">
      <c r="A15" s="26"/>
      <c r="B15" s="174"/>
      <c r="C15" s="175"/>
      <c r="D15" s="174"/>
      <c r="E15" s="175"/>
      <c r="F15" s="33"/>
      <c r="G15" s="34"/>
      <c r="H15" s="33"/>
      <c r="I15" s="34"/>
      <c r="J15" s="43"/>
      <c r="K15" s="44"/>
      <c r="L15" s="45"/>
      <c r="M15" s="46"/>
      <c r="V15" s="241" t="s">
        <v>89</v>
      </c>
      <c r="W15" s="241">
        <v>12172.5314</v>
      </c>
    </row>
    <row r="16" spans="1:34" x14ac:dyDescent="0.25">
      <c r="B16" s="47"/>
      <c r="C16" s="48"/>
      <c r="D16" s="47"/>
      <c r="E16" s="48"/>
      <c r="F16" s="47"/>
      <c r="G16" s="48"/>
      <c r="H16" s="47"/>
      <c r="I16" s="48"/>
      <c r="J16" s="47"/>
      <c r="K16" s="49"/>
      <c r="L16" s="50"/>
      <c r="M16" s="51"/>
      <c r="V16" s="241" t="s">
        <v>90</v>
      </c>
      <c r="W16" s="241">
        <v>11073.697099999999</v>
      </c>
    </row>
    <row r="17" spans="1:23" x14ac:dyDescent="0.25">
      <c r="B17" s="163"/>
      <c r="C17" s="163"/>
      <c r="D17" s="163"/>
      <c r="E17" s="163"/>
      <c r="F17" s="163"/>
      <c r="G17" s="163"/>
      <c r="H17" s="163"/>
      <c r="I17" s="163"/>
      <c r="J17" s="163"/>
      <c r="K17" s="163"/>
      <c r="L17" s="163"/>
      <c r="M17" s="163"/>
      <c r="V17" s="241" t="s">
        <v>91</v>
      </c>
      <c r="W17" s="241">
        <v>14240.753199999999</v>
      </c>
    </row>
    <row r="18" spans="1:23" x14ac:dyDescent="0.25">
      <c r="A18" t="s">
        <v>25</v>
      </c>
      <c r="B18" s="52">
        <v>31</v>
      </c>
      <c r="C18" s="53">
        <v>28</v>
      </c>
      <c r="D18" s="52">
        <v>31</v>
      </c>
      <c r="E18" s="53">
        <v>30</v>
      </c>
      <c r="F18" s="52">
        <v>31</v>
      </c>
      <c r="G18" s="53">
        <v>30</v>
      </c>
      <c r="H18" s="52">
        <v>31</v>
      </c>
      <c r="I18" s="53">
        <v>31</v>
      </c>
      <c r="J18" s="52">
        <v>30</v>
      </c>
      <c r="K18" s="53">
        <v>31</v>
      </c>
      <c r="L18" s="52">
        <v>30</v>
      </c>
      <c r="M18" s="53">
        <v>31</v>
      </c>
      <c r="V18" s="241" t="s">
        <v>92</v>
      </c>
      <c r="W18" s="241">
        <v>15273.311400000001</v>
      </c>
    </row>
    <row r="19" spans="1:23" x14ac:dyDescent="0.25">
      <c r="A19" s="54" t="s">
        <v>17</v>
      </c>
      <c r="B19" s="55">
        <v>1</v>
      </c>
      <c r="C19" s="56">
        <v>2</v>
      </c>
      <c r="D19" s="55">
        <v>3</v>
      </c>
      <c r="E19" s="56">
        <v>4</v>
      </c>
      <c r="F19" s="55">
        <v>5</v>
      </c>
      <c r="G19" s="56">
        <v>6</v>
      </c>
      <c r="H19" s="55">
        <v>7</v>
      </c>
      <c r="I19" s="56">
        <v>8</v>
      </c>
      <c r="J19" s="55">
        <v>9</v>
      </c>
      <c r="K19" s="56">
        <v>10</v>
      </c>
      <c r="L19" s="55">
        <v>11</v>
      </c>
      <c r="M19" s="56">
        <v>12</v>
      </c>
      <c r="V19" s="241" t="s">
        <v>93</v>
      </c>
      <c r="W19" s="241">
        <v>16129.753000000001</v>
      </c>
    </row>
    <row r="20" spans="1:23" x14ac:dyDescent="0.25">
      <c r="A20" s="24"/>
      <c r="B20" s="27">
        <f>B11*$O$4</f>
        <v>0</v>
      </c>
      <c r="C20" s="28">
        <f t="shared" ref="C20:M20" si="2">C11*$O$4</f>
        <v>0</v>
      </c>
      <c r="D20" s="27">
        <f t="shared" si="2"/>
        <v>0</v>
      </c>
      <c r="E20" s="28">
        <f t="shared" si="2"/>
        <v>0</v>
      </c>
      <c r="F20" s="27">
        <f t="shared" si="2"/>
        <v>0</v>
      </c>
      <c r="G20" s="28">
        <f t="shared" si="2"/>
        <v>0</v>
      </c>
      <c r="H20" s="27">
        <f t="shared" si="2"/>
        <v>0</v>
      </c>
      <c r="I20" s="28">
        <f t="shared" si="2"/>
        <v>0</v>
      </c>
      <c r="J20" s="27">
        <f t="shared" si="2"/>
        <v>0</v>
      </c>
      <c r="K20" s="38">
        <f t="shared" si="2"/>
        <v>0</v>
      </c>
      <c r="L20" s="40">
        <f t="shared" si="2"/>
        <v>0</v>
      </c>
      <c r="M20" s="41">
        <f t="shared" si="2"/>
        <v>0</v>
      </c>
      <c r="V20" s="241" t="s">
        <v>94</v>
      </c>
      <c r="W20" s="241">
        <v>13572.280199999999</v>
      </c>
    </row>
    <row r="21" spans="1:23" x14ac:dyDescent="0.25">
      <c r="A21" s="23"/>
      <c r="B21" s="29">
        <f t="shared" ref="B21:M21" si="3">B12*$O$4</f>
        <v>0</v>
      </c>
      <c r="C21" s="30">
        <f t="shared" si="3"/>
        <v>0</v>
      </c>
      <c r="D21" s="29">
        <f t="shared" si="3"/>
        <v>0</v>
      </c>
      <c r="E21" s="30">
        <f t="shared" si="3"/>
        <v>0</v>
      </c>
      <c r="F21" s="29">
        <f t="shared" si="3"/>
        <v>0</v>
      </c>
      <c r="G21" s="30">
        <f t="shared" si="3"/>
        <v>0</v>
      </c>
      <c r="H21" s="29">
        <f t="shared" si="3"/>
        <v>0</v>
      </c>
      <c r="I21" s="30">
        <f t="shared" si="3"/>
        <v>0</v>
      </c>
      <c r="J21" s="29">
        <f t="shared" si="3"/>
        <v>0</v>
      </c>
      <c r="K21" s="30">
        <f t="shared" si="3"/>
        <v>0</v>
      </c>
      <c r="L21" s="29">
        <f t="shared" si="3"/>
        <v>0</v>
      </c>
      <c r="M21" s="30">
        <f t="shared" si="3"/>
        <v>0</v>
      </c>
      <c r="V21" s="241" t="s">
        <v>95</v>
      </c>
      <c r="W21" s="241">
        <v>13482.8243</v>
      </c>
    </row>
    <row r="22" spans="1:23" x14ac:dyDescent="0.25">
      <c r="A22" s="25"/>
      <c r="B22" s="31">
        <f t="shared" ref="B22:M22" si="4">B13*$O$4</f>
        <v>0</v>
      </c>
      <c r="C22" s="32">
        <f t="shared" si="4"/>
        <v>0</v>
      </c>
      <c r="D22" s="31">
        <f t="shared" si="4"/>
        <v>0</v>
      </c>
      <c r="E22" s="32">
        <f t="shared" si="4"/>
        <v>0</v>
      </c>
      <c r="F22" s="31">
        <f t="shared" si="4"/>
        <v>0</v>
      </c>
      <c r="G22" s="32">
        <f t="shared" si="4"/>
        <v>0</v>
      </c>
      <c r="H22" s="31">
        <f t="shared" si="4"/>
        <v>0</v>
      </c>
      <c r="I22" s="32">
        <f t="shared" si="4"/>
        <v>0</v>
      </c>
      <c r="J22" s="39">
        <f t="shared" si="4"/>
        <v>0</v>
      </c>
      <c r="K22" s="36">
        <f t="shared" si="4"/>
        <v>0</v>
      </c>
      <c r="L22" s="31">
        <f t="shared" si="4"/>
        <v>0</v>
      </c>
      <c r="M22" s="32">
        <f t="shared" si="4"/>
        <v>0</v>
      </c>
      <c r="V22" s="241" t="s">
        <v>96</v>
      </c>
      <c r="W22" s="241">
        <v>16619.804899999999</v>
      </c>
    </row>
    <row r="23" spans="1:23" x14ac:dyDescent="0.25">
      <c r="A23" s="23"/>
      <c r="B23" s="172">
        <f t="shared" ref="B23:M23" si="5">B14*$O$4</f>
        <v>0</v>
      </c>
      <c r="C23" s="173">
        <f t="shared" si="5"/>
        <v>0</v>
      </c>
      <c r="D23" s="172">
        <f t="shared" si="5"/>
        <v>0</v>
      </c>
      <c r="E23" s="173">
        <f t="shared" si="5"/>
        <v>0</v>
      </c>
      <c r="F23" s="29">
        <f t="shared" si="5"/>
        <v>0</v>
      </c>
      <c r="G23" s="30">
        <f t="shared" si="5"/>
        <v>0</v>
      </c>
      <c r="H23" s="29">
        <f t="shared" si="5"/>
        <v>0</v>
      </c>
      <c r="I23" s="30">
        <f t="shared" si="5"/>
        <v>0</v>
      </c>
      <c r="J23" s="27">
        <f t="shared" si="5"/>
        <v>0</v>
      </c>
      <c r="K23" s="28">
        <f t="shared" si="5"/>
        <v>0</v>
      </c>
      <c r="L23" s="42">
        <f t="shared" si="5"/>
        <v>0</v>
      </c>
      <c r="M23" s="37">
        <f t="shared" si="5"/>
        <v>0</v>
      </c>
      <c r="V23" s="241" t="s">
        <v>97</v>
      </c>
      <c r="W23" s="241">
        <v>15577.166800000001</v>
      </c>
    </row>
    <row r="24" spans="1:23" x14ac:dyDescent="0.25">
      <c r="A24" s="26"/>
      <c r="B24" s="174">
        <f t="shared" ref="B24:M24" si="6">B15*$O$4</f>
        <v>0</v>
      </c>
      <c r="C24" s="175">
        <f t="shared" si="6"/>
        <v>0</v>
      </c>
      <c r="D24" s="174">
        <f t="shared" si="6"/>
        <v>0</v>
      </c>
      <c r="E24" s="175">
        <f t="shared" si="6"/>
        <v>0</v>
      </c>
      <c r="F24" s="33">
        <f t="shared" si="6"/>
        <v>0</v>
      </c>
      <c r="G24" s="34">
        <f t="shared" si="6"/>
        <v>0</v>
      </c>
      <c r="H24" s="33">
        <f t="shared" si="6"/>
        <v>0</v>
      </c>
      <c r="I24" s="34">
        <f t="shared" si="6"/>
        <v>0</v>
      </c>
      <c r="J24" s="43">
        <f t="shared" si="6"/>
        <v>0</v>
      </c>
      <c r="K24" s="44">
        <f t="shared" si="6"/>
        <v>0</v>
      </c>
      <c r="L24" s="45">
        <f t="shared" si="6"/>
        <v>0</v>
      </c>
      <c r="M24" s="46">
        <f t="shared" si="6"/>
        <v>0</v>
      </c>
      <c r="V24" s="241" t="s">
        <v>98</v>
      </c>
      <c r="W24" s="241">
        <v>15999.186299999999</v>
      </c>
    </row>
    <row r="25" spans="1:23" x14ac:dyDescent="0.25">
      <c r="B25" s="47">
        <f>SUM(B20:B24)</f>
        <v>0</v>
      </c>
      <c r="C25" s="48">
        <f t="shared" ref="C25" si="7">SUM(C20:C24)</f>
        <v>0</v>
      </c>
      <c r="D25" s="47">
        <f t="shared" ref="D25" si="8">SUM(D20:D24)</f>
        <v>0</v>
      </c>
      <c r="E25" s="48">
        <f t="shared" ref="E25" si="9">SUM(E20:E24)</f>
        <v>0</v>
      </c>
      <c r="F25" s="47">
        <f t="shared" ref="F25" si="10">SUM(F20:F24)</f>
        <v>0</v>
      </c>
      <c r="G25" s="48">
        <f t="shared" ref="G25" si="11">SUM(G20:G24)</f>
        <v>0</v>
      </c>
      <c r="H25" s="47">
        <f t="shared" ref="H25" si="12">SUM(H20:H24)</f>
        <v>0</v>
      </c>
      <c r="I25" s="48">
        <f t="shared" ref="I25" si="13">SUM(I20:I24)</f>
        <v>0</v>
      </c>
      <c r="J25" s="47">
        <f t="shared" ref="J25" si="14">SUM(J20:J24)</f>
        <v>0</v>
      </c>
      <c r="K25" s="49">
        <f t="shared" ref="K25" si="15">SUM(K20:K24)</f>
        <v>0</v>
      </c>
      <c r="L25" s="50">
        <f t="shared" ref="L25" si="16">SUM(L20:L24)</f>
        <v>0</v>
      </c>
      <c r="M25" s="51">
        <f t="shared" ref="M25" si="17">SUM(M20:M24)</f>
        <v>0</v>
      </c>
      <c r="V25" s="241" t="s">
        <v>99</v>
      </c>
      <c r="W25" s="241">
        <v>16140.6551</v>
      </c>
    </row>
    <row r="26" spans="1:23" x14ac:dyDescent="0.25">
      <c r="V26" s="241" t="s">
        <v>100</v>
      </c>
      <c r="W26" s="241">
        <v>18409.845399999998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1</vt:i4>
      </vt:variant>
    </vt:vector>
  </HeadingPairs>
  <TitlesOfParts>
    <vt:vector size="9" baseType="lpstr">
      <vt:lpstr>Model</vt:lpstr>
      <vt:lpstr>cumlandings</vt:lpstr>
      <vt:lpstr>inputs</vt:lpstr>
      <vt:lpstr>ACL</vt:lpstr>
      <vt:lpstr>Daily</vt:lpstr>
      <vt:lpstr>Trip Limits</vt:lpstr>
      <vt:lpstr>Size Limits</vt:lpstr>
      <vt:lpstr>2017 projected landings</vt:lpstr>
      <vt:lpstr>Pct Landings by Month</vt:lpstr>
    </vt:vector>
  </TitlesOfParts>
  <Company>US DOC NOAA NMFS SERO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Administratr</cp:lastModifiedBy>
  <cp:lastPrinted>2016-07-08T14:52:22Z</cp:lastPrinted>
  <dcterms:created xsi:type="dcterms:W3CDTF">2011-07-20T15:19:40Z</dcterms:created>
  <dcterms:modified xsi:type="dcterms:W3CDTF">2016-07-28T13:31:54Z</dcterms:modified>
</cp:coreProperties>
</file>