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ichael.larkin\Documents\Mike\Cobia\2020_Gulf_amendment\decision_tool\"/>
    </mc:Choice>
  </mc:AlternateContent>
  <bookViews>
    <workbookView xWindow="396" yWindow="408" windowWidth="15480" windowHeight="6708"/>
  </bookViews>
  <sheets>
    <sheet name="Model" sheetId="4" r:id="rId1"/>
    <sheet name="cumlandings" sheetId="13" state="hidden" r:id="rId2"/>
    <sheet name="inputs" sheetId="6" state="hidden" r:id="rId3"/>
    <sheet name="Rec_landings" sheetId="20" state="hidden" r:id="rId4"/>
    <sheet name="Daily" sheetId="17" state="hidden" r:id="rId5"/>
    <sheet name="Bag_Limit" sheetId="2" state="hidden" r:id="rId6"/>
    <sheet name="Size_Limit" sheetId="23" state="hidden" r:id="rId7"/>
    <sheet name="Landings1" sheetId="5" state="hidden" r:id="rId8"/>
    <sheet name="Vessel_Limit" sheetId="3" state="hidden" r:id="rId9"/>
    <sheet name="ACL" sheetId="9" state="hidden" r:id="rId10"/>
    <sheet name="Month_figure" sheetId="12" state="hidden" r:id="rId11"/>
    <sheet name="Pct Landings by Month" sheetId="10" state="hidden" r:id="rId12"/>
    <sheet name="Trip Elimination" sheetId="1" state="hidden" r:id="rId13"/>
    <sheet name="Discards" sheetId="8" state="hidden" r:id="rId14"/>
    <sheet name="Pstrat Landings" sheetId="11" state="hidden" r:id="rId15"/>
  </sheets>
  <definedNames>
    <definedName name="ExternalData_1" localSheetId="8">Vessel_Limit!$R$4:$AR$26</definedName>
    <definedName name="ExternalData_2" localSheetId="8">Vessel_Limit!$AU$4:$BP$26</definedName>
  </definedNames>
  <calcPr calcId="162913"/>
</workbook>
</file>

<file path=xl/calcChain.xml><?xml version="1.0" encoding="utf-8"?>
<calcChain xmlns="http://schemas.openxmlformats.org/spreadsheetml/2006/main">
  <c r="M46" i="2" l="1"/>
  <c r="L46" i="2"/>
  <c r="K46" i="2"/>
  <c r="J46" i="2"/>
  <c r="I46" i="2"/>
  <c r="H46" i="2"/>
  <c r="G46" i="2"/>
  <c r="F46" i="2"/>
  <c r="E46" i="2"/>
  <c r="D46" i="2"/>
  <c r="C46" i="2"/>
  <c r="B46" i="2"/>
  <c r="M45" i="2"/>
  <c r="L45" i="2"/>
  <c r="K45" i="2"/>
  <c r="J45" i="2"/>
  <c r="I45" i="2"/>
  <c r="H45" i="2"/>
  <c r="G45" i="2"/>
  <c r="F45" i="2"/>
  <c r="E45" i="2"/>
  <c r="D45" i="2"/>
  <c r="C45" i="2"/>
  <c r="B45" i="2"/>
  <c r="M44" i="2"/>
  <c r="L44" i="2"/>
  <c r="K44" i="2"/>
  <c r="J44" i="2"/>
  <c r="I44" i="2"/>
  <c r="H44" i="2"/>
  <c r="G44" i="2"/>
  <c r="F44" i="2"/>
  <c r="E44" i="2"/>
  <c r="D44" i="2"/>
  <c r="C44" i="2"/>
  <c r="B44" i="2"/>
  <c r="AN20" i="6"/>
  <c r="M69" i="6"/>
  <c r="L69" i="6"/>
  <c r="K69" i="6"/>
  <c r="J69" i="6"/>
  <c r="I69" i="6"/>
  <c r="H69" i="6"/>
  <c r="G69" i="6"/>
  <c r="F69" i="6"/>
  <c r="E69" i="6"/>
  <c r="D69" i="6"/>
  <c r="C69" i="6"/>
  <c r="B69" i="6"/>
  <c r="AI20" i="6"/>
  <c r="B57" i="6" s="1"/>
  <c r="AD11" i="6"/>
  <c r="M59" i="6"/>
  <c r="L59" i="6"/>
  <c r="K59" i="6"/>
  <c r="J59" i="6"/>
  <c r="I59" i="6"/>
  <c r="H59" i="6"/>
  <c r="G59" i="6"/>
  <c r="F59" i="6"/>
  <c r="E59" i="6"/>
  <c r="D59" i="6"/>
  <c r="C59" i="6"/>
  <c r="B59" i="6"/>
  <c r="M68" i="6" l="1"/>
  <c r="E68" i="6"/>
  <c r="H68" i="6"/>
  <c r="L68" i="6"/>
  <c r="D68" i="6"/>
  <c r="K68" i="6"/>
  <c r="C68" i="6"/>
  <c r="J68" i="6"/>
  <c r="B68" i="6"/>
  <c r="I68" i="6"/>
  <c r="G68" i="6"/>
  <c r="F68" i="6"/>
  <c r="H67" i="6"/>
  <c r="K67" i="6"/>
  <c r="C67" i="6"/>
  <c r="M67" i="6"/>
  <c r="D67" i="6"/>
  <c r="E67" i="6"/>
  <c r="F67" i="6"/>
  <c r="G67" i="6"/>
  <c r="L67" i="6"/>
  <c r="I67" i="6"/>
  <c r="B67" i="6"/>
  <c r="J67" i="6"/>
  <c r="M57" i="6"/>
  <c r="F57" i="6"/>
  <c r="G57" i="6"/>
  <c r="J57" i="6"/>
  <c r="L57" i="6"/>
  <c r="D57" i="6"/>
  <c r="I57" i="6"/>
  <c r="E57" i="6"/>
  <c r="H57" i="6"/>
  <c r="C57" i="6"/>
  <c r="K57" i="6"/>
  <c r="Y20" i="6"/>
  <c r="B52" i="6" s="1"/>
  <c r="AS60" i="23" l="1"/>
  <c r="BV57" i="23"/>
  <c r="BT57" i="23"/>
  <c r="BR57" i="23"/>
  <c r="BQ57" i="23"/>
  <c r="BP57" i="23"/>
  <c r="BN57" i="23"/>
  <c r="BO57" i="23" s="1"/>
  <c r="BL57" i="23"/>
  <c r="BJ57" i="23"/>
  <c r="BK57" i="23" s="1"/>
  <c r="BH57" i="23"/>
  <c r="BF57" i="23"/>
  <c r="BD57" i="23"/>
  <c r="BB57" i="23"/>
  <c r="BC57" i="23" s="1"/>
  <c r="AZ57" i="23"/>
  <c r="AY57" i="23"/>
  <c r="AX57" i="23"/>
  <c r="AR57" i="23"/>
  <c r="AP57" i="23"/>
  <c r="AN57" i="23"/>
  <c r="AL57" i="23"/>
  <c r="AJ57" i="23"/>
  <c r="AH57" i="23"/>
  <c r="AF57" i="23"/>
  <c r="AD57" i="23"/>
  <c r="AB57" i="23"/>
  <c r="Z57" i="23"/>
  <c r="X57" i="23"/>
  <c r="V57" i="23"/>
  <c r="BW56" i="23"/>
  <c r="BV56" i="23"/>
  <c r="BT56" i="23"/>
  <c r="BR56" i="23"/>
  <c r="BP56" i="23"/>
  <c r="BN56" i="23"/>
  <c r="BO56" i="23" s="1"/>
  <c r="BM56" i="23"/>
  <c r="BL56" i="23"/>
  <c r="BJ56" i="23"/>
  <c r="BK56" i="23" s="1"/>
  <c r="BH56" i="23"/>
  <c r="BF56" i="23"/>
  <c r="BD56" i="23"/>
  <c r="BB56" i="23"/>
  <c r="BC56" i="23" s="1"/>
  <c r="AZ56" i="23"/>
  <c r="AX56" i="23"/>
  <c r="BV55" i="23"/>
  <c r="BW55" i="23" s="1"/>
  <c r="BT55" i="23"/>
  <c r="BR55" i="23"/>
  <c r="BP55" i="23"/>
  <c r="BO55" i="23"/>
  <c r="BN55" i="23"/>
  <c r="BM55" i="23"/>
  <c r="BL55" i="23"/>
  <c r="BJ55" i="23"/>
  <c r="BK55" i="23" s="1"/>
  <c r="BH55" i="23"/>
  <c r="BF55" i="23"/>
  <c r="BG55" i="23" s="1"/>
  <c r="BD55" i="23"/>
  <c r="BB55" i="23"/>
  <c r="AZ55" i="23"/>
  <c r="AX55" i="23"/>
  <c r="BV54" i="23"/>
  <c r="BT54" i="23"/>
  <c r="BR54" i="23"/>
  <c r="BS54" i="23" s="1"/>
  <c r="BP54" i="23"/>
  <c r="BN54" i="23"/>
  <c r="BO54" i="23" s="1"/>
  <c r="BM54" i="23"/>
  <c r="BL54" i="23"/>
  <c r="BJ54" i="23"/>
  <c r="BK54" i="23" s="1"/>
  <c r="BH54" i="23"/>
  <c r="BG54" i="23"/>
  <c r="BF54" i="23"/>
  <c r="BD54" i="23"/>
  <c r="BB54" i="23"/>
  <c r="BC54" i="23" s="1"/>
  <c r="AZ54" i="23"/>
  <c r="AX54" i="23"/>
  <c r="CP53" i="23"/>
  <c r="D34" i="23" s="1"/>
  <c r="CO53" i="23"/>
  <c r="C34" i="23" s="1"/>
  <c r="CK53" i="23"/>
  <c r="CY53" i="23" s="1"/>
  <c r="M34" i="23" s="1"/>
  <c r="CJ53" i="23"/>
  <c r="CX53" i="23" s="1"/>
  <c r="L34" i="23" s="1"/>
  <c r="CI53" i="23"/>
  <c r="CW53" i="23" s="1"/>
  <c r="K34" i="23" s="1"/>
  <c r="CH53" i="23"/>
  <c r="CV53" i="23" s="1"/>
  <c r="J34" i="23" s="1"/>
  <c r="CG53" i="23"/>
  <c r="CU53" i="23" s="1"/>
  <c r="CF53" i="23"/>
  <c r="CT53" i="23" s="1"/>
  <c r="CE53" i="23"/>
  <c r="CS53" i="23" s="1"/>
  <c r="G34" i="23" s="1"/>
  <c r="CD53" i="23"/>
  <c r="CR53" i="23" s="1"/>
  <c r="F34" i="23" s="1"/>
  <c r="CC53" i="23"/>
  <c r="CQ53" i="23" s="1"/>
  <c r="E34" i="23" s="1"/>
  <c r="CB53" i="23"/>
  <c r="CA53" i="23"/>
  <c r="BZ53" i="23"/>
  <c r="CN53" i="23" s="1"/>
  <c r="B34" i="23" s="1"/>
  <c r="BW53" i="23"/>
  <c r="BV53" i="23"/>
  <c r="BT53" i="23"/>
  <c r="BR53" i="23"/>
  <c r="BP53" i="23"/>
  <c r="BN53" i="23"/>
  <c r="BO53" i="23" s="1"/>
  <c r="BM53" i="23"/>
  <c r="BL53" i="23"/>
  <c r="BJ53" i="23"/>
  <c r="BK53" i="23" s="1"/>
  <c r="BH53" i="23"/>
  <c r="BF53" i="23"/>
  <c r="BD53" i="23"/>
  <c r="BB53" i="23"/>
  <c r="BC53" i="23" s="1"/>
  <c r="AZ53" i="23"/>
  <c r="AX53" i="23"/>
  <c r="CY52" i="23"/>
  <c r="M33" i="23" s="1"/>
  <c r="CX52" i="23"/>
  <c r="L33" i="23" s="1"/>
  <c r="CQ52" i="23"/>
  <c r="E33" i="23" s="1"/>
  <c r="CP52" i="23"/>
  <c r="D33" i="23" s="1"/>
  <c r="CO52" i="23"/>
  <c r="C33" i="23" s="1"/>
  <c r="CK52" i="23"/>
  <c r="CJ52" i="23"/>
  <c r="CI52" i="23"/>
  <c r="CW52" i="23" s="1"/>
  <c r="K33" i="23" s="1"/>
  <c r="CH52" i="23"/>
  <c r="CV52" i="23" s="1"/>
  <c r="J33" i="23" s="1"/>
  <c r="CG52" i="23"/>
  <c r="CU52" i="23" s="1"/>
  <c r="CF52" i="23"/>
  <c r="CT52" i="23" s="1"/>
  <c r="CE52" i="23"/>
  <c r="CS52" i="23" s="1"/>
  <c r="CD52" i="23"/>
  <c r="CR52" i="23" s="1"/>
  <c r="F33" i="23" s="1"/>
  <c r="CC52" i="23"/>
  <c r="CB52" i="23"/>
  <c r="CA52" i="23"/>
  <c r="BZ52" i="23"/>
  <c r="CN52" i="23" s="1"/>
  <c r="B33" i="23" s="1"/>
  <c r="BV52" i="23"/>
  <c r="BT52" i="23"/>
  <c r="BR52" i="23"/>
  <c r="BS52" i="23" s="1"/>
  <c r="BP52" i="23"/>
  <c r="BN52" i="23"/>
  <c r="BO52" i="23" s="1"/>
  <c r="BM52" i="23"/>
  <c r="BL52" i="23"/>
  <c r="BJ52" i="23"/>
  <c r="BK52" i="23" s="1"/>
  <c r="BH52" i="23"/>
  <c r="BG52" i="23"/>
  <c r="BF52" i="23"/>
  <c r="BD52" i="23"/>
  <c r="BB52" i="23"/>
  <c r="BC52" i="23" s="1"/>
  <c r="AZ52" i="23"/>
  <c r="AX52" i="23"/>
  <c r="CY51" i="23"/>
  <c r="M32" i="23" s="1"/>
  <c r="CW51" i="23"/>
  <c r="K32" i="23" s="1"/>
  <c r="CQ51" i="23"/>
  <c r="E32" i="23" s="1"/>
  <c r="CP51" i="23"/>
  <c r="D32" i="23" s="1"/>
  <c r="CK51" i="23"/>
  <c r="CJ51" i="23"/>
  <c r="CX51" i="23" s="1"/>
  <c r="L32" i="23" s="1"/>
  <c r="CI51" i="23"/>
  <c r="CH51" i="23"/>
  <c r="CV51" i="23" s="1"/>
  <c r="J32" i="23" s="1"/>
  <c r="CG51" i="23"/>
  <c r="CU51" i="23" s="1"/>
  <c r="I32" i="23" s="1"/>
  <c r="CF51" i="23"/>
  <c r="CT51" i="23" s="1"/>
  <c r="H32" i="23" s="1"/>
  <c r="CE51" i="23"/>
  <c r="CS51" i="23" s="1"/>
  <c r="G32" i="23" s="1"/>
  <c r="CD51" i="23"/>
  <c r="CR51" i="23" s="1"/>
  <c r="F32" i="23" s="1"/>
  <c r="CC51" i="23"/>
  <c r="CB51" i="23"/>
  <c r="CA51" i="23"/>
  <c r="CO51" i="23" s="1"/>
  <c r="C32" i="23" s="1"/>
  <c r="BZ51" i="23"/>
  <c r="CN51" i="23" s="1"/>
  <c r="B32" i="23" s="1"/>
  <c r="BW51" i="23"/>
  <c r="BV51" i="23"/>
  <c r="BT51" i="23"/>
  <c r="BR51" i="23"/>
  <c r="BP51" i="23"/>
  <c r="BN51" i="23"/>
  <c r="BO51" i="23" s="1"/>
  <c r="BM51" i="23"/>
  <c r="BL51" i="23"/>
  <c r="BJ51" i="23"/>
  <c r="BK51" i="23" s="1"/>
  <c r="BH51" i="23"/>
  <c r="BF51" i="23"/>
  <c r="BD51" i="23"/>
  <c r="BB51" i="23"/>
  <c r="AZ51" i="23"/>
  <c r="AX51" i="23"/>
  <c r="CX50" i="23"/>
  <c r="L31" i="23" s="1"/>
  <c r="CW50" i="23"/>
  <c r="K31" i="23" s="1"/>
  <c r="CQ50" i="23"/>
  <c r="E31" i="23" s="1"/>
  <c r="CK50" i="23"/>
  <c r="CY50" i="23" s="1"/>
  <c r="M31" i="23" s="1"/>
  <c r="CJ50" i="23"/>
  <c r="CI50" i="23"/>
  <c r="CH50" i="23"/>
  <c r="CV50" i="23" s="1"/>
  <c r="J31" i="23" s="1"/>
  <c r="CG50" i="23"/>
  <c r="CU50" i="23" s="1"/>
  <c r="I31" i="23" s="1"/>
  <c r="CF50" i="23"/>
  <c r="CT50" i="23" s="1"/>
  <c r="H31" i="23" s="1"/>
  <c r="CE50" i="23"/>
  <c r="CS50" i="23" s="1"/>
  <c r="CD50" i="23"/>
  <c r="CR50" i="23" s="1"/>
  <c r="F31" i="23" s="1"/>
  <c r="CC50" i="23"/>
  <c r="CB50" i="23"/>
  <c r="CP50" i="23" s="1"/>
  <c r="D31" i="23" s="1"/>
  <c r="CA50" i="23"/>
  <c r="CO50" i="23" s="1"/>
  <c r="C31" i="23" s="1"/>
  <c r="BZ50" i="23"/>
  <c r="CN50" i="23" s="1"/>
  <c r="B31" i="23" s="1"/>
  <c r="BV50" i="23"/>
  <c r="BT50" i="23"/>
  <c r="BR50" i="23"/>
  <c r="BS50" i="23" s="1"/>
  <c r="BP50" i="23"/>
  <c r="BN50" i="23"/>
  <c r="BO50" i="23" s="1"/>
  <c r="BM50" i="23"/>
  <c r="BL50" i="23"/>
  <c r="BJ50" i="23"/>
  <c r="BK50" i="23" s="1"/>
  <c r="BH50" i="23"/>
  <c r="BG50" i="23"/>
  <c r="BF50" i="23"/>
  <c r="BD50" i="23"/>
  <c r="BB50" i="23"/>
  <c r="AZ50" i="23"/>
  <c r="AX50" i="23"/>
  <c r="CY49" i="23"/>
  <c r="M30" i="23" s="1"/>
  <c r="CX49" i="23"/>
  <c r="CW49" i="23"/>
  <c r="K30" i="23" s="1"/>
  <c r="CP49" i="23"/>
  <c r="CK49" i="23"/>
  <c r="CJ49" i="23"/>
  <c r="CI49" i="23"/>
  <c r="CH49" i="23"/>
  <c r="CV49" i="23" s="1"/>
  <c r="J30" i="23" s="1"/>
  <c r="CG49" i="23"/>
  <c r="CU49" i="23" s="1"/>
  <c r="I30" i="23" s="1"/>
  <c r="CF49" i="23"/>
  <c r="CT49" i="23" s="1"/>
  <c r="CE49" i="23"/>
  <c r="CS49" i="23" s="1"/>
  <c r="CD49" i="23"/>
  <c r="CR49" i="23" s="1"/>
  <c r="F30" i="23" s="1"/>
  <c r="CC49" i="23"/>
  <c r="CQ49" i="23" s="1"/>
  <c r="E30" i="23" s="1"/>
  <c r="CB49" i="23"/>
  <c r="CA49" i="23"/>
  <c r="CO49" i="23" s="1"/>
  <c r="C30" i="23" s="1"/>
  <c r="BZ49" i="23"/>
  <c r="CN49" i="23" s="1"/>
  <c r="B30" i="23" s="1"/>
  <c r="BW49" i="23"/>
  <c r="BV49" i="23"/>
  <c r="BT49" i="23"/>
  <c r="BR49" i="23"/>
  <c r="BP49" i="23"/>
  <c r="BN49" i="23"/>
  <c r="BO49" i="23" s="1"/>
  <c r="BM49" i="23"/>
  <c r="BL49" i="23"/>
  <c r="BJ49" i="23"/>
  <c r="BK49" i="23" s="1"/>
  <c r="BH49" i="23"/>
  <c r="BF49" i="23"/>
  <c r="BD49" i="23"/>
  <c r="BB49" i="23"/>
  <c r="AZ49" i="23"/>
  <c r="AX49" i="23"/>
  <c r="CY48" i="23"/>
  <c r="M29" i="23" s="1"/>
  <c r="CX48" i="23"/>
  <c r="L29" i="23" s="1"/>
  <c r="CQ48" i="23"/>
  <c r="CK48" i="23"/>
  <c r="CJ48" i="23"/>
  <c r="CI48" i="23"/>
  <c r="CW48" i="23" s="1"/>
  <c r="K29" i="23" s="1"/>
  <c r="CH48" i="23"/>
  <c r="CV48" i="23" s="1"/>
  <c r="CG48" i="23"/>
  <c r="CU48" i="23" s="1"/>
  <c r="CF48" i="23"/>
  <c r="CT48" i="23" s="1"/>
  <c r="CE48" i="23"/>
  <c r="CS48" i="23" s="1"/>
  <c r="CD48" i="23"/>
  <c r="CR48" i="23" s="1"/>
  <c r="F29" i="23" s="1"/>
  <c r="CC48" i="23"/>
  <c r="CB48" i="23"/>
  <c r="CP48" i="23" s="1"/>
  <c r="D29" i="23" s="1"/>
  <c r="CA48" i="23"/>
  <c r="CO48" i="23" s="1"/>
  <c r="C29" i="23" s="1"/>
  <c r="BZ48" i="23"/>
  <c r="CN48" i="23" s="1"/>
  <c r="B29" i="23" s="1"/>
  <c r="BV48" i="23"/>
  <c r="BT48" i="23"/>
  <c r="BR48" i="23"/>
  <c r="BS48" i="23" s="1"/>
  <c r="BQ48" i="23"/>
  <c r="BP48" i="23"/>
  <c r="BO48" i="23"/>
  <c r="BN48" i="23"/>
  <c r="BM48" i="23"/>
  <c r="BL48" i="23"/>
  <c r="BJ48" i="23"/>
  <c r="BK48" i="23" s="1"/>
  <c r="BH48" i="23"/>
  <c r="BF48" i="23"/>
  <c r="BD48" i="23"/>
  <c r="BB48" i="23"/>
  <c r="AZ48" i="23"/>
  <c r="AY48" i="23"/>
  <c r="AX48" i="23"/>
  <c r="CX47" i="23"/>
  <c r="L28" i="23" s="1"/>
  <c r="CP47" i="23"/>
  <c r="CO47" i="23"/>
  <c r="CK47" i="23"/>
  <c r="CY47" i="23" s="1"/>
  <c r="M28" i="23" s="1"/>
  <c r="CJ47" i="23"/>
  <c r="CI47" i="23"/>
  <c r="CW47" i="23" s="1"/>
  <c r="K28" i="23" s="1"/>
  <c r="CH47" i="23"/>
  <c r="CV47" i="23" s="1"/>
  <c r="CG47" i="23"/>
  <c r="CU47" i="23" s="1"/>
  <c r="CF47" i="23"/>
  <c r="CT47" i="23" s="1"/>
  <c r="CE47" i="23"/>
  <c r="CS47" i="23" s="1"/>
  <c r="G28" i="23" s="1"/>
  <c r="CD47" i="23"/>
  <c r="CR47" i="23" s="1"/>
  <c r="F28" i="23" s="1"/>
  <c r="CC47" i="23"/>
  <c r="CQ47" i="23" s="1"/>
  <c r="E28" i="23" s="1"/>
  <c r="CB47" i="23"/>
  <c r="CA47" i="23"/>
  <c r="BZ47" i="23"/>
  <c r="CN47" i="23" s="1"/>
  <c r="BV47" i="23"/>
  <c r="BW47" i="23" s="1"/>
  <c r="BT47" i="23"/>
  <c r="BR47" i="23"/>
  <c r="BQ47" i="23"/>
  <c r="BP47" i="23"/>
  <c r="BO47" i="23"/>
  <c r="BN47" i="23"/>
  <c r="BM47" i="23"/>
  <c r="BL47" i="23"/>
  <c r="BJ47" i="23"/>
  <c r="BK47" i="23" s="1"/>
  <c r="BH47" i="23"/>
  <c r="BF47" i="23"/>
  <c r="BG47" i="23" s="1"/>
  <c r="BD47" i="23"/>
  <c r="BB47" i="23"/>
  <c r="AZ47" i="23"/>
  <c r="AY47" i="23"/>
  <c r="AX47" i="23"/>
  <c r="CV46" i="23"/>
  <c r="J27" i="23" s="1"/>
  <c r="CK46" i="23"/>
  <c r="CY46" i="23" s="1"/>
  <c r="M27" i="23" s="1"/>
  <c r="CJ46" i="23"/>
  <c r="CX46" i="23" s="1"/>
  <c r="L27" i="23" s="1"/>
  <c r="CI46" i="23"/>
  <c r="CW46" i="23" s="1"/>
  <c r="K27" i="23" s="1"/>
  <c r="CH46" i="23"/>
  <c r="CG46" i="23"/>
  <c r="CU46" i="23" s="1"/>
  <c r="CF46" i="23"/>
  <c r="CT46" i="23" s="1"/>
  <c r="CE46" i="23"/>
  <c r="CS46" i="23" s="1"/>
  <c r="CD46" i="23"/>
  <c r="CR46" i="23" s="1"/>
  <c r="CC46" i="23"/>
  <c r="CQ46" i="23" s="1"/>
  <c r="E27" i="23" s="1"/>
  <c r="CB46" i="23"/>
  <c r="CP46" i="23" s="1"/>
  <c r="D27" i="23" s="1"/>
  <c r="CA46" i="23"/>
  <c r="CO46" i="23" s="1"/>
  <c r="C27" i="23" s="1"/>
  <c r="BZ46" i="23"/>
  <c r="CN46" i="23" s="1"/>
  <c r="B27" i="23" s="1"/>
  <c r="BV46" i="23"/>
  <c r="BW46" i="23" s="1"/>
  <c r="BT46" i="23"/>
  <c r="BR46" i="23"/>
  <c r="BQ46" i="23"/>
  <c r="BP46" i="23"/>
  <c r="BO46" i="23"/>
  <c r="BN46" i="23"/>
  <c r="BM46" i="23"/>
  <c r="BL46" i="23"/>
  <c r="BJ46" i="23"/>
  <c r="BK46" i="23" s="1"/>
  <c r="BH46" i="23"/>
  <c r="BF46" i="23"/>
  <c r="BG46" i="23" s="1"/>
  <c r="BD46" i="23"/>
  <c r="BB46" i="23"/>
  <c r="AZ46" i="23"/>
  <c r="AY46" i="23"/>
  <c r="AX46" i="23"/>
  <c r="BV45" i="23"/>
  <c r="BW45" i="23" s="1"/>
  <c r="BU45" i="23"/>
  <c r="BT45" i="23"/>
  <c r="BR45" i="23"/>
  <c r="BQ45" i="23"/>
  <c r="BP45" i="23"/>
  <c r="BO45" i="23"/>
  <c r="BN45" i="23"/>
  <c r="BM45" i="23"/>
  <c r="BL45" i="23"/>
  <c r="BJ45" i="23"/>
  <c r="BK45" i="23" s="1"/>
  <c r="BH45" i="23"/>
  <c r="BF45" i="23"/>
  <c r="BD45" i="23"/>
  <c r="BB45" i="23"/>
  <c r="AZ45" i="23"/>
  <c r="AY45" i="23"/>
  <c r="AX45" i="23"/>
  <c r="BV44" i="23"/>
  <c r="BW54" i="23" s="1"/>
  <c r="BT44" i="23"/>
  <c r="BU57" i="23" s="1"/>
  <c r="BR44" i="23"/>
  <c r="BS57" i="23" s="1"/>
  <c r="BP44" i="23"/>
  <c r="BQ56" i="23" s="1"/>
  <c r="BN44" i="23"/>
  <c r="BL44" i="23"/>
  <c r="BM57" i="23" s="1"/>
  <c r="BK44" i="23"/>
  <c r="BJ44" i="23"/>
  <c r="BH44" i="23"/>
  <c r="BI57" i="23" s="1"/>
  <c r="BF44" i="23"/>
  <c r="BG48" i="23" s="1"/>
  <c r="BD44" i="23"/>
  <c r="BB44" i="23"/>
  <c r="BC55" i="23" s="1"/>
  <c r="AZ44" i="23"/>
  <c r="AX44" i="23"/>
  <c r="AY56" i="23" s="1"/>
  <c r="BV39" i="23"/>
  <c r="BT39" i="23"/>
  <c r="BS39" i="23"/>
  <c r="BR39" i="23"/>
  <c r="BP39" i="23"/>
  <c r="BN39" i="23"/>
  <c r="BL39" i="23"/>
  <c r="BM39" i="23" s="1"/>
  <c r="BJ39" i="23"/>
  <c r="BH39" i="23"/>
  <c r="BI39" i="23" s="1"/>
  <c r="BF39" i="23"/>
  <c r="BD39" i="23"/>
  <c r="BB39" i="23"/>
  <c r="AZ39" i="23"/>
  <c r="AX39" i="23"/>
  <c r="BW38" i="23"/>
  <c r="BV38" i="23"/>
  <c r="BT38" i="23"/>
  <c r="BR38" i="23"/>
  <c r="BS38" i="23" s="1"/>
  <c r="BP38" i="23"/>
  <c r="BO38" i="23"/>
  <c r="BN38" i="23"/>
  <c r="BL38" i="23"/>
  <c r="BJ38" i="23"/>
  <c r="BH38" i="23"/>
  <c r="BF38" i="23"/>
  <c r="BG38" i="23" s="1"/>
  <c r="BE38" i="23"/>
  <c r="BD38" i="23"/>
  <c r="BB38" i="23"/>
  <c r="AZ38" i="23"/>
  <c r="AX38" i="23"/>
  <c r="BW37" i="23"/>
  <c r="BV37" i="23"/>
  <c r="BT37" i="23"/>
  <c r="BR37" i="23"/>
  <c r="BQ37" i="23"/>
  <c r="BP37" i="23"/>
  <c r="BN37" i="23"/>
  <c r="BL37" i="23"/>
  <c r="BJ37" i="23"/>
  <c r="BI37" i="23"/>
  <c r="BH37" i="23"/>
  <c r="BG37" i="23"/>
  <c r="BF37" i="23"/>
  <c r="BD37" i="23"/>
  <c r="BB37" i="23"/>
  <c r="AZ37" i="23"/>
  <c r="BA37" i="23" s="1"/>
  <c r="AX37" i="23"/>
  <c r="BV36" i="23"/>
  <c r="BT36" i="23"/>
  <c r="BR36" i="23"/>
  <c r="BQ36" i="23"/>
  <c r="BP36" i="23"/>
  <c r="BN36" i="23"/>
  <c r="BL36" i="23"/>
  <c r="BJ36" i="23"/>
  <c r="BH36" i="23"/>
  <c r="BF36" i="23"/>
  <c r="BD36" i="23"/>
  <c r="BB36" i="23"/>
  <c r="AZ36" i="23"/>
  <c r="AX36" i="23"/>
  <c r="BV35" i="23"/>
  <c r="BT35" i="23"/>
  <c r="BU35" i="23" s="1"/>
  <c r="BS35" i="23"/>
  <c r="BR35" i="23"/>
  <c r="BP35" i="23"/>
  <c r="BN35" i="23"/>
  <c r="BL35" i="23"/>
  <c r="BJ35" i="23"/>
  <c r="BH35" i="23"/>
  <c r="BF35" i="23"/>
  <c r="BE35" i="23"/>
  <c r="BD35" i="23"/>
  <c r="BB35" i="23"/>
  <c r="AZ35" i="23"/>
  <c r="AX35" i="23"/>
  <c r="CY34" i="23"/>
  <c r="M23" i="23" s="1"/>
  <c r="CX34" i="23"/>
  <c r="L23" i="23" s="1"/>
  <c r="CW34" i="23"/>
  <c r="K23" i="23" s="1"/>
  <c r="CK34" i="23"/>
  <c r="CJ34" i="23"/>
  <c r="CI34" i="23"/>
  <c r="CH34" i="23"/>
  <c r="CV34" i="23" s="1"/>
  <c r="J23" i="23" s="1"/>
  <c r="CG34" i="23"/>
  <c r="CU34" i="23" s="1"/>
  <c r="I23" i="23" s="1"/>
  <c r="CF34" i="23"/>
  <c r="CT34" i="23" s="1"/>
  <c r="CE34" i="23"/>
  <c r="CS34" i="23" s="1"/>
  <c r="CD34" i="23"/>
  <c r="CR34" i="23" s="1"/>
  <c r="CC34" i="23"/>
  <c r="CQ34" i="23" s="1"/>
  <c r="E23" i="23" s="1"/>
  <c r="CB34" i="23"/>
  <c r="CP34" i="23" s="1"/>
  <c r="D23" i="23" s="1"/>
  <c r="CA34" i="23"/>
  <c r="CO34" i="23" s="1"/>
  <c r="C23" i="23" s="1"/>
  <c r="BZ34" i="23"/>
  <c r="CN34" i="23" s="1"/>
  <c r="B23" i="23" s="1"/>
  <c r="BY34" i="23"/>
  <c r="CM34" i="23" s="1"/>
  <c r="BV34" i="23"/>
  <c r="BT34" i="23"/>
  <c r="BR34" i="23"/>
  <c r="BQ34" i="23"/>
  <c r="BP34" i="23"/>
  <c r="BN34" i="23"/>
  <c r="BL34" i="23"/>
  <c r="BJ34" i="23"/>
  <c r="BH34" i="23"/>
  <c r="BI34" i="23" s="1"/>
  <c r="BG34" i="23"/>
  <c r="BF34" i="23"/>
  <c r="BD34" i="23"/>
  <c r="BB34" i="23"/>
  <c r="AZ34" i="23"/>
  <c r="BA34" i="23" s="1"/>
  <c r="AX34" i="23"/>
  <c r="I34" i="23"/>
  <c r="H34" i="23"/>
  <c r="CY33" i="23"/>
  <c r="M22" i="23" s="1"/>
  <c r="CQ33" i="23"/>
  <c r="E22" i="23" s="1"/>
  <c r="CP33" i="23"/>
  <c r="D22" i="23" s="1"/>
  <c r="CO33" i="23"/>
  <c r="C22" i="23" s="1"/>
  <c r="CK33" i="23"/>
  <c r="CJ33" i="23"/>
  <c r="CX33" i="23" s="1"/>
  <c r="L22" i="23" s="1"/>
  <c r="CI33" i="23"/>
  <c r="CW33" i="23" s="1"/>
  <c r="K22" i="23" s="1"/>
  <c r="CH33" i="23"/>
  <c r="CV33" i="23" s="1"/>
  <c r="CG33" i="23"/>
  <c r="CU33" i="23" s="1"/>
  <c r="CF33" i="23"/>
  <c r="CT33" i="23" s="1"/>
  <c r="H22" i="23" s="1"/>
  <c r="CE33" i="23"/>
  <c r="CS33" i="23" s="1"/>
  <c r="G22" i="23" s="1"/>
  <c r="CD33" i="23"/>
  <c r="CR33" i="23" s="1"/>
  <c r="F22" i="23" s="1"/>
  <c r="CC33" i="23"/>
  <c r="CB33" i="23"/>
  <c r="CA33" i="23"/>
  <c r="BZ33" i="23"/>
  <c r="CN33" i="23" s="1"/>
  <c r="BY33" i="23"/>
  <c r="CM33" i="23" s="1"/>
  <c r="BV33" i="23"/>
  <c r="BT33" i="23"/>
  <c r="BU33" i="23" s="1"/>
  <c r="BR33" i="23"/>
  <c r="BS33" i="23" s="1"/>
  <c r="BP33" i="23"/>
  <c r="BQ33" i="23" s="1"/>
  <c r="BN33" i="23"/>
  <c r="BL33" i="23"/>
  <c r="BJ33" i="23"/>
  <c r="BI33" i="23"/>
  <c r="BH33" i="23"/>
  <c r="BF33" i="23"/>
  <c r="BD33" i="23"/>
  <c r="BB33" i="23"/>
  <c r="AZ33" i="23"/>
  <c r="BA33" i="23" s="1"/>
  <c r="AY33" i="23"/>
  <c r="AX33" i="23"/>
  <c r="I33" i="23"/>
  <c r="H33" i="23"/>
  <c r="G33" i="23"/>
  <c r="CY32" i="23"/>
  <c r="M21" i="23" s="1"/>
  <c r="CK32" i="23"/>
  <c r="CJ32" i="23"/>
  <c r="CX32" i="23" s="1"/>
  <c r="L21" i="23" s="1"/>
  <c r="CI32" i="23"/>
  <c r="CW32" i="23" s="1"/>
  <c r="K21" i="23" s="1"/>
  <c r="CH32" i="23"/>
  <c r="CV32" i="23" s="1"/>
  <c r="CG32" i="23"/>
  <c r="CU32" i="23" s="1"/>
  <c r="I21" i="23" s="1"/>
  <c r="CF32" i="23"/>
  <c r="CT32" i="23" s="1"/>
  <c r="H21" i="23" s="1"/>
  <c r="CE32" i="23"/>
  <c r="CS32" i="23" s="1"/>
  <c r="CD32" i="23"/>
  <c r="CR32" i="23" s="1"/>
  <c r="CC32" i="23"/>
  <c r="CQ32" i="23" s="1"/>
  <c r="E21" i="23" s="1"/>
  <c r="CB32" i="23"/>
  <c r="CP32" i="23" s="1"/>
  <c r="D21" i="23" s="1"/>
  <c r="CA32" i="23"/>
  <c r="CO32" i="23" s="1"/>
  <c r="C21" i="23" s="1"/>
  <c r="BZ32" i="23"/>
  <c r="CN32" i="23" s="1"/>
  <c r="BY32" i="23"/>
  <c r="CM32" i="23" s="1"/>
  <c r="BW32" i="23"/>
  <c r="BV32" i="23"/>
  <c r="BT32" i="23"/>
  <c r="BR32" i="23"/>
  <c r="BP32" i="23"/>
  <c r="BQ32" i="23" s="1"/>
  <c r="BN32" i="23"/>
  <c r="BL32" i="23"/>
  <c r="BJ32" i="23"/>
  <c r="BH32" i="23"/>
  <c r="BI32" i="23" s="1"/>
  <c r="BF32" i="23"/>
  <c r="BD32" i="23"/>
  <c r="BB32" i="23"/>
  <c r="AZ32" i="23"/>
  <c r="AX32" i="23"/>
  <c r="CX31" i="23"/>
  <c r="CP31" i="23"/>
  <c r="CO31" i="23"/>
  <c r="CK31" i="23"/>
  <c r="CY31" i="23" s="1"/>
  <c r="CJ31" i="23"/>
  <c r="CI31" i="23"/>
  <c r="CW31" i="23" s="1"/>
  <c r="CH31" i="23"/>
  <c r="CV31" i="23" s="1"/>
  <c r="CG31" i="23"/>
  <c r="CU31" i="23" s="1"/>
  <c r="CF31" i="23"/>
  <c r="CT31" i="23" s="1"/>
  <c r="CE31" i="23"/>
  <c r="CS31" i="23" s="1"/>
  <c r="CD31" i="23"/>
  <c r="CR31" i="23" s="1"/>
  <c r="CC31" i="23"/>
  <c r="CQ31" i="23" s="1"/>
  <c r="CB31" i="23"/>
  <c r="CA31" i="23"/>
  <c r="BZ31" i="23"/>
  <c r="CN31" i="23" s="1"/>
  <c r="BY31" i="23"/>
  <c r="CM31" i="23" s="1"/>
  <c r="BV31" i="23"/>
  <c r="BT31" i="23"/>
  <c r="BR31" i="23"/>
  <c r="BP31" i="23"/>
  <c r="BQ31" i="23" s="1"/>
  <c r="BO31" i="23"/>
  <c r="BN31" i="23"/>
  <c r="BL31" i="23"/>
  <c r="BJ31" i="23"/>
  <c r="BH31" i="23"/>
  <c r="BI31" i="23" s="1"/>
  <c r="BF31" i="23"/>
  <c r="BD31" i="23"/>
  <c r="BE31" i="23" s="1"/>
  <c r="BB31" i="23"/>
  <c r="AZ31" i="23"/>
  <c r="BA31" i="23" s="1"/>
  <c r="AX31" i="23"/>
  <c r="G31" i="23"/>
  <c r="CY30" i="23"/>
  <c r="CX30" i="23"/>
  <c r="CW30" i="23"/>
  <c r="CK30" i="23"/>
  <c r="CJ30" i="23"/>
  <c r="CI30" i="23"/>
  <c r="CH30" i="23"/>
  <c r="CV30" i="23" s="1"/>
  <c r="CG30" i="23"/>
  <c r="CU30" i="23" s="1"/>
  <c r="CF30" i="23"/>
  <c r="CT30" i="23" s="1"/>
  <c r="CE30" i="23"/>
  <c r="CS30" i="23" s="1"/>
  <c r="CD30" i="23"/>
  <c r="CR30" i="23" s="1"/>
  <c r="CC30" i="23"/>
  <c r="CQ30" i="23" s="1"/>
  <c r="CB30" i="23"/>
  <c r="CP30" i="23" s="1"/>
  <c r="CA30" i="23"/>
  <c r="CO30" i="23" s="1"/>
  <c r="BZ30" i="23"/>
  <c r="CN30" i="23" s="1"/>
  <c r="BY30" i="23"/>
  <c r="CM30" i="23" s="1"/>
  <c r="BV30" i="23"/>
  <c r="BT30" i="23"/>
  <c r="BR30" i="23"/>
  <c r="BS30" i="23" s="1"/>
  <c r="BQ30" i="23"/>
  <c r="BP30" i="23"/>
  <c r="BN30" i="23"/>
  <c r="BL30" i="23"/>
  <c r="BJ30" i="23"/>
  <c r="BH30" i="23"/>
  <c r="BI30" i="23" s="1"/>
  <c r="BG30" i="23"/>
  <c r="BF30" i="23"/>
  <c r="BD30" i="23"/>
  <c r="BB30" i="23"/>
  <c r="AZ30" i="23"/>
  <c r="BA30" i="23" s="1"/>
  <c r="AX30" i="23"/>
  <c r="AY30" i="23" s="1"/>
  <c r="L30" i="23"/>
  <c r="H30" i="23"/>
  <c r="G30" i="23"/>
  <c r="D30" i="23"/>
  <c r="CS29" i="23"/>
  <c r="CR29" i="23"/>
  <c r="CK29" i="23"/>
  <c r="CY29" i="23" s="1"/>
  <c r="CJ29" i="23"/>
  <c r="CX29" i="23" s="1"/>
  <c r="CI29" i="23"/>
  <c r="CW29" i="23" s="1"/>
  <c r="CH29" i="23"/>
  <c r="CV29" i="23" s="1"/>
  <c r="CG29" i="23"/>
  <c r="CU29" i="23" s="1"/>
  <c r="CF29" i="23"/>
  <c r="CT29" i="23" s="1"/>
  <c r="CE29" i="23"/>
  <c r="CD29" i="23"/>
  <c r="CC29" i="23"/>
  <c r="CQ29" i="23" s="1"/>
  <c r="CB29" i="23"/>
  <c r="CP29" i="23" s="1"/>
  <c r="CA29" i="23"/>
  <c r="CO29" i="23" s="1"/>
  <c r="BZ29" i="23"/>
  <c r="CN29" i="23" s="1"/>
  <c r="BY29" i="23"/>
  <c r="CM29" i="23" s="1"/>
  <c r="BV29" i="23"/>
  <c r="BW29" i="23" s="1"/>
  <c r="BT29" i="23"/>
  <c r="BU29" i="23" s="1"/>
  <c r="BS29" i="23"/>
  <c r="BR29" i="23"/>
  <c r="BP29" i="23"/>
  <c r="BQ29" i="23" s="1"/>
  <c r="BN29" i="23"/>
  <c r="BO29" i="23" s="1"/>
  <c r="BL29" i="23"/>
  <c r="BM29" i="23" s="1"/>
  <c r="BK29" i="23"/>
  <c r="BJ29" i="23"/>
  <c r="BH29" i="23"/>
  <c r="BI29" i="23" s="1"/>
  <c r="BF29" i="23"/>
  <c r="BG29" i="23" s="1"/>
  <c r="BD29" i="23"/>
  <c r="BE29" i="23" s="1"/>
  <c r="BC29" i="23"/>
  <c r="BB29" i="23"/>
  <c r="AZ29" i="23"/>
  <c r="BA29" i="23" s="1"/>
  <c r="AX29" i="23"/>
  <c r="AY29" i="23" s="1"/>
  <c r="J29" i="23"/>
  <c r="I29" i="23"/>
  <c r="H29" i="23"/>
  <c r="G29" i="23"/>
  <c r="E29" i="23"/>
  <c r="CK28" i="23"/>
  <c r="CY28" i="23" s="1"/>
  <c r="CJ28" i="23"/>
  <c r="CX28" i="23" s="1"/>
  <c r="CI28" i="23"/>
  <c r="CW28" i="23" s="1"/>
  <c r="CH28" i="23"/>
  <c r="CV28" i="23" s="1"/>
  <c r="CG28" i="23"/>
  <c r="CU28" i="23" s="1"/>
  <c r="CF28" i="23"/>
  <c r="CT28" i="23" s="1"/>
  <c r="CE28" i="23"/>
  <c r="CS28" i="23" s="1"/>
  <c r="CD28" i="23"/>
  <c r="CR28" i="23" s="1"/>
  <c r="CC28" i="23"/>
  <c r="CQ28" i="23" s="1"/>
  <c r="CB28" i="23"/>
  <c r="CP28" i="23" s="1"/>
  <c r="CA28" i="23"/>
  <c r="CO28" i="23" s="1"/>
  <c r="BZ28" i="23"/>
  <c r="CN28" i="23" s="1"/>
  <c r="BY28" i="23"/>
  <c r="CM28" i="23" s="1"/>
  <c r="J28" i="23"/>
  <c r="I28" i="23"/>
  <c r="H28" i="23"/>
  <c r="D28" i="23"/>
  <c r="C28" i="23"/>
  <c r="B28" i="23"/>
  <c r="CR27" i="23"/>
  <c r="CK27" i="23"/>
  <c r="CY27" i="23" s="1"/>
  <c r="CJ27" i="23"/>
  <c r="CX27" i="23" s="1"/>
  <c r="CI27" i="23"/>
  <c r="CW27" i="23" s="1"/>
  <c r="CH27" i="23"/>
  <c r="CV27" i="23" s="1"/>
  <c r="CG27" i="23"/>
  <c r="CU27" i="23" s="1"/>
  <c r="CF27" i="23"/>
  <c r="CT27" i="23" s="1"/>
  <c r="CE27" i="23"/>
  <c r="CS27" i="23" s="1"/>
  <c r="CD27" i="23"/>
  <c r="CC27" i="23"/>
  <c r="CQ27" i="23" s="1"/>
  <c r="CB27" i="23"/>
  <c r="CP27" i="23" s="1"/>
  <c r="CA27" i="23"/>
  <c r="CO27" i="23" s="1"/>
  <c r="BZ27" i="23"/>
  <c r="CN27" i="23" s="1"/>
  <c r="BY27" i="23"/>
  <c r="CM27" i="23" s="1"/>
  <c r="BV27" i="23"/>
  <c r="BW27" i="23" s="1"/>
  <c r="BT27" i="23"/>
  <c r="BU27" i="23" s="1"/>
  <c r="BR27" i="23"/>
  <c r="BS27" i="23" s="1"/>
  <c r="BQ27" i="23"/>
  <c r="BP27" i="23"/>
  <c r="BN27" i="23"/>
  <c r="BO27" i="23" s="1"/>
  <c r="BL27" i="23"/>
  <c r="BM27" i="23" s="1"/>
  <c r="BJ27" i="23"/>
  <c r="BK27" i="23" s="1"/>
  <c r="BI27" i="23"/>
  <c r="BH27" i="23"/>
  <c r="BF27" i="23"/>
  <c r="BG27" i="23" s="1"/>
  <c r="BD27" i="23"/>
  <c r="BE27" i="23" s="1"/>
  <c r="BB27" i="23"/>
  <c r="BC27" i="23" s="1"/>
  <c r="AZ27" i="23"/>
  <c r="AX27" i="23"/>
  <c r="AY27" i="23" s="1"/>
  <c r="I27" i="23"/>
  <c r="H27" i="23"/>
  <c r="G27" i="23"/>
  <c r="F27" i="23"/>
  <c r="BW26" i="23"/>
  <c r="BV26" i="23"/>
  <c r="BT26" i="23"/>
  <c r="BU26" i="23" s="1"/>
  <c r="BR26" i="23"/>
  <c r="BS26" i="23" s="1"/>
  <c r="BP26" i="23"/>
  <c r="BQ26" i="23" s="1"/>
  <c r="BO26" i="23"/>
  <c r="BN26" i="23"/>
  <c r="BL26" i="23"/>
  <c r="BM26" i="23" s="1"/>
  <c r="BJ26" i="23"/>
  <c r="BK26" i="23" s="1"/>
  <c r="BH26" i="23"/>
  <c r="BI26" i="23" s="1"/>
  <c r="BG26" i="23"/>
  <c r="BF26" i="23"/>
  <c r="BD26" i="23"/>
  <c r="BE26" i="23" s="1"/>
  <c r="BB26" i="23"/>
  <c r="BC26" i="23" s="1"/>
  <c r="AZ26" i="23"/>
  <c r="BA26" i="23" s="1"/>
  <c r="AY26" i="23"/>
  <c r="AX26" i="23"/>
  <c r="BV25" i="23"/>
  <c r="BW34" i="23" s="1"/>
  <c r="BT25" i="23"/>
  <c r="BU38" i="23" s="1"/>
  <c r="BR25" i="23"/>
  <c r="BS36" i="23" s="1"/>
  <c r="BP25" i="23"/>
  <c r="BN25" i="23"/>
  <c r="BL25" i="23"/>
  <c r="BM35" i="23" s="1"/>
  <c r="BK25" i="23"/>
  <c r="BJ25" i="23"/>
  <c r="BK36" i="23" s="1"/>
  <c r="BH25" i="23"/>
  <c r="BI36" i="23" s="1"/>
  <c r="BG25" i="23"/>
  <c r="BF25" i="23"/>
  <c r="BG31" i="23" s="1"/>
  <c r="BE25" i="23"/>
  <c r="BD25" i="23"/>
  <c r="BB25" i="23"/>
  <c r="BC35" i="23" s="1"/>
  <c r="AZ25" i="23"/>
  <c r="AX25" i="23"/>
  <c r="AY32" i="23" s="1"/>
  <c r="H23" i="23"/>
  <c r="G23" i="23"/>
  <c r="F23" i="23"/>
  <c r="J22" i="23"/>
  <c r="I22" i="23"/>
  <c r="B22" i="23"/>
  <c r="J21" i="23"/>
  <c r="G21" i="23"/>
  <c r="F21" i="23"/>
  <c r="B21" i="23"/>
  <c r="CO20" i="23"/>
  <c r="CP20" i="23" s="1"/>
  <c r="CP19" i="23"/>
  <c r="CO19" i="23"/>
  <c r="CO18" i="23"/>
  <c r="CP18" i="23" s="1"/>
  <c r="CO17" i="23"/>
  <c r="CP17" i="23" s="1"/>
  <c r="CO16" i="23"/>
  <c r="CP16" i="23" s="1"/>
  <c r="BU16" i="23"/>
  <c r="BT16" i="23"/>
  <c r="BS16" i="23"/>
  <c r="BR16" i="23"/>
  <c r="BQ16" i="23"/>
  <c r="BP16" i="23"/>
  <c r="BO16" i="23"/>
  <c r="BN16" i="23"/>
  <c r="BM16" i="23"/>
  <c r="BL16" i="23"/>
  <c r="BK16" i="23"/>
  <c r="BJ16" i="23"/>
  <c r="CO15" i="23"/>
  <c r="CP15" i="23" s="1"/>
  <c r="BU15" i="23"/>
  <c r="BT15" i="23"/>
  <c r="BS15" i="23"/>
  <c r="BR15" i="23"/>
  <c r="BQ15" i="23"/>
  <c r="BP15" i="23"/>
  <c r="BO15" i="23"/>
  <c r="BN15" i="23"/>
  <c r="BM15" i="23"/>
  <c r="BL15" i="23"/>
  <c r="BK15" i="23"/>
  <c r="BJ15" i="23"/>
  <c r="CO14" i="23"/>
  <c r="CP14" i="23" s="1"/>
  <c r="BU14" i="23"/>
  <c r="BT14" i="23"/>
  <c r="BS14" i="23"/>
  <c r="BR14" i="23"/>
  <c r="BQ14" i="23"/>
  <c r="BP14" i="23"/>
  <c r="BO14" i="23"/>
  <c r="BN14" i="23"/>
  <c r="BM14" i="23"/>
  <c r="BL14" i="23"/>
  <c r="BK14" i="23"/>
  <c r="BJ14" i="23"/>
  <c r="CP13" i="23"/>
  <c r="CO13" i="23"/>
  <c r="BU13" i="23"/>
  <c r="BT13" i="23"/>
  <c r="BS13" i="23"/>
  <c r="BR13" i="23"/>
  <c r="BQ13" i="23"/>
  <c r="BP13" i="23"/>
  <c r="BO13" i="23"/>
  <c r="BN13" i="23"/>
  <c r="BM13" i="23"/>
  <c r="BL13" i="23"/>
  <c r="BK13" i="23"/>
  <c r="BJ13" i="23"/>
  <c r="CO12" i="23"/>
  <c r="CP12" i="23" s="1"/>
  <c r="BU12" i="23"/>
  <c r="BT12" i="23"/>
  <c r="BS12" i="23"/>
  <c r="BR12" i="23"/>
  <c r="BQ12" i="23"/>
  <c r="BP12" i="23"/>
  <c r="BO12" i="23"/>
  <c r="BN12" i="23"/>
  <c r="BM12" i="23"/>
  <c r="BL12" i="23"/>
  <c r="BK12" i="23"/>
  <c r="BJ12" i="23"/>
  <c r="CO10" i="23"/>
  <c r="CP10" i="23" s="1"/>
  <c r="BU10" i="23"/>
  <c r="BT10" i="23"/>
  <c r="BS10" i="23"/>
  <c r="BR10" i="23"/>
  <c r="BQ10" i="23"/>
  <c r="BP10" i="23"/>
  <c r="BO10" i="23"/>
  <c r="BN10" i="23"/>
  <c r="BM10" i="23"/>
  <c r="BL10" i="23"/>
  <c r="BK10" i="23"/>
  <c r="BJ10" i="23"/>
  <c r="CO9" i="23"/>
  <c r="CP9" i="23" s="1"/>
  <c r="BU9" i="23"/>
  <c r="BT9" i="23"/>
  <c r="BS9" i="23"/>
  <c r="BR9" i="23"/>
  <c r="BQ9" i="23"/>
  <c r="BP9" i="23"/>
  <c r="BO9" i="23"/>
  <c r="BN9" i="23"/>
  <c r="BM9" i="23"/>
  <c r="BL9" i="23"/>
  <c r="BK9" i="23"/>
  <c r="BJ9" i="23"/>
  <c r="CP8" i="23"/>
  <c r="CO8" i="23"/>
  <c r="BU8" i="23"/>
  <c r="BT8" i="23"/>
  <c r="BS8" i="23"/>
  <c r="BR8" i="23"/>
  <c r="BQ8" i="23"/>
  <c r="BP8" i="23"/>
  <c r="BO8" i="23"/>
  <c r="BN8" i="23"/>
  <c r="BM8" i="23"/>
  <c r="BL8" i="23"/>
  <c r="BK8" i="23"/>
  <c r="BJ8" i="23"/>
  <c r="CO6" i="23"/>
  <c r="CH5" i="23"/>
  <c r="AT4" i="23"/>
  <c r="BA35" i="23" l="1"/>
  <c r="BA38" i="23"/>
  <c r="BA27" i="23"/>
  <c r="BE37" i="23"/>
  <c r="BE36" i="23"/>
  <c r="BO36" i="23"/>
  <c r="BO39" i="23"/>
  <c r="BO35" i="23"/>
  <c r="BU30" i="23"/>
  <c r="BE32" i="23"/>
  <c r="BO32" i="23"/>
  <c r="BM33" i="23"/>
  <c r="BW33" i="23"/>
  <c r="AY34" i="23"/>
  <c r="BU34" i="23"/>
  <c r="BS46" i="23"/>
  <c r="BS47" i="23"/>
  <c r="BU48" i="23"/>
  <c r="BU50" i="23"/>
  <c r="BU52" i="23"/>
  <c r="BU54" i="23"/>
  <c r="BS55" i="23"/>
  <c r="BG57" i="23"/>
  <c r="BK33" i="23"/>
  <c r="BC39" i="23"/>
  <c r="BQ35" i="23"/>
  <c r="BQ38" i="23"/>
  <c r="BK30" i="23"/>
  <c r="BS31" i="23"/>
  <c r="BC33" i="23"/>
  <c r="BO37" i="23"/>
  <c r="AY38" i="23"/>
  <c r="BE39" i="23"/>
  <c r="BQ39" i="23"/>
  <c r="BK35" i="23"/>
  <c r="BG36" i="23"/>
  <c r="BG39" i="23"/>
  <c r="BG35" i="23"/>
  <c r="BS37" i="23"/>
  <c r="BS34" i="23"/>
  <c r="BS32" i="23"/>
  <c r="BM30" i="23"/>
  <c r="BW30" i="23"/>
  <c r="AY31" i="23"/>
  <c r="BU31" i="23"/>
  <c r="BG32" i="23"/>
  <c r="BE33" i="23"/>
  <c r="BO33" i="23"/>
  <c r="BM34" i="23"/>
  <c r="BU46" i="23"/>
  <c r="BU47" i="23"/>
  <c r="BW48" i="23"/>
  <c r="BG49" i="23"/>
  <c r="BS49" i="23"/>
  <c r="BW50" i="23"/>
  <c r="BG51" i="23"/>
  <c r="BS51" i="23"/>
  <c r="BW52" i="23"/>
  <c r="BG53" i="23"/>
  <c r="BS53" i="23"/>
  <c r="BU55" i="23"/>
  <c r="BG56" i="23"/>
  <c r="BS56" i="23"/>
  <c r="BM37" i="23"/>
  <c r="BM32" i="23"/>
  <c r="BM36" i="23"/>
  <c r="BU37" i="23"/>
  <c r="BU36" i="23"/>
  <c r="BC30" i="23"/>
  <c r="BK31" i="23"/>
  <c r="BA36" i="23"/>
  <c r="BM38" i="23"/>
  <c r="BG45" i="23"/>
  <c r="BA32" i="23"/>
  <c r="BC38" i="23"/>
  <c r="BC37" i="23"/>
  <c r="BC34" i="23"/>
  <c r="BC32" i="23"/>
  <c r="BI35" i="23"/>
  <c r="BI38" i="23"/>
  <c r="BW36" i="23"/>
  <c r="BW39" i="23"/>
  <c r="BW35" i="23"/>
  <c r="BE30" i="23"/>
  <c r="BO30" i="23"/>
  <c r="BM31" i="23"/>
  <c r="BW31" i="23"/>
  <c r="BU32" i="23"/>
  <c r="BG33" i="23"/>
  <c r="BE34" i="23"/>
  <c r="BO34" i="23"/>
  <c r="BI56" i="23"/>
  <c r="BI55" i="23"/>
  <c r="BI54" i="23"/>
  <c r="BI53" i="23"/>
  <c r="BI52" i="23"/>
  <c r="BI51" i="23"/>
  <c r="BI50" i="23"/>
  <c r="BI49" i="23"/>
  <c r="BI48" i="23"/>
  <c r="BI47" i="23"/>
  <c r="BI46" i="23"/>
  <c r="BI45" i="23"/>
  <c r="BS45" i="23"/>
  <c r="BU49" i="23"/>
  <c r="BU51" i="23"/>
  <c r="BU53" i="23"/>
  <c r="BU56" i="23"/>
  <c r="BW57" i="23"/>
  <c r="AY36" i="23"/>
  <c r="AY39" i="23"/>
  <c r="AY35" i="23"/>
  <c r="BK38" i="23"/>
  <c r="BK37" i="23"/>
  <c r="BK34" i="23"/>
  <c r="BK32" i="23"/>
  <c r="BC31" i="23"/>
  <c r="BC36" i="23"/>
  <c r="AY37" i="23"/>
  <c r="BA39" i="23"/>
  <c r="BK39" i="23"/>
  <c r="BU39" i="23"/>
  <c r="AY49" i="23"/>
  <c r="BQ49" i="23"/>
  <c r="AY50" i="23"/>
  <c r="BQ50" i="23"/>
  <c r="AY51" i="23"/>
  <c r="BQ51" i="23"/>
  <c r="AY52" i="23"/>
  <c r="BQ52" i="23"/>
  <c r="AY53" i="23"/>
  <c r="BQ53" i="23"/>
  <c r="AY54" i="23"/>
  <c r="BQ54" i="23"/>
  <c r="AY55" i="23"/>
  <c r="BQ55" i="23"/>
  <c r="BC45" i="23"/>
  <c r="BC46" i="23"/>
  <c r="BC47" i="23"/>
  <c r="BC48" i="23"/>
  <c r="BC49" i="23"/>
  <c r="BC50" i="23"/>
  <c r="BC51" i="23"/>
  <c r="H62" i="6" l="1"/>
  <c r="M62" i="6"/>
  <c r="E62" i="6"/>
  <c r="D62" i="6"/>
  <c r="C62" i="6"/>
  <c r="B62" i="6"/>
  <c r="G62" i="6"/>
  <c r="F62" i="6"/>
  <c r="L62" i="6"/>
  <c r="K62" i="6"/>
  <c r="J62" i="6"/>
  <c r="I62" i="6"/>
  <c r="K63" i="6"/>
  <c r="C63" i="6"/>
  <c r="J63" i="6"/>
  <c r="B63" i="6"/>
  <c r="I63" i="6"/>
  <c r="H63" i="6"/>
  <c r="D63" i="6"/>
  <c r="G63" i="6"/>
  <c r="F63" i="6"/>
  <c r="M63" i="6"/>
  <c r="E63" i="6"/>
  <c r="L63" i="6"/>
  <c r="I42" i="4"/>
  <c r="J42" i="4"/>
  <c r="N7" i="13" l="1"/>
  <c r="F7" i="13"/>
  <c r="L7" i="13"/>
  <c r="D7" i="13"/>
  <c r="K7" i="13"/>
  <c r="C7" i="13"/>
  <c r="J7" i="13"/>
  <c r="B7" i="13"/>
  <c r="E7" i="13"/>
  <c r="I7" i="13"/>
  <c r="M7" i="13"/>
  <c r="H7" i="13"/>
  <c r="G7" i="13"/>
  <c r="J366" i="17"/>
  <c r="J358" i="17"/>
  <c r="J350" i="17"/>
  <c r="J342" i="17"/>
  <c r="J334" i="17"/>
  <c r="J326" i="17"/>
  <c r="J318" i="17"/>
  <c r="J310" i="17"/>
  <c r="J302" i="17"/>
  <c r="J294" i="17"/>
  <c r="J286" i="17"/>
  <c r="J278" i="17"/>
  <c r="J270" i="17"/>
  <c r="J262" i="17"/>
  <c r="J254" i="17"/>
  <c r="J246" i="17"/>
  <c r="J238" i="17"/>
  <c r="J230" i="17"/>
  <c r="J222" i="17"/>
  <c r="J214" i="17"/>
  <c r="J206" i="17"/>
  <c r="J198" i="17"/>
  <c r="J190" i="17"/>
  <c r="J182" i="17"/>
  <c r="J174" i="17"/>
  <c r="J166" i="17"/>
  <c r="J158" i="17"/>
  <c r="J150" i="17"/>
  <c r="J142" i="17"/>
  <c r="J134" i="17"/>
  <c r="J126" i="17"/>
  <c r="J118" i="17"/>
  <c r="J110" i="17"/>
  <c r="J102" i="17"/>
  <c r="J94" i="17"/>
  <c r="J86" i="17"/>
  <c r="J78" i="17"/>
  <c r="J70" i="17"/>
  <c r="J62" i="17"/>
  <c r="J54" i="17"/>
  <c r="J46" i="17"/>
  <c r="J38" i="17"/>
  <c r="J30" i="17"/>
  <c r="J22" i="17"/>
  <c r="J14" i="17"/>
  <c r="J6" i="17"/>
  <c r="J328" i="17"/>
  <c r="J296" i="17"/>
  <c r="J256" i="17"/>
  <c r="J224" i="17"/>
  <c r="J176" i="17"/>
  <c r="J136" i="17"/>
  <c r="J72" i="17"/>
  <c r="J16" i="17"/>
  <c r="J319" i="17"/>
  <c r="J255" i="17"/>
  <c r="J207" i="17"/>
  <c r="J175" i="17"/>
  <c r="J127" i="17"/>
  <c r="J79" i="17"/>
  <c r="J31" i="17"/>
  <c r="J365" i="17"/>
  <c r="J357" i="17"/>
  <c r="J349" i="17"/>
  <c r="J341" i="17"/>
  <c r="J333" i="17"/>
  <c r="J325" i="17"/>
  <c r="J317" i="17"/>
  <c r="J309" i="17"/>
  <c r="J301" i="17"/>
  <c r="J293" i="17"/>
  <c r="J285" i="17"/>
  <c r="J277" i="17"/>
  <c r="J269" i="17"/>
  <c r="J261" i="17"/>
  <c r="J253" i="17"/>
  <c r="J245" i="17"/>
  <c r="J237" i="17"/>
  <c r="J229" i="17"/>
  <c r="J221" i="17"/>
  <c r="J213" i="17"/>
  <c r="J205" i="17"/>
  <c r="J197" i="17"/>
  <c r="J189" i="17"/>
  <c r="J181" i="17"/>
  <c r="J173" i="17"/>
  <c r="J165" i="17"/>
  <c r="J157" i="17"/>
  <c r="J149" i="17"/>
  <c r="J141" i="17"/>
  <c r="J133" i="17"/>
  <c r="J125" i="17"/>
  <c r="J117" i="17"/>
  <c r="J109" i="17"/>
  <c r="J101" i="17"/>
  <c r="J93" i="17"/>
  <c r="J85" i="17"/>
  <c r="J77" i="17"/>
  <c r="J69" i="17"/>
  <c r="J61" i="17"/>
  <c r="J53" i="17"/>
  <c r="J45" i="17"/>
  <c r="J37" i="17"/>
  <c r="J29" i="17"/>
  <c r="J21" i="17"/>
  <c r="J13" i="17"/>
  <c r="J5" i="17"/>
  <c r="J320" i="17"/>
  <c r="J288" i="17"/>
  <c r="J264" i="17"/>
  <c r="J232" i="17"/>
  <c r="J184" i="17"/>
  <c r="J144" i="17"/>
  <c r="J96" i="17"/>
  <c r="J48" i="17"/>
  <c r="J8" i="17"/>
  <c r="J343" i="17"/>
  <c r="J279" i="17"/>
  <c r="J215" i="17"/>
  <c r="J159" i="17"/>
  <c r="J111" i="17"/>
  <c r="J71" i="17"/>
  <c r="J23" i="17"/>
  <c r="J364" i="17"/>
  <c r="J356" i="17"/>
  <c r="J348" i="17"/>
  <c r="J340" i="17"/>
  <c r="J332" i="17"/>
  <c r="J324" i="17"/>
  <c r="J316" i="17"/>
  <c r="J308" i="17"/>
  <c r="J300" i="17"/>
  <c r="J292" i="17"/>
  <c r="J284" i="17"/>
  <c r="J276" i="17"/>
  <c r="J268" i="17"/>
  <c r="J260" i="17"/>
  <c r="J252" i="17"/>
  <c r="J244" i="17"/>
  <c r="J236" i="17"/>
  <c r="J228" i="17"/>
  <c r="J220" i="17"/>
  <c r="J212" i="17"/>
  <c r="J204" i="17"/>
  <c r="J196" i="17"/>
  <c r="J188" i="17"/>
  <c r="J180" i="17"/>
  <c r="J172" i="17"/>
  <c r="J164" i="17"/>
  <c r="J156" i="17"/>
  <c r="J148" i="17"/>
  <c r="J140" i="17"/>
  <c r="J132" i="17"/>
  <c r="J124" i="17"/>
  <c r="J116" i="17"/>
  <c r="J108" i="17"/>
  <c r="J100" i="17"/>
  <c r="J92" i="17"/>
  <c r="J84" i="17"/>
  <c r="J76" i="17"/>
  <c r="J68" i="17"/>
  <c r="J60" i="17"/>
  <c r="J52" i="17"/>
  <c r="J44" i="17"/>
  <c r="J36" i="17"/>
  <c r="J28" i="17"/>
  <c r="J20" i="17"/>
  <c r="J12" i="17"/>
  <c r="J4" i="17"/>
  <c r="J336" i="17"/>
  <c r="J192" i="17"/>
  <c r="J128" i="17"/>
  <c r="J56" i="17"/>
  <c r="J327" i="17"/>
  <c r="J287" i="17"/>
  <c r="J231" i="17"/>
  <c r="J167" i="17"/>
  <c r="J119" i="17"/>
  <c r="J63" i="17"/>
  <c r="J363" i="17"/>
  <c r="J355" i="17"/>
  <c r="J347" i="17"/>
  <c r="J339" i="17"/>
  <c r="J331" i="17"/>
  <c r="J323" i="17"/>
  <c r="J315" i="17"/>
  <c r="J307" i="17"/>
  <c r="J299" i="17"/>
  <c r="J291" i="17"/>
  <c r="J283" i="17"/>
  <c r="J275" i="17"/>
  <c r="J267" i="17"/>
  <c r="J259" i="17"/>
  <c r="J251" i="17"/>
  <c r="J243" i="17"/>
  <c r="J235" i="17"/>
  <c r="J227" i="17"/>
  <c r="J219" i="17"/>
  <c r="J211" i="17"/>
  <c r="J203" i="17"/>
  <c r="J195" i="17"/>
  <c r="J187" i="17"/>
  <c r="J179" i="17"/>
  <c r="J171" i="17"/>
  <c r="J163" i="17"/>
  <c r="J155" i="17"/>
  <c r="J147" i="17"/>
  <c r="J139" i="17"/>
  <c r="J131" i="17"/>
  <c r="J123" i="17"/>
  <c r="J115" i="17"/>
  <c r="J107" i="17"/>
  <c r="J99" i="17"/>
  <c r="J91" i="17"/>
  <c r="J83" i="17"/>
  <c r="J75" i="17"/>
  <c r="J67" i="17"/>
  <c r="J59" i="17"/>
  <c r="J51" i="17"/>
  <c r="J43" i="17"/>
  <c r="J35" i="17"/>
  <c r="J27" i="17"/>
  <c r="J19" i="17"/>
  <c r="J11" i="17"/>
  <c r="J3" i="17"/>
  <c r="J344" i="17"/>
  <c r="J216" i="17"/>
  <c r="J152" i="17"/>
  <c r="J104" i="17"/>
  <c r="J64" i="17"/>
  <c r="J24" i="17"/>
  <c r="J351" i="17"/>
  <c r="J303" i="17"/>
  <c r="J263" i="17"/>
  <c r="J223" i="17"/>
  <c r="J183" i="17"/>
  <c r="J151" i="17"/>
  <c r="J87" i="17"/>
  <c r="J39" i="17"/>
  <c r="J362" i="17"/>
  <c r="J354" i="17"/>
  <c r="J346" i="17"/>
  <c r="J338" i="17"/>
  <c r="J330" i="17"/>
  <c r="J322" i="17"/>
  <c r="J314" i="17"/>
  <c r="J306" i="17"/>
  <c r="J298" i="17"/>
  <c r="J290" i="17"/>
  <c r="J282" i="17"/>
  <c r="J274" i="17"/>
  <c r="J266" i="17"/>
  <c r="J258" i="17"/>
  <c r="J250" i="17"/>
  <c r="J242" i="17"/>
  <c r="J234" i="17"/>
  <c r="J226" i="17"/>
  <c r="J218" i="17"/>
  <c r="J210" i="17"/>
  <c r="J202" i="17"/>
  <c r="J194" i="17"/>
  <c r="J186" i="17"/>
  <c r="J178" i="17"/>
  <c r="J170" i="17"/>
  <c r="J162" i="17"/>
  <c r="J154" i="17"/>
  <c r="J146" i="17"/>
  <c r="J138" i="17"/>
  <c r="J130" i="17"/>
  <c r="J122" i="17"/>
  <c r="J114" i="17"/>
  <c r="J106" i="17"/>
  <c r="J98" i="17"/>
  <c r="J90" i="17"/>
  <c r="J82" i="17"/>
  <c r="J74" i="17"/>
  <c r="J66" i="17"/>
  <c r="J58" i="17"/>
  <c r="J50" i="17"/>
  <c r="J42" i="17"/>
  <c r="J34" i="17"/>
  <c r="J26" i="17"/>
  <c r="J18" i="17"/>
  <c r="J10" i="17"/>
  <c r="J2" i="17"/>
  <c r="J352" i="17"/>
  <c r="J312" i="17"/>
  <c r="J272" i="17"/>
  <c r="J240" i="17"/>
  <c r="J200" i="17"/>
  <c r="J168" i="17"/>
  <c r="J112" i="17"/>
  <c r="J80" i="17"/>
  <c r="J40" i="17"/>
  <c r="J359" i="17"/>
  <c r="J295" i="17"/>
  <c r="J247" i="17"/>
  <c r="J199" i="17"/>
  <c r="J135" i="17"/>
  <c r="J95" i="17"/>
  <c r="J55" i="17"/>
  <c r="J7" i="17"/>
  <c r="J361" i="17"/>
  <c r="J353" i="17"/>
  <c r="J345" i="17"/>
  <c r="J337" i="17"/>
  <c r="J329" i="17"/>
  <c r="J321" i="17"/>
  <c r="J313" i="17"/>
  <c r="J305" i="17"/>
  <c r="J297" i="17"/>
  <c r="J289" i="17"/>
  <c r="J281" i="17"/>
  <c r="J273" i="17"/>
  <c r="J265" i="17"/>
  <c r="J257" i="17"/>
  <c r="J249" i="17"/>
  <c r="J241" i="17"/>
  <c r="J233" i="17"/>
  <c r="J225" i="17"/>
  <c r="J217" i="17"/>
  <c r="J209" i="17"/>
  <c r="J201" i="17"/>
  <c r="J193" i="17"/>
  <c r="J185" i="17"/>
  <c r="J177" i="17"/>
  <c r="J169" i="17"/>
  <c r="J161" i="17"/>
  <c r="J153" i="17"/>
  <c r="J145" i="17"/>
  <c r="J137" i="17"/>
  <c r="J129" i="17"/>
  <c r="J121" i="17"/>
  <c r="J113" i="17"/>
  <c r="J105" i="17"/>
  <c r="J97" i="17"/>
  <c r="J89" i="17"/>
  <c r="J81" i="17"/>
  <c r="J73" i="17"/>
  <c r="J65" i="17"/>
  <c r="J57" i="17"/>
  <c r="J49" i="17"/>
  <c r="J41" i="17"/>
  <c r="J33" i="17"/>
  <c r="J25" i="17"/>
  <c r="J17" i="17"/>
  <c r="J9" i="17"/>
  <c r="J360" i="17"/>
  <c r="J304" i="17"/>
  <c r="J280" i="17"/>
  <c r="J248" i="17"/>
  <c r="J208" i="17"/>
  <c r="J160" i="17"/>
  <c r="J120" i="17"/>
  <c r="J88" i="17"/>
  <c r="J32" i="17"/>
  <c r="J335" i="17"/>
  <c r="J311" i="17"/>
  <c r="J271" i="17"/>
  <c r="J239" i="17"/>
  <c r="J191" i="17"/>
  <c r="J143" i="17"/>
  <c r="J103" i="17"/>
  <c r="J47" i="17"/>
  <c r="J15" i="17"/>
  <c r="F42" i="4"/>
  <c r="G42" i="4"/>
  <c r="B22" i="5"/>
  <c r="B9" i="5"/>
  <c r="N5" i="5"/>
  <c r="N4" i="5"/>
  <c r="T11" i="6" l="1"/>
  <c r="G58" i="6" l="1"/>
  <c r="L53" i="6"/>
  <c r="D53" i="6"/>
  <c r="F58" i="6"/>
  <c r="K53" i="6"/>
  <c r="C53" i="6"/>
  <c r="M58" i="6"/>
  <c r="E58" i="6"/>
  <c r="J53" i="6"/>
  <c r="L58" i="6"/>
  <c r="D58" i="6"/>
  <c r="I53" i="6"/>
  <c r="J58" i="6"/>
  <c r="G53" i="6"/>
  <c r="F53" i="6"/>
  <c r="H58" i="6"/>
  <c r="E53" i="6"/>
  <c r="K58" i="6"/>
  <c r="C58" i="6"/>
  <c r="H53" i="6"/>
  <c r="B58" i="6"/>
  <c r="I58" i="6"/>
  <c r="M53" i="6"/>
  <c r="B53" i="6"/>
  <c r="G52" i="6"/>
  <c r="F52" i="6"/>
  <c r="L52" i="6"/>
  <c r="D52" i="6"/>
  <c r="J52" i="6"/>
  <c r="I52" i="6"/>
  <c r="H52" i="6"/>
  <c r="E52" i="6"/>
  <c r="K52" i="6"/>
  <c r="C52" i="6"/>
  <c r="M52" i="6"/>
  <c r="Y34" i="6"/>
  <c r="H42" i="4" l="1"/>
  <c r="I366" i="17" l="1"/>
  <c r="I358" i="17"/>
  <c r="I350" i="17"/>
  <c r="I342" i="17"/>
  <c r="I334" i="17"/>
  <c r="I326" i="17"/>
  <c r="I318" i="17"/>
  <c r="I310" i="17"/>
  <c r="I302" i="17"/>
  <c r="I294" i="17"/>
  <c r="I286" i="17"/>
  <c r="I278" i="17"/>
  <c r="I270" i="17"/>
  <c r="I262" i="17"/>
  <c r="I254" i="17"/>
  <c r="I246" i="17"/>
  <c r="I238" i="17"/>
  <c r="I230" i="17"/>
  <c r="I222" i="17"/>
  <c r="I214" i="17"/>
  <c r="I206" i="17"/>
  <c r="I198" i="17"/>
  <c r="I190" i="17"/>
  <c r="I182" i="17"/>
  <c r="I174" i="17"/>
  <c r="I166" i="17"/>
  <c r="I158" i="17"/>
  <c r="I150" i="17"/>
  <c r="I142" i="17"/>
  <c r="I134" i="17"/>
  <c r="I126" i="17"/>
  <c r="I118" i="17"/>
  <c r="I110" i="17"/>
  <c r="I102" i="17"/>
  <c r="I94" i="17"/>
  <c r="I86" i="17"/>
  <c r="I78" i="17"/>
  <c r="I70" i="17"/>
  <c r="I62" i="17"/>
  <c r="I54" i="17"/>
  <c r="I46" i="17"/>
  <c r="I38" i="17"/>
  <c r="I30" i="17"/>
  <c r="I22" i="17"/>
  <c r="I14" i="17"/>
  <c r="I6" i="17"/>
  <c r="I365" i="17"/>
  <c r="I357" i="17"/>
  <c r="I349" i="17"/>
  <c r="I341" i="17"/>
  <c r="I333" i="17"/>
  <c r="I325" i="17"/>
  <c r="I317" i="17"/>
  <c r="I309" i="17"/>
  <c r="I301" i="17"/>
  <c r="I293" i="17"/>
  <c r="I285" i="17"/>
  <c r="I277" i="17"/>
  <c r="I269" i="17"/>
  <c r="I261" i="17"/>
  <c r="I253" i="17"/>
  <c r="I245" i="17"/>
  <c r="I237" i="17"/>
  <c r="I229" i="17"/>
  <c r="I221" i="17"/>
  <c r="I213" i="17"/>
  <c r="I205" i="17"/>
  <c r="I197" i="17"/>
  <c r="I189" i="17"/>
  <c r="I181" i="17"/>
  <c r="I173" i="17"/>
  <c r="I165" i="17"/>
  <c r="I157" i="17"/>
  <c r="I149" i="17"/>
  <c r="I141" i="17"/>
  <c r="I133" i="17"/>
  <c r="I125" i="17"/>
  <c r="I117" i="17"/>
  <c r="I109" i="17"/>
  <c r="I101" i="17"/>
  <c r="I93" i="17"/>
  <c r="I85" i="17"/>
  <c r="I77" i="17"/>
  <c r="I69" i="17"/>
  <c r="I61" i="17"/>
  <c r="I53" i="17"/>
  <c r="I45" i="17"/>
  <c r="I37" i="17"/>
  <c r="I29" i="17"/>
  <c r="I21" i="17"/>
  <c r="I13" i="17"/>
  <c r="I5" i="17"/>
  <c r="I364" i="17"/>
  <c r="I356" i="17"/>
  <c r="I348" i="17"/>
  <c r="I340" i="17"/>
  <c r="I332" i="17"/>
  <c r="I324" i="17"/>
  <c r="I316" i="17"/>
  <c r="I308" i="17"/>
  <c r="I300" i="17"/>
  <c r="I292" i="17"/>
  <c r="I284" i="17"/>
  <c r="I276" i="17"/>
  <c r="I268" i="17"/>
  <c r="I260" i="17"/>
  <c r="I252" i="17"/>
  <c r="I244" i="17"/>
  <c r="I236" i="17"/>
  <c r="I228" i="17"/>
  <c r="I220" i="17"/>
  <c r="I212" i="17"/>
  <c r="I204" i="17"/>
  <c r="I196" i="17"/>
  <c r="I188" i="17"/>
  <c r="I180" i="17"/>
  <c r="I172" i="17"/>
  <c r="I164" i="17"/>
  <c r="I156" i="17"/>
  <c r="I148" i="17"/>
  <c r="I140" i="17"/>
  <c r="I132" i="17"/>
  <c r="I124" i="17"/>
  <c r="I116" i="17"/>
  <c r="I108" i="17"/>
  <c r="I100" i="17"/>
  <c r="I92" i="17"/>
  <c r="I84" i="17"/>
  <c r="I76" i="17"/>
  <c r="I68" i="17"/>
  <c r="I60" i="17"/>
  <c r="I52" i="17"/>
  <c r="I44" i="17"/>
  <c r="I36" i="17"/>
  <c r="I28" i="17"/>
  <c r="I20" i="17"/>
  <c r="I12" i="17"/>
  <c r="I4" i="17"/>
  <c r="I363" i="17"/>
  <c r="I355" i="17"/>
  <c r="I347" i="17"/>
  <c r="I339" i="17"/>
  <c r="I331" i="17"/>
  <c r="I323" i="17"/>
  <c r="I315" i="17"/>
  <c r="I307" i="17"/>
  <c r="I299" i="17"/>
  <c r="I291" i="17"/>
  <c r="I283" i="17"/>
  <c r="I275" i="17"/>
  <c r="I267" i="17"/>
  <c r="I259" i="17"/>
  <c r="I251" i="17"/>
  <c r="I243" i="17"/>
  <c r="I235" i="17"/>
  <c r="I227" i="17"/>
  <c r="I219" i="17"/>
  <c r="I211" i="17"/>
  <c r="I203" i="17"/>
  <c r="I195" i="17"/>
  <c r="I187" i="17"/>
  <c r="I179" i="17"/>
  <c r="I171" i="17"/>
  <c r="I163" i="17"/>
  <c r="I155" i="17"/>
  <c r="I147" i="17"/>
  <c r="I139" i="17"/>
  <c r="I131" i="17"/>
  <c r="I123" i="17"/>
  <c r="I115" i="17"/>
  <c r="I107" i="17"/>
  <c r="I99" i="17"/>
  <c r="I91" i="17"/>
  <c r="I83" i="17"/>
  <c r="I75" i="17"/>
  <c r="I67" i="17"/>
  <c r="I59" i="17"/>
  <c r="I51" i="17"/>
  <c r="I43" i="17"/>
  <c r="I35" i="17"/>
  <c r="I27" i="17"/>
  <c r="I19" i="17"/>
  <c r="I11" i="17"/>
  <c r="I3" i="17"/>
  <c r="I362" i="17"/>
  <c r="I354" i="17"/>
  <c r="I346" i="17"/>
  <c r="I338" i="17"/>
  <c r="I330" i="17"/>
  <c r="I322" i="17"/>
  <c r="I314" i="17"/>
  <c r="I306" i="17"/>
  <c r="I298" i="17"/>
  <c r="I290" i="17"/>
  <c r="I282" i="17"/>
  <c r="I274" i="17"/>
  <c r="I266" i="17"/>
  <c r="I258" i="17"/>
  <c r="I250" i="17"/>
  <c r="I242" i="17"/>
  <c r="I234" i="17"/>
  <c r="I226" i="17"/>
  <c r="I218" i="17"/>
  <c r="I210" i="17"/>
  <c r="I202" i="17"/>
  <c r="I194" i="17"/>
  <c r="I186" i="17"/>
  <c r="I178" i="17"/>
  <c r="I170" i="17"/>
  <c r="I162" i="17"/>
  <c r="I154" i="17"/>
  <c r="I146" i="17"/>
  <c r="I138" i="17"/>
  <c r="I130" i="17"/>
  <c r="I122" i="17"/>
  <c r="I114" i="17"/>
  <c r="I106" i="17"/>
  <c r="I98" i="17"/>
  <c r="I90" i="17"/>
  <c r="I82" i="17"/>
  <c r="I74" i="17"/>
  <c r="I66" i="17"/>
  <c r="I58" i="17"/>
  <c r="I50" i="17"/>
  <c r="I42" i="17"/>
  <c r="I34" i="17"/>
  <c r="I26" i="17"/>
  <c r="I18" i="17"/>
  <c r="I10" i="17"/>
  <c r="I2" i="17"/>
  <c r="I361" i="17"/>
  <c r="I353" i="17"/>
  <c r="I345" i="17"/>
  <c r="I337" i="17"/>
  <c r="I329" i="17"/>
  <c r="I321" i="17"/>
  <c r="I313" i="17"/>
  <c r="I305" i="17"/>
  <c r="I297" i="17"/>
  <c r="I289" i="17"/>
  <c r="I281" i="17"/>
  <c r="I273" i="17"/>
  <c r="I265" i="17"/>
  <c r="I257" i="17"/>
  <c r="I249" i="17"/>
  <c r="I241" i="17"/>
  <c r="I233" i="17"/>
  <c r="I225" i="17"/>
  <c r="I217" i="17"/>
  <c r="I209" i="17"/>
  <c r="I201" i="17"/>
  <c r="I193" i="17"/>
  <c r="I185" i="17"/>
  <c r="I177" i="17"/>
  <c r="I169" i="17"/>
  <c r="I161" i="17"/>
  <c r="I153" i="17"/>
  <c r="I145" i="17"/>
  <c r="I137" i="17"/>
  <c r="I129" i="17"/>
  <c r="I121" i="17"/>
  <c r="I113" i="17"/>
  <c r="I105" i="17"/>
  <c r="I97" i="17"/>
  <c r="I89" i="17"/>
  <c r="I81" i="17"/>
  <c r="I73" i="17"/>
  <c r="I65" i="17"/>
  <c r="I57" i="17"/>
  <c r="I49" i="17"/>
  <c r="I41" i="17"/>
  <c r="I33" i="17"/>
  <c r="I25" i="17"/>
  <c r="I17" i="17"/>
  <c r="I9" i="17"/>
  <c r="I360" i="17"/>
  <c r="I328" i="17"/>
  <c r="I296" i="17"/>
  <c r="I264" i="17"/>
  <c r="I232" i="17"/>
  <c r="I200" i="17"/>
  <c r="I168" i="17"/>
  <c r="I136" i="17"/>
  <c r="I104" i="17"/>
  <c r="I72" i="17"/>
  <c r="I40" i="17"/>
  <c r="I8" i="17"/>
  <c r="G6" i="13"/>
  <c r="I359" i="17"/>
  <c r="I327" i="17"/>
  <c r="I295" i="17"/>
  <c r="I263" i="17"/>
  <c r="I231" i="17"/>
  <c r="I199" i="17"/>
  <c r="I167" i="17"/>
  <c r="I135" i="17"/>
  <c r="I103" i="17"/>
  <c r="I71" i="17"/>
  <c r="I39" i="17"/>
  <c r="I7" i="17"/>
  <c r="N6" i="13"/>
  <c r="F6" i="13"/>
  <c r="I352" i="17"/>
  <c r="I320" i="17"/>
  <c r="I288" i="17"/>
  <c r="I256" i="17"/>
  <c r="I224" i="17"/>
  <c r="I192" i="17"/>
  <c r="I160" i="17"/>
  <c r="I128" i="17"/>
  <c r="I96" i="17"/>
  <c r="I64" i="17"/>
  <c r="I32" i="17"/>
  <c r="M6" i="13"/>
  <c r="E6" i="13"/>
  <c r="I351" i="17"/>
  <c r="I319" i="17"/>
  <c r="I287" i="17"/>
  <c r="I255" i="17"/>
  <c r="I223" i="17"/>
  <c r="I191" i="17"/>
  <c r="I159" i="17"/>
  <c r="I127" i="17"/>
  <c r="I95" i="17"/>
  <c r="I63" i="17"/>
  <c r="I31" i="17"/>
  <c r="L6" i="13"/>
  <c r="D6" i="13"/>
  <c r="I344" i="17"/>
  <c r="I312" i="17"/>
  <c r="I280" i="17"/>
  <c r="I248" i="17"/>
  <c r="I216" i="17"/>
  <c r="I184" i="17"/>
  <c r="I152" i="17"/>
  <c r="I120" i="17"/>
  <c r="I88" i="17"/>
  <c r="I56" i="17"/>
  <c r="I24" i="17"/>
  <c r="K6" i="13"/>
  <c r="C6" i="13"/>
  <c r="I343" i="17"/>
  <c r="I311" i="17"/>
  <c r="I279" i="17"/>
  <c r="I247" i="17"/>
  <c r="I215" i="17"/>
  <c r="I183" i="17"/>
  <c r="I151" i="17"/>
  <c r="I119" i="17"/>
  <c r="I87" i="17"/>
  <c r="I55" i="17"/>
  <c r="I23" i="17"/>
  <c r="I304" i="17"/>
  <c r="I176" i="17"/>
  <c r="I48" i="17"/>
  <c r="J6" i="13"/>
  <c r="I208" i="17"/>
  <c r="I207" i="17"/>
  <c r="I303" i="17"/>
  <c r="I175" i="17"/>
  <c r="I47" i="17"/>
  <c r="I271" i="17"/>
  <c r="I15" i="17"/>
  <c r="I80" i="17"/>
  <c r="I335" i="17"/>
  <c r="I272" i="17"/>
  <c r="I144" i="17"/>
  <c r="I16" i="17"/>
  <c r="I143" i="17"/>
  <c r="H6" i="13"/>
  <c r="I336" i="17"/>
  <c r="I79" i="17"/>
  <c r="I240" i="17"/>
  <c r="I112" i="17"/>
  <c r="I6" i="13"/>
  <c r="I239" i="17"/>
  <c r="I111" i="17"/>
  <c r="B6" i="13"/>
  <c r="I3" i="13"/>
  <c r="H3" i="13"/>
  <c r="F3" i="13"/>
  <c r="G3" i="13"/>
  <c r="N3" i="13"/>
  <c r="M3" i="13"/>
  <c r="E3" i="13"/>
  <c r="C3" i="13"/>
  <c r="D3" i="13"/>
  <c r="B3" i="13"/>
  <c r="J3" i="13"/>
  <c r="L3" i="13"/>
  <c r="K3" i="13"/>
  <c r="G362" i="17"/>
  <c r="G354" i="17"/>
  <c r="G346" i="17"/>
  <c r="G338" i="17"/>
  <c r="G330" i="17"/>
  <c r="G322" i="17"/>
  <c r="G314" i="17"/>
  <c r="G306" i="17"/>
  <c r="G298" i="17"/>
  <c r="G290" i="17"/>
  <c r="G282" i="17"/>
  <c r="G274" i="17"/>
  <c r="G266" i="17"/>
  <c r="G258" i="17"/>
  <c r="G250" i="17"/>
  <c r="G242" i="17"/>
  <c r="G234" i="17"/>
  <c r="G226" i="17"/>
  <c r="G218" i="17"/>
  <c r="G210" i="17"/>
  <c r="G202" i="17"/>
  <c r="G194" i="17"/>
  <c r="G186" i="17"/>
  <c r="G178" i="17"/>
  <c r="G170" i="17"/>
  <c r="G162" i="17"/>
  <c r="G154" i="17"/>
  <c r="G146" i="17"/>
  <c r="G138" i="17"/>
  <c r="G130" i="17"/>
  <c r="G122" i="17"/>
  <c r="G114" i="17"/>
  <c r="G106" i="17"/>
  <c r="G98" i="17"/>
  <c r="G90" i="17"/>
  <c r="G82" i="17"/>
  <c r="G74" i="17"/>
  <c r="G66" i="17"/>
  <c r="G58" i="17"/>
  <c r="G50" i="17"/>
  <c r="G42" i="17"/>
  <c r="G34" i="17"/>
  <c r="G26" i="17"/>
  <c r="G18" i="17"/>
  <c r="G10" i="17"/>
  <c r="G2" i="17"/>
  <c r="N4" i="13"/>
  <c r="F4" i="13"/>
  <c r="C4" i="13"/>
  <c r="G117" i="17"/>
  <c r="G109" i="17"/>
  <c r="G85" i="17"/>
  <c r="G53" i="17"/>
  <c r="G361" i="17"/>
  <c r="G353" i="17"/>
  <c r="G345" i="17"/>
  <c r="G337" i="17"/>
  <c r="G329" i="17"/>
  <c r="G321" i="17"/>
  <c r="G313" i="17"/>
  <c r="G305" i="17"/>
  <c r="G297" i="17"/>
  <c r="G289" i="17"/>
  <c r="G281" i="17"/>
  <c r="G273" i="17"/>
  <c r="G265" i="17"/>
  <c r="G257" i="17"/>
  <c r="G249" i="17"/>
  <c r="G241" i="17"/>
  <c r="G233" i="17"/>
  <c r="G225" i="17"/>
  <c r="G217" i="17"/>
  <c r="G209" i="17"/>
  <c r="G201" i="17"/>
  <c r="G193" i="17"/>
  <c r="G185" i="17"/>
  <c r="G177" i="17"/>
  <c r="G169" i="17"/>
  <c r="G161" i="17"/>
  <c r="G153" i="17"/>
  <c r="G145" i="17"/>
  <c r="G137" i="17"/>
  <c r="G129" i="17"/>
  <c r="G121" i="17"/>
  <c r="G113" i="17"/>
  <c r="G105" i="17"/>
  <c r="G97" i="17"/>
  <c r="G89" i="17"/>
  <c r="G81" i="17"/>
  <c r="G73" i="17"/>
  <c r="G65" i="17"/>
  <c r="G57" i="17"/>
  <c r="G49" i="17"/>
  <c r="G41" i="17"/>
  <c r="G33" i="17"/>
  <c r="G25" i="17"/>
  <c r="G17" i="17"/>
  <c r="G9" i="17"/>
  <c r="M4" i="13"/>
  <c r="E4" i="13"/>
  <c r="G125" i="17"/>
  <c r="G101" i="17"/>
  <c r="G77" i="17"/>
  <c r="G45" i="17"/>
  <c r="G360" i="17"/>
  <c r="G352" i="17"/>
  <c r="G344" i="17"/>
  <c r="G336" i="17"/>
  <c r="G328" i="17"/>
  <c r="G320" i="17"/>
  <c r="G312" i="17"/>
  <c r="G304" i="17"/>
  <c r="G296" i="17"/>
  <c r="G288" i="17"/>
  <c r="G280" i="17"/>
  <c r="G272" i="17"/>
  <c r="G264" i="17"/>
  <c r="G256" i="17"/>
  <c r="G248" i="17"/>
  <c r="G240" i="17"/>
  <c r="G232" i="17"/>
  <c r="G224" i="17"/>
  <c r="G216" i="17"/>
  <c r="G208" i="17"/>
  <c r="G200" i="17"/>
  <c r="G192" i="17"/>
  <c r="G184" i="17"/>
  <c r="G176" i="17"/>
  <c r="G168" i="17"/>
  <c r="G160" i="17"/>
  <c r="G152" i="17"/>
  <c r="G144" i="17"/>
  <c r="G136" i="17"/>
  <c r="G128" i="17"/>
  <c r="G120" i="17"/>
  <c r="G112" i="17"/>
  <c r="G104" i="17"/>
  <c r="G96" i="17"/>
  <c r="G88" i="17"/>
  <c r="G80" i="17"/>
  <c r="G72" i="17"/>
  <c r="G64" i="17"/>
  <c r="G56" i="17"/>
  <c r="G48" i="17"/>
  <c r="G40" i="17"/>
  <c r="G32" i="17"/>
  <c r="G24" i="17"/>
  <c r="G16" i="17"/>
  <c r="G8" i="17"/>
  <c r="L4" i="13"/>
  <c r="D4" i="13"/>
  <c r="K4" i="13"/>
  <c r="G133" i="17"/>
  <c r="G69" i="17"/>
  <c r="G21" i="17"/>
  <c r="G359" i="17"/>
  <c r="G351" i="17"/>
  <c r="G343" i="17"/>
  <c r="G335" i="17"/>
  <c r="G327" i="17"/>
  <c r="G319" i="17"/>
  <c r="G311" i="17"/>
  <c r="G303" i="17"/>
  <c r="G295" i="17"/>
  <c r="G287" i="17"/>
  <c r="G279" i="17"/>
  <c r="G271" i="17"/>
  <c r="G263" i="17"/>
  <c r="G255" i="17"/>
  <c r="G247" i="17"/>
  <c r="G239" i="17"/>
  <c r="G231" i="17"/>
  <c r="G223" i="17"/>
  <c r="G215" i="17"/>
  <c r="G207" i="17"/>
  <c r="G199" i="17"/>
  <c r="G191" i="17"/>
  <c r="G183" i="17"/>
  <c r="G175" i="17"/>
  <c r="G167" i="17"/>
  <c r="G159" i="17"/>
  <c r="G151" i="17"/>
  <c r="G143" i="17"/>
  <c r="G135" i="17"/>
  <c r="G127" i="17"/>
  <c r="G119" i="17"/>
  <c r="G111" i="17"/>
  <c r="G103" i="17"/>
  <c r="G95" i="17"/>
  <c r="G87" i="17"/>
  <c r="G79" i="17"/>
  <c r="G71" i="17"/>
  <c r="G63" i="17"/>
  <c r="G55" i="17"/>
  <c r="G47" i="17"/>
  <c r="G39" i="17"/>
  <c r="G31" i="17"/>
  <c r="G23" i="17"/>
  <c r="G15" i="17"/>
  <c r="G7" i="17"/>
  <c r="G366" i="17"/>
  <c r="G358" i="17"/>
  <c r="G350" i="17"/>
  <c r="G342" i="17"/>
  <c r="G334" i="17"/>
  <c r="G326" i="17"/>
  <c r="G318" i="17"/>
  <c r="G310" i="17"/>
  <c r="G302" i="17"/>
  <c r="G294" i="17"/>
  <c r="G286" i="17"/>
  <c r="G278" i="17"/>
  <c r="G270" i="17"/>
  <c r="G262" i="17"/>
  <c r="G254" i="17"/>
  <c r="G246" i="17"/>
  <c r="G238" i="17"/>
  <c r="G230" i="17"/>
  <c r="G222" i="17"/>
  <c r="G214" i="17"/>
  <c r="G206" i="17"/>
  <c r="G198" i="17"/>
  <c r="G190" i="17"/>
  <c r="G182" i="17"/>
  <c r="G174" i="17"/>
  <c r="G166" i="17"/>
  <c r="G158" i="17"/>
  <c r="G150" i="17"/>
  <c r="G142" i="17"/>
  <c r="G134" i="17"/>
  <c r="G126" i="17"/>
  <c r="G118" i="17"/>
  <c r="G110" i="17"/>
  <c r="G102" i="17"/>
  <c r="G94" i="17"/>
  <c r="G86" i="17"/>
  <c r="G78" i="17"/>
  <c r="G70" i="17"/>
  <c r="G62" i="17"/>
  <c r="G54" i="17"/>
  <c r="G46" i="17"/>
  <c r="G38" i="17"/>
  <c r="G30" i="17"/>
  <c r="G22" i="17"/>
  <c r="G14" i="17"/>
  <c r="G6" i="17"/>
  <c r="J4" i="13"/>
  <c r="B4" i="13"/>
  <c r="G141" i="17"/>
  <c r="G93" i="17"/>
  <c r="G61" i="17"/>
  <c r="G29" i="17"/>
  <c r="G365" i="17"/>
  <c r="G357" i="17"/>
  <c r="G349" i="17"/>
  <c r="G341" i="17"/>
  <c r="G333" i="17"/>
  <c r="G325" i="17"/>
  <c r="G317" i="17"/>
  <c r="G309" i="17"/>
  <c r="G301" i="17"/>
  <c r="G293" i="17"/>
  <c r="G285" i="17"/>
  <c r="G277" i="17"/>
  <c r="G269" i="17"/>
  <c r="G261" i="17"/>
  <c r="G253" i="17"/>
  <c r="G245" i="17"/>
  <c r="G237" i="17"/>
  <c r="G229" i="17"/>
  <c r="G221" i="17"/>
  <c r="G213" i="17"/>
  <c r="G205" i="17"/>
  <c r="G197" i="17"/>
  <c r="G189" i="17"/>
  <c r="G181" i="17"/>
  <c r="G173" i="17"/>
  <c r="G165" i="17"/>
  <c r="G157" i="17"/>
  <c r="G149" i="17"/>
  <c r="G348" i="17"/>
  <c r="G316" i="17"/>
  <c r="G284" i="17"/>
  <c r="G252" i="17"/>
  <c r="G220" i="17"/>
  <c r="G188" i="17"/>
  <c r="G156" i="17"/>
  <c r="G124" i="17"/>
  <c r="G92" i="17"/>
  <c r="G60" i="17"/>
  <c r="G35" i="17"/>
  <c r="G5" i="17"/>
  <c r="G243" i="17"/>
  <c r="G115" i="17"/>
  <c r="G13" i="17"/>
  <c r="G292" i="17"/>
  <c r="G164" i="17"/>
  <c r="G12" i="17"/>
  <c r="G355" i="17"/>
  <c r="G227" i="17"/>
  <c r="G67" i="17"/>
  <c r="G347" i="17"/>
  <c r="G315" i="17"/>
  <c r="G283" i="17"/>
  <c r="G251" i="17"/>
  <c r="G219" i="17"/>
  <c r="G187" i="17"/>
  <c r="G155" i="17"/>
  <c r="G123" i="17"/>
  <c r="G91" i="17"/>
  <c r="G59" i="17"/>
  <c r="G28" i="17"/>
  <c r="G4" i="17"/>
  <c r="G27" i="17"/>
  <c r="I4" i="13"/>
  <c r="G307" i="17"/>
  <c r="G211" i="17"/>
  <c r="G147" i="17"/>
  <c r="G51" i="17"/>
  <c r="G43" i="17"/>
  <c r="G324" i="17"/>
  <c r="G196" i="17"/>
  <c r="G68" i="17"/>
  <c r="G323" i="17"/>
  <c r="G163" i="17"/>
  <c r="G36" i="17"/>
  <c r="G340" i="17"/>
  <c r="G308" i="17"/>
  <c r="G276" i="17"/>
  <c r="G244" i="17"/>
  <c r="G212" i="17"/>
  <c r="G180" i="17"/>
  <c r="G148" i="17"/>
  <c r="G116" i="17"/>
  <c r="G84" i="17"/>
  <c r="G52" i="17"/>
  <c r="G3" i="17"/>
  <c r="G339" i="17"/>
  <c r="G275" i="17"/>
  <c r="G179" i="17"/>
  <c r="G83" i="17"/>
  <c r="G20" i="17"/>
  <c r="H4" i="13"/>
  <c r="G260" i="17"/>
  <c r="G132" i="17"/>
  <c r="G37" i="17"/>
  <c r="G291" i="17"/>
  <c r="G195" i="17"/>
  <c r="G99" i="17"/>
  <c r="G364" i="17"/>
  <c r="G332" i="17"/>
  <c r="G300" i="17"/>
  <c r="G268" i="17"/>
  <c r="G236" i="17"/>
  <c r="G204" i="17"/>
  <c r="G172" i="17"/>
  <c r="G140" i="17"/>
  <c r="G108" i="17"/>
  <c r="G76" i="17"/>
  <c r="G44" i="17"/>
  <c r="G19" i="17"/>
  <c r="G4" i="13"/>
  <c r="G363" i="17"/>
  <c r="G331" i="17"/>
  <c r="G299" i="17"/>
  <c r="G267" i="17"/>
  <c r="G235" i="17"/>
  <c r="G203" i="17"/>
  <c r="G171" i="17"/>
  <c r="G139" i="17"/>
  <c r="G107" i="17"/>
  <c r="G75" i="17"/>
  <c r="G356" i="17"/>
  <c r="G228" i="17"/>
  <c r="G100" i="17"/>
  <c r="G259" i="17"/>
  <c r="G131" i="17"/>
  <c r="G11" i="17"/>
  <c r="H363" i="17"/>
  <c r="H355" i="17"/>
  <c r="H347" i="17"/>
  <c r="H339" i="17"/>
  <c r="H331" i="17"/>
  <c r="H323" i="17"/>
  <c r="H315" i="17"/>
  <c r="H307" i="17"/>
  <c r="H299" i="17"/>
  <c r="H291" i="17"/>
  <c r="H283" i="17"/>
  <c r="H275" i="17"/>
  <c r="H267" i="17"/>
  <c r="H259" i="17"/>
  <c r="H251" i="17"/>
  <c r="H243" i="17"/>
  <c r="H235" i="17"/>
  <c r="H227" i="17"/>
  <c r="H219" i="17"/>
  <c r="H211" i="17"/>
  <c r="H203" i="17"/>
  <c r="H195" i="17"/>
  <c r="H187" i="17"/>
  <c r="H179" i="17"/>
  <c r="H171" i="17"/>
  <c r="H163" i="17"/>
  <c r="H155" i="17"/>
  <c r="H147" i="17"/>
  <c r="H139" i="17"/>
  <c r="H131" i="17"/>
  <c r="H123" i="17"/>
  <c r="H115" i="17"/>
  <c r="H107" i="17"/>
  <c r="H99" i="17"/>
  <c r="H91" i="17"/>
  <c r="H83" i="17"/>
  <c r="H75" i="17"/>
  <c r="H67" i="17"/>
  <c r="H59" i="17"/>
  <c r="H362" i="17"/>
  <c r="H354" i="17"/>
  <c r="H346" i="17"/>
  <c r="H338" i="17"/>
  <c r="H330" i="17"/>
  <c r="H322" i="17"/>
  <c r="H314" i="17"/>
  <c r="H306" i="17"/>
  <c r="H298" i="17"/>
  <c r="H290" i="17"/>
  <c r="H282" i="17"/>
  <c r="H274" i="17"/>
  <c r="H266" i="17"/>
  <c r="H258" i="17"/>
  <c r="H250" i="17"/>
  <c r="H242" i="17"/>
  <c r="H234" i="17"/>
  <c r="H226" i="17"/>
  <c r="H218" i="17"/>
  <c r="H210" i="17"/>
  <c r="H202" i="17"/>
  <c r="H194" i="17"/>
  <c r="H186" i="17"/>
  <c r="H178" i="17"/>
  <c r="H170" i="17"/>
  <c r="H162" i="17"/>
  <c r="H154" i="17"/>
  <c r="H146" i="17"/>
  <c r="H138" i="17"/>
  <c r="H130" i="17"/>
  <c r="H122" i="17"/>
  <c r="H114" i="17"/>
  <c r="H106" i="17"/>
  <c r="H98" i="17"/>
  <c r="H90" i="17"/>
  <c r="H82" i="17"/>
  <c r="H74" i="17"/>
  <c r="H66" i="17"/>
  <c r="H58" i="17"/>
  <c r="H361" i="17"/>
  <c r="H353" i="17"/>
  <c r="H345" i="17"/>
  <c r="H337" i="17"/>
  <c r="H329" i="17"/>
  <c r="H321" i="17"/>
  <c r="H313" i="17"/>
  <c r="H305" i="17"/>
  <c r="H297" i="17"/>
  <c r="H289" i="17"/>
  <c r="H281" i="17"/>
  <c r="H273" i="17"/>
  <c r="H265" i="17"/>
  <c r="H257" i="17"/>
  <c r="H249" i="17"/>
  <c r="H241" i="17"/>
  <c r="H233" i="17"/>
  <c r="H225" i="17"/>
  <c r="H217" i="17"/>
  <c r="H209" i="17"/>
  <c r="H201" i="17"/>
  <c r="H193" i="17"/>
  <c r="H185" i="17"/>
  <c r="H177" i="17"/>
  <c r="H169" i="17"/>
  <c r="H161" i="17"/>
  <c r="H153" i="17"/>
  <c r="H145" i="17"/>
  <c r="H137" i="17"/>
  <c r="H129" i="17"/>
  <c r="H121" i="17"/>
  <c r="H113" i="17"/>
  <c r="H105" i="17"/>
  <c r="H97" i="17"/>
  <c r="H89" i="17"/>
  <c r="H81" i="17"/>
  <c r="H73" i="17"/>
  <c r="H65" i="17"/>
  <c r="H57" i="17"/>
  <c r="H360" i="17"/>
  <c r="H352" i="17"/>
  <c r="H344" i="17"/>
  <c r="H336" i="17"/>
  <c r="H328" i="17"/>
  <c r="H320" i="17"/>
  <c r="H312" i="17"/>
  <c r="H304" i="17"/>
  <c r="H296" i="17"/>
  <c r="H288" i="17"/>
  <c r="H280" i="17"/>
  <c r="H272" i="17"/>
  <c r="H264" i="17"/>
  <c r="H256" i="17"/>
  <c r="H248" i="17"/>
  <c r="H240" i="17"/>
  <c r="H232" i="17"/>
  <c r="H224" i="17"/>
  <c r="H216" i="17"/>
  <c r="H208" i="17"/>
  <c r="H200" i="17"/>
  <c r="H192" i="17"/>
  <c r="H184" i="17"/>
  <c r="H176" i="17"/>
  <c r="H168" i="17"/>
  <c r="H160" i="17"/>
  <c r="H152" i="17"/>
  <c r="H144" i="17"/>
  <c r="H136" i="17"/>
  <c r="H128" i="17"/>
  <c r="H120" i="17"/>
  <c r="H112" i="17"/>
  <c r="H104" i="17"/>
  <c r="H96" i="17"/>
  <c r="H88" i="17"/>
  <c r="H80" i="17"/>
  <c r="H72" i="17"/>
  <c r="H64" i="17"/>
  <c r="H56" i="17"/>
  <c r="H359" i="17"/>
  <c r="H351" i="17"/>
  <c r="H343" i="17"/>
  <c r="H335" i="17"/>
  <c r="H327" i="17"/>
  <c r="H319" i="17"/>
  <c r="H311" i="17"/>
  <c r="H303" i="17"/>
  <c r="H295" i="17"/>
  <c r="H287" i="17"/>
  <c r="H279" i="17"/>
  <c r="H271" i="17"/>
  <c r="H263" i="17"/>
  <c r="H255" i="17"/>
  <c r="H247" i="17"/>
  <c r="H239" i="17"/>
  <c r="H231" i="17"/>
  <c r="H223" i="17"/>
  <c r="H215" i="17"/>
  <c r="H207" i="17"/>
  <c r="H199" i="17"/>
  <c r="H191" i="17"/>
  <c r="H183" i="17"/>
  <c r="H175" i="17"/>
  <c r="H167" i="17"/>
  <c r="H159" i="17"/>
  <c r="H151" i="17"/>
  <c r="H143" i="17"/>
  <c r="H135" i="17"/>
  <c r="H127" i="17"/>
  <c r="H119" i="17"/>
  <c r="H111" i="17"/>
  <c r="H103" i="17"/>
  <c r="H95" i="17"/>
  <c r="H87" i="17"/>
  <c r="H79" i="17"/>
  <c r="H71" i="17"/>
  <c r="H63" i="17"/>
  <c r="H55" i="17"/>
  <c r="H366" i="17"/>
  <c r="H358" i="17"/>
  <c r="H350" i="17"/>
  <c r="H342" i="17"/>
  <c r="H334" i="17"/>
  <c r="H326" i="17"/>
  <c r="H318" i="17"/>
  <c r="H310" i="17"/>
  <c r="H302" i="17"/>
  <c r="H294" i="17"/>
  <c r="H286" i="17"/>
  <c r="H278" i="17"/>
  <c r="H270" i="17"/>
  <c r="H262" i="17"/>
  <c r="H254" i="17"/>
  <c r="H246" i="17"/>
  <c r="H238" i="17"/>
  <c r="H230" i="17"/>
  <c r="H222" i="17"/>
  <c r="H214" i="17"/>
  <c r="H206" i="17"/>
  <c r="H198" i="17"/>
  <c r="H190" i="17"/>
  <c r="H182" i="17"/>
  <c r="H174" i="17"/>
  <c r="H166" i="17"/>
  <c r="H158" i="17"/>
  <c r="H150" i="17"/>
  <c r="H142" i="17"/>
  <c r="H134" i="17"/>
  <c r="H126" i="17"/>
  <c r="H118" i="17"/>
  <c r="H110" i="17"/>
  <c r="H102" i="17"/>
  <c r="H94" i="17"/>
  <c r="H86" i="17"/>
  <c r="H78" i="17"/>
  <c r="H70" i="17"/>
  <c r="H62" i="17"/>
  <c r="H54" i="17"/>
  <c r="H341" i="17"/>
  <c r="H309" i="17"/>
  <c r="H277" i="17"/>
  <c r="H245" i="17"/>
  <c r="H213" i="17"/>
  <c r="H181" i="17"/>
  <c r="H149" i="17"/>
  <c r="H117" i="17"/>
  <c r="H85" i="17"/>
  <c r="H53" i="17"/>
  <c r="H45" i="17"/>
  <c r="H37" i="17"/>
  <c r="H29" i="17"/>
  <c r="H21" i="17"/>
  <c r="H13" i="17"/>
  <c r="H5" i="17"/>
  <c r="L5" i="13"/>
  <c r="D5" i="13"/>
  <c r="H340" i="17"/>
  <c r="H308" i="17"/>
  <c r="H276" i="17"/>
  <c r="H244" i="17"/>
  <c r="H212" i="17"/>
  <c r="H180" i="17"/>
  <c r="H148" i="17"/>
  <c r="H116" i="17"/>
  <c r="H84" i="17"/>
  <c r="H52" i="17"/>
  <c r="H44" i="17"/>
  <c r="H36" i="17"/>
  <c r="H28" i="17"/>
  <c r="H20" i="17"/>
  <c r="H12" i="17"/>
  <c r="H4" i="17"/>
  <c r="K5" i="13"/>
  <c r="C5" i="13"/>
  <c r="H365" i="17"/>
  <c r="H333" i="17"/>
  <c r="H301" i="17"/>
  <c r="H269" i="17"/>
  <c r="H237" i="17"/>
  <c r="H205" i="17"/>
  <c r="H173" i="17"/>
  <c r="H141" i="17"/>
  <c r="H109" i="17"/>
  <c r="H77" i="17"/>
  <c r="H51" i="17"/>
  <c r="H43" i="17"/>
  <c r="H35" i="17"/>
  <c r="H27" i="17"/>
  <c r="H19" i="17"/>
  <c r="H11" i="17"/>
  <c r="H3" i="17"/>
  <c r="J5" i="13"/>
  <c r="B5" i="13"/>
  <c r="H364" i="17"/>
  <c r="H332" i="17"/>
  <c r="H300" i="17"/>
  <c r="H268" i="17"/>
  <c r="H236" i="17"/>
  <c r="H204" i="17"/>
  <c r="H172" i="17"/>
  <c r="H140" i="17"/>
  <c r="H108" i="17"/>
  <c r="H76" i="17"/>
  <c r="H50" i="17"/>
  <c r="H42" i="17"/>
  <c r="H34" i="17"/>
  <c r="H26" i="17"/>
  <c r="H18" i="17"/>
  <c r="H10" i="17"/>
  <c r="H2" i="17"/>
  <c r="I5" i="13"/>
  <c r="H357" i="17"/>
  <c r="H325" i="17"/>
  <c r="H293" i="17"/>
  <c r="H261" i="17"/>
  <c r="H229" i="17"/>
  <c r="H197" i="17"/>
  <c r="H165" i="17"/>
  <c r="H133" i="17"/>
  <c r="H101" i="17"/>
  <c r="H69" i="17"/>
  <c r="H49" i="17"/>
  <c r="H41" i="17"/>
  <c r="H33" i="17"/>
  <c r="H25" i="17"/>
  <c r="H17" i="17"/>
  <c r="H9" i="17"/>
  <c r="H5" i="13"/>
  <c r="H356" i="17"/>
  <c r="H324" i="17"/>
  <c r="H292" i="17"/>
  <c r="H260" i="17"/>
  <c r="H228" i="17"/>
  <c r="H196" i="17"/>
  <c r="H164" i="17"/>
  <c r="H132" i="17"/>
  <c r="H100" i="17"/>
  <c r="H68" i="17"/>
  <c r="H48" i="17"/>
  <c r="H40" i="17"/>
  <c r="H32" i="17"/>
  <c r="H24" i="17"/>
  <c r="H16" i="17"/>
  <c r="H8" i="17"/>
  <c r="H285" i="17"/>
  <c r="H157" i="17"/>
  <c r="H47" i="17"/>
  <c r="H15" i="17"/>
  <c r="M5" i="13"/>
  <c r="H252" i="17"/>
  <c r="H284" i="17"/>
  <c r="H156" i="17"/>
  <c r="H46" i="17"/>
  <c r="H14" i="17"/>
  <c r="G5" i="13"/>
  <c r="F5" i="13"/>
  <c r="H124" i="17"/>
  <c r="H6" i="17"/>
  <c r="E5" i="13"/>
  <c r="H61" i="17"/>
  <c r="H188" i="17"/>
  <c r="H253" i="17"/>
  <c r="H125" i="17"/>
  <c r="H39" i="17"/>
  <c r="H7" i="17"/>
  <c r="H38" i="17"/>
  <c r="H189" i="17"/>
  <c r="H23" i="17"/>
  <c r="H60" i="17"/>
  <c r="N5" i="13"/>
  <c r="H349" i="17"/>
  <c r="H221" i="17"/>
  <c r="H93" i="17"/>
  <c r="H31" i="17"/>
  <c r="H348" i="17"/>
  <c r="H220" i="17"/>
  <c r="H92" i="17"/>
  <c r="H30" i="17"/>
  <c r="H317" i="17"/>
  <c r="H316" i="17"/>
  <c r="H22" i="17"/>
  <c r="H64" i="12" l="1"/>
  <c r="D64" i="12"/>
  <c r="H62" i="12"/>
  <c r="F62" i="12"/>
  <c r="F64" i="12" s="1"/>
  <c r="G62" i="12"/>
  <c r="G64" i="12" s="1"/>
  <c r="E62" i="12"/>
  <c r="D62" i="12"/>
  <c r="C62" i="12"/>
  <c r="H58" i="12"/>
  <c r="N5" i="12"/>
  <c r="DI70" i="3"/>
  <c r="J62" i="3" s="1"/>
  <c r="DI69" i="3"/>
  <c r="J61" i="3" s="1"/>
  <c r="DI68" i="3"/>
  <c r="J60" i="3" s="1"/>
  <c r="DI62" i="3"/>
  <c r="J54" i="3" s="1"/>
  <c r="DI59" i="3"/>
  <c r="J51" i="3" s="1"/>
  <c r="DI76" i="3"/>
  <c r="J68" i="3" s="1"/>
  <c r="I64" i="6" s="1"/>
  <c r="DH71" i="3"/>
  <c r="I63" i="3" s="1"/>
  <c r="DF66" i="3" l="1"/>
  <c r="G58" i="3" s="1"/>
  <c r="DI67" i="3"/>
  <c r="J59" i="3" s="1"/>
  <c r="G63" i="12"/>
  <c r="DF67" i="3"/>
  <c r="G59" i="3" s="1"/>
  <c r="DG68" i="3"/>
  <c r="H60" i="3" s="1"/>
  <c r="DG69" i="3"/>
  <c r="H61" i="3" s="1"/>
  <c r="G65" i="12"/>
  <c r="DF58" i="3"/>
  <c r="G50" i="3" s="1"/>
  <c r="DF60" i="3"/>
  <c r="G52" i="3" s="1"/>
  <c r="DF65" i="3"/>
  <c r="G57" i="3" s="1"/>
  <c r="DF68" i="3"/>
  <c r="G60" i="3" s="1"/>
  <c r="DF70" i="3"/>
  <c r="G62" i="3" s="1"/>
  <c r="DF77" i="3"/>
  <c r="G69" i="3" s="1"/>
  <c r="DH65" i="3"/>
  <c r="I57" i="3" s="1"/>
  <c r="DF63" i="3"/>
  <c r="G55" i="3" s="1"/>
  <c r="DF75" i="3"/>
  <c r="G67" i="3" s="1"/>
  <c r="DG58" i="3"/>
  <c r="H50" i="3" s="1"/>
  <c r="DG59" i="3"/>
  <c r="H51" i="3" s="1"/>
  <c r="DG60" i="3"/>
  <c r="H52" i="3" s="1"/>
  <c r="DG62" i="3"/>
  <c r="H54" i="3" s="1"/>
  <c r="DG67" i="3"/>
  <c r="H59" i="3" s="1"/>
  <c r="DF61" i="3"/>
  <c r="G53" i="3" s="1"/>
  <c r="DF64" i="3"/>
  <c r="G56" i="3" s="1"/>
  <c r="DH74" i="3"/>
  <c r="I66" i="3" s="1"/>
  <c r="DH73" i="3"/>
  <c r="I65" i="3" s="1"/>
  <c r="DG61" i="3"/>
  <c r="H53" i="3" s="1"/>
  <c r="DG63" i="3"/>
  <c r="H55" i="3" s="1"/>
  <c r="DG65" i="3"/>
  <c r="H57" i="3" s="1"/>
  <c r="DG70" i="3"/>
  <c r="H62" i="3" s="1"/>
  <c r="DG71" i="3"/>
  <c r="H63" i="3" s="1"/>
  <c r="DG73" i="3"/>
  <c r="H65" i="3" s="1"/>
  <c r="DH59" i="3"/>
  <c r="I51" i="3" s="1"/>
  <c r="DH63" i="3"/>
  <c r="I55" i="3" s="1"/>
  <c r="DH64" i="3"/>
  <c r="I56" i="3" s="1"/>
  <c r="DH75" i="3"/>
  <c r="I67" i="3" s="1"/>
  <c r="DF59" i="3"/>
  <c r="G51" i="3" s="1"/>
  <c r="DF62" i="3"/>
  <c r="G54" i="3" s="1"/>
  <c r="DF69" i="3"/>
  <c r="G61" i="3" s="1"/>
  <c r="DF71" i="3"/>
  <c r="G63" i="3" s="1"/>
  <c r="DF72" i="3"/>
  <c r="G64" i="3" s="1"/>
  <c r="DF73" i="3"/>
  <c r="G65" i="3" s="1"/>
  <c r="DF74" i="3"/>
  <c r="G66" i="3" s="1"/>
  <c r="DF76" i="3"/>
  <c r="G68" i="3" s="1"/>
  <c r="F64" i="6" s="1"/>
  <c r="DG64" i="3"/>
  <c r="H56" i="3" s="1"/>
  <c r="DG66" i="3"/>
  <c r="H58" i="3" s="1"/>
  <c r="DG72" i="3"/>
  <c r="H64" i="3" s="1"/>
  <c r="DG74" i="3"/>
  <c r="H66" i="3" s="1"/>
  <c r="DG77" i="3"/>
  <c r="H69" i="3" s="1"/>
  <c r="DG76" i="3"/>
  <c r="H68" i="3" s="1"/>
  <c r="G64" i="6" s="1"/>
  <c r="DI58" i="3"/>
  <c r="J50" i="3" s="1"/>
  <c r="DI60" i="3"/>
  <c r="J52" i="3" s="1"/>
  <c r="DI61" i="3"/>
  <c r="J53" i="3" s="1"/>
  <c r="DI63" i="3"/>
  <c r="J55" i="3" s="1"/>
  <c r="DI64" i="3"/>
  <c r="J56" i="3" s="1"/>
  <c r="DI65" i="3"/>
  <c r="J57" i="3" s="1"/>
  <c r="DI66" i="3"/>
  <c r="J58" i="3" s="1"/>
  <c r="DI71" i="3"/>
  <c r="J63" i="3" s="1"/>
  <c r="DI72" i="3"/>
  <c r="J64" i="3" s="1"/>
  <c r="DI73" i="3"/>
  <c r="J65" i="3" s="1"/>
  <c r="DI74" i="3"/>
  <c r="J66" i="3" s="1"/>
  <c r="DI75" i="3"/>
  <c r="J67" i="3" s="1"/>
  <c r="DI77" i="3"/>
  <c r="J69" i="3" s="1"/>
  <c r="DG75" i="3"/>
  <c r="H67" i="3" s="1"/>
  <c r="DH58" i="3"/>
  <c r="I50" i="3" s="1"/>
  <c r="DE59" i="3"/>
  <c r="F51" i="3" s="1"/>
  <c r="DH60" i="3"/>
  <c r="I52" i="3" s="1"/>
  <c r="DH61" i="3"/>
  <c r="I53" i="3" s="1"/>
  <c r="DE62" i="3"/>
  <c r="F54" i="3" s="1"/>
  <c r="DH62" i="3"/>
  <c r="I54" i="3" s="1"/>
  <c r="DE66" i="3"/>
  <c r="F58" i="3" s="1"/>
  <c r="DH66" i="3"/>
  <c r="I58" i="3" s="1"/>
  <c r="DH67" i="3"/>
  <c r="I59" i="3" s="1"/>
  <c r="DH68" i="3"/>
  <c r="I60" i="3" s="1"/>
  <c r="DE69" i="3"/>
  <c r="F61" i="3" s="1"/>
  <c r="DH69" i="3"/>
  <c r="I61" i="3" s="1"/>
  <c r="DH70" i="3"/>
  <c r="I62" i="3" s="1"/>
  <c r="DH72" i="3"/>
  <c r="I64" i="3" s="1"/>
  <c r="DE73" i="3"/>
  <c r="F65" i="3" s="1"/>
  <c r="DE74" i="3"/>
  <c r="F66" i="3" s="1"/>
  <c r="DE75" i="3"/>
  <c r="F67" i="3" s="1"/>
  <c r="DE76" i="3"/>
  <c r="F68" i="3" s="1"/>
  <c r="E64" i="6" s="1"/>
  <c r="DH76" i="3"/>
  <c r="I68" i="3" s="1"/>
  <c r="H64" i="6" s="1"/>
  <c r="DE77" i="3"/>
  <c r="F69" i="3" s="1"/>
  <c r="DH77" i="3"/>
  <c r="I69" i="3" s="1"/>
  <c r="C64" i="12"/>
  <c r="C63" i="12"/>
  <c r="E63" i="12"/>
  <c r="E64" i="12"/>
  <c r="E65" i="12" s="1"/>
  <c r="DE68" i="3" l="1"/>
  <c r="F60" i="3" s="1"/>
  <c r="DE70" i="3"/>
  <c r="F62" i="3" s="1"/>
  <c r="DE65" i="3"/>
  <c r="F57" i="3" s="1"/>
  <c r="DE64" i="3"/>
  <c r="F56" i="3" s="1"/>
  <c r="DE60" i="3"/>
  <c r="F52" i="3" s="1"/>
  <c r="DB58" i="3"/>
  <c r="C50" i="3" s="1"/>
  <c r="DD58" i="3"/>
  <c r="E50" i="3" s="1"/>
  <c r="DC58" i="3"/>
  <c r="D50" i="3" s="1"/>
  <c r="DC66" i="3"/>
  <c r="D58" i="3" s="1"/>
  <c r="DB66" i="3"/>
  <c r="C58" i="3" s="1"/>
  <c r="DD66" i="3"/>
  <c r="E58" i="3" s="1"/>
  <c r="DB67" i="3"/>
  <c r="C59" i="3" s="1"/>
  <c r="DD67" i="3"/>
  <c r="E59" i="3" s="1"/>
  <c r="DC67" i="3"/>
  <c r="D59" i="3" s="1"/>
  <c r="DC59" i="3"/>
  <c r="D51" i="3" s="1"/>
  <c r="DB59" i="3"/>
  <c r="C51" i="3" s="1"/>
  <c r="DD59" i="3"/>
  <c r="E51" i="3" s="1"/>
  <c r="DC76" i="3"/>
  <c r="D68" i="3" s="1"/>
  <c r="C64" i="6" s="1"/>
  <c r="DD76" i="3"/>
  <c r="E68" i="3" s="1"/>
  <c r="D64" i="6" s="1"/>
  <c r="DB76" i="3"/>
  <c r="C68" i="3" s="1"/>
  <c r="B64" i="6" s="1"/>
  <c r="DE63" i="3"/>
  <c r="F55" i="3" s="1"/>
  <c r="I64" i="12"/>
  <c r="C65" i="12"/>
  <c r="I65" i="12" s="1"/>
  <c r="DE67" i="3"/>
  <c r="F59" i="3" s="1"/>
  <c r="DE61" i="3"/>
  <c r="F53" i="3" s="1"/>
  <c r="DE58" i="3"/>
  <c r="F50" i="3" s="1"/>
  <c r="DB73" i="3"/>
  <c r="C65" i="3" s="1"/>
  <c r="DC73" i="3"/>
  <c r="D65" i="3" s="1"/>
  <c r="DD73" i="3"/>
  <c r="E65" i="3" s="1"/>
  <c r="DC69" i="3"/>
  <c r="D61" i="3" s="1"/>
  <c r="DB69" i="3"/>
  <c r="C61" i="3" s="1"/>
  <c r="DD69" i="3"/>
  <c r="E61" i="3" s="1"/>
  <c r="DE71" i="3"/>
  <c r="F63" i="3" s="1"/>
  <c r="DE72" i="3"/>
  <c r="F64" i="3" s="1"/>
  <c r="AW32" i="3"/>
  <c r="AW31" i="3"/>
  <c r="AV32" i="3"/>
  <c r="AV33" i="3"/>
  <c r="AV34" i="3"/>
  <c r="AV35" i="3"/>
  <c r="AV36" i="3"/>
  <c r="AV37" i="3"/>
  <c r="AV38" i="3"/>
  <c r="AV39" i="3"/>
  <c r="AV40" i="3"/>
  <c r="AV41" i="3"/>
  <c r="AV42" i="3"/>
  <c r="AV43" i="3"/>
  <c r="AV44" i="3"/>
  <c r="AV45" i="3"/>
  <c r="AV46" i="3"/>
  <c r="AV47" i="3"/>
  <c r="AV48" i="3"/>
  <c r="AV49" i="3"/>
  <c r="DH6" i="3"/>
  <c r="F23" i="2"/>
  <c r="I21" i="2"/>
  <c r="I22" i="2"/>
  <c r="H23" i="2"/>
  <c r="H22" i="2"/>
  <c r="G23" i="2"/>
  <c r="G22" i="2"/>
  <c r="G21" i="2"/>
  <c r="F22" i="2"/>
  <c r="F21" i="2"/>
  <c r="E22" i="2"/>
  <c r="E23" i="2"/>
  <c r="E21" i="2" l="1"/>
  <c r="J21" i="2"/>
  <c r="DJ49" i="3"/>
  <c r="K44" i="3" s="1"/>
  <c r="I23" i="2"/>
  <c r="J22" i="2"/>
  <c r="J23" i="2"/>
  <c r="DE22" i="3"/>
  <c r="F21" i="3" s="1"/>
  <c r="DE14" i="3"/>
  <c r="DE6" i="3"/>
  <c r="DE21" i="3"/>
  <c r="DJ7" i="3"/>
  <c r="DJ23" i="3"/>
  <c r="DF12" i="3"/>
  <c r="C22" i="2"/>
  <c r="H21" i="2"/>
  <c r="B23" i="2"/>
  <c r="D23" i="2"/>
  <c r="C23" i="2"/>
  <c r="D22" i="2"/>
  <c r="B21" i="2"/>
  <c r="C21" i="2"/>
  <c r="D21" i="2"/>
  <c r="K21" i="2"/>
  <c r="L21" i="2"/>
  <c r="M21" i="2"/>
  <c r="DM72" i="3"/>
  <c r="N64" i="3" s="1"/>
  <c r="DK72" i="3"/>
  <c r="L64" i="3" s="1"/>
  <c r="DL72" i="3"/>
  <c r="M64" i="3" s="1"/>
  <c r="DJ72" i="3"/>
  <c r="K64" i="3" s="1"/>
  <c r="DK76" i="3"/>
  <c r="L68" i="3" s="1"/>
  <c r="K64" i="6" s="1"/>
  <c r="DM76" i="3"/>
  <c r="N68" i="3" s="1"/>
  <c r="M64" i="6" s="1"/>
  <c r="DL76" i="3"/>
  <c r="M68" i="3" s="1"/>
  <c r="L64" i="6" s="1"/>
  <c r="DJ76" i="3"/>
  <c r="K68" i="3" s="1"/>
  <c r="J64" i="6" s="1"/>
  <c r="DD61" i="3"/>
  <c r="E53" i="3" s="1"/>
  <c r="DC61" i="3"/>
  <c r="D53" i="3" s="1"/>
  <c r="DB61" i="3"/>
  <c r="C53" i="3" s="1"/>
  <c r="DD63" i="3"/>
  <c r="E55" i="3" s="1"/>
  <c r="DC63" i="3"/>
  <c r="D55" i="3" s="1"/>
  <c r="DB63" i="3"/>
  <c r="C55" i="3" s="1"/>
  <c r="DD71" i="3"/>
  <c r="E63" i="3" s="1"/>
  <c r="DB71" i="3"/>
  <c r="C63" i="3" s="1"/>
  <c r="DC71" i="3"/>
  <c r="D63" i="3" s="1"/>
  <c r="DM64" i="3"/>
  <c r="N56" i="3" s="1"/>
  <c r="DK64" i="3"/>
  <c r="L56" i="3" s="1"/>
  <c r="DL64" i="3"/>
  <c r="M56" i="3" s="1"/>
  <c r="DJ64" i="3"/>
  <c r="K56" i="3" s="1"/>
  <c r="DM58" i="3"/>
  <c r="N50" i="3" s="1"/>
  <c r="DK58" i="3"/>
  <c r="L50" i="3" s="1"/>
  <c r="DL58" i="3"/>
  <c r="M50" i="3" s="1"/>
  <c r="DJ58" i="3"/>
  <c r="K50" i="3" s="1"/>
  <c r="DC62" i="3"/>
  <c r="D54" i="3" s="1"/>
  <c r="DB62" i="3"/>
  <c r="C54" i="3" s="1"/>
  <c r="DD62" i="3"/>
  <c r="E54" i="3" s="1"/>
  <c r="DB77" i="3"/>
  <c r="C69" i="3" s="1"/>
  <c r="DD77" i="3"/>
  <c r="E69" i="3" s="1"/>
  <c r="DC77" i="3"/>
  <c r="D69" i="3" s="1"/>
  <c r="DE37" i="3"/>
  <c r="F32" i="3" s="1"/>
  <c r="DE47" i="3"/>
  <c r="F42" i="3" s="1"/>
  <c r="DE49" i="3"/>
  <c r="F44" i="3" s="1"/>
  <c r="DK68" i="3"/>
  <c r="L60" i="3" s="1"/>
  <c r="DL68" i="3"/>
  <c r="M60" i="3" s="1"/>
  <c r="DM68" i="3"/>
  <c r="N60" i="3" s="1"/>
  <c r="DJ68" i="3"/>
  <c r="K60" i="3" s="1"/>
  <c r="DF36" i="3"/>
  <c r="G31" i="3" s="1"/>
  <c r="DF39" i="3"/>
  <c r="G34" i="3" s="1"/>
  <c r="DF45" i="3"/>
  <c r="G40" i="3" s="1"/>
  <c r="DL63" i="3"/>
  <c r="M55" i="3" s="1"/>
  <c r="DM63" i="3"/>
  <c r="N55" i="3" s="1"/>
  <c r="DK63" i="3"/>
  <c r="L55" i="3" s="1"/>
  <c r="DJ63" i="3"/>
  <c r="K55" i="3" s="1"/>
  <c r="DG33" i="3"/>
  <c r="H28" i="3" s="1"/>
  <c r="DG34" i="3"/>
  <c r="H29" i="3" s="1"/>
  <c r="DG37" i="3"/>
  <c r="H32" i="3" s="1"/>
  <c r="DG38" i="3"/>
  <c r="H33" i="3" s="1"/>
  <c r="DG39" i="3"/>
  <c r="H34" i="3" s="1"/>
  <c r="DG41" i="3"/>
  <c r="H36" i="3" s="1"/>
  <c r="DG42" i="3"/>
  <c r="H37" i="3" s="1"/>
  <c r="DG45" i="3"/>
  <c r="H40" i="3" s="1"/>
  <c r="DG47" i="3"/>
  <c r="H42" i="3" s="1"/>
  <c r="DG49" i="3"/>
  <c r="H44" i="3" s="1"/>
  <c r="DG50" i="3"/>
  <c r="H45" i="3" s="1"/>
  <c r="DB64" i="3"/>
  <c r="C56" i="3" s="1"/>
  <c r="DC64" i="3"/>
  <c r="D56" i="3" s="1"/>
  <c r="DD64" i="3"/>
  <c r="E56" i="3" s="1"/>
  <c r="DC75" i="3"/>
  <c r="D67" i="3" s="1"/>
  <c r="DB75" i="3"/>
  <c r="C67" i="3" s="1"/>
  <c r="DD75" i="3"/>
  <c r="E67" i="3" s="1"/>
  <c r="DL73" i="3"/>
  <c r="M65" i="3" s="1"/>
  <c r="DK73" i="3"/>
  <c r="L65" i="3" s="1"/>
  <c r="DM73" i="3"/>
  <c r="N65" i="3" s="1"/>
  <c r="DJ73" i="3"/>
  <c r="K65" i="3" s="1"/>
  <c r="DL75" i="3"/>
  <c r="M67" i="3" s="1"/>
  <c r="DJ75" i="3"/>
  <c r="K67" i="3" s="1"/>
  <c r="DK75" i="3"/>
  <c r="L67" i="3" s="1"/>
  <c r="DM75" i="3"/>
  <c r="N67" i="3" s="1"/>
  <c r="DD70" i="3"/>
  <c r="E62" i="3" s="1"/>
  <c r="DC70" i="3"/>
  <c r="D62" i="3" s="1"/>
  <c r="DB70" i="3"/>
  <c r="C62" i="3" s="1"/>
  <c r="DE41" i="3"/>
  <c r="F36" i="3" s="1"/>
  <c r="DE51" i="3"/>
  <c r="F46" i="3" s="1"/>
  <c r="DD72" i="3"/>
  <c r="E64" i="3" s="1"/>
  <c r="DC72" i="3"/>
  <c r="D64" i="3" s="1"/>
  <c r="DB72" i="3"/>
  <c r="C64" i="3" s="1"/>
  <c r="DF33" i="3"/>
  <c r="G28" i="3" s="1"/>
  <c r="DF37" i="3"/>
  <c r="G32" i="3" s="1"/>
  <c r="DF44" i="3"/>
  <c r="G39" i="3" s="1"/>
  <c r="DF46" i="3"/>
  <c r="G41" i="3" s="1"/>
  <c r="DK60" i="3"/>
  <c r="L52" i="3" s="1"/>
  <c r="DL60" i="3"/>
  <c r="M52" i="3" s="1"/>
  <c r="DM60" i="3"/>
  <c r="N52" i="3" s="1"/>
  <c r="DJ60" i="3"/>
  <c r="K52" i="3" s="1"/>
  <c r="DH12" i="3"/>
  <c r="DH32" i="3"/>
  <c r="I27" i="3" s="1"/>
  <c r="DH33" i="3"/>
  <c r="I28" i="3" s="1"/>
  <c r="DH35" i="3"/>
  <c r="I30" i="3" s="1"/>
  <c r="DH36" i="3"/>
  <c r="I31" i="3" s="1"/>
  <c r="DH37" i="3"/>
  <c r="I32" i="3" s="1"/>
  <c r="DH40" i="3"/>
  <c r="I35" i="3" s="1"/>
  <c r="DH44" i="3"/>
  <c r="I39" i="3" s="1"/>
  <c r="DH45" i="3"/>
  <c r="I40" i="3" s="1"/>
  <c r="DH48" i="3"/>
  <c r="I43" i="3" s="1"/>
  <c r="DB74" i="3"/>
  <c r="C66" i="3" s="1"/>
  <c r="DD74" i="3"/>
  <c r="E66" i="3" s="1"/>
  <c r="DC74" i="3"/>
  <c r="D66" i="3" s="1"/>
  <c r="DL59" i="3"/>
  <c r="M51" i="3" s="1"/>
  <c r="DM59" i="3"/>
  <c r="N51" i="3" s="1"/>
  <c r="DK59" i="3"/>
  <c r="L51" i="3" s="1"/>
  <c r="DJ59" i="3"/>
  <c r="K51" i="3" s="1"/>
  <c r="DD60" i="3"/>
  <c r="E52" i="3" s="1"/>
  <c r="DC60" i="3"/>
  <c r="D52" i="3" s="1"/>
  <c r="DB60" i="3"/>
  <c r="C52" i="3" s="1"/>
  <c r="DI12" i="3"/>
  <c r="DE33" i="3"/>
  <c r="F28" i="3" s="1"/>
  <c r="DE39" i="3"/>
  <c r="F34" i="3" s="1"/>
  <c r="DE42" i="3"/>
  <c r="F37" i="3" s="1"/>
  <c r="DE43" i="3"/>
  <c r="F38" i="3" s="1"/>
  <c r="DE50" i="3"/>
  <c r="F45" i="3" s="1"/>
  <c r="DC65" i="3"/>
  <c r="D57" i="3" s="1"/>
  <c r="DB65" i="3"/>
  <c r="C57" i="3" s="1"/>
  <c r="DD65" i="3"/>
  <c r="E57" i="3" s="1"/>
  <c r="DF32" i="3"/>
  <c r="G27" i="3" s="1"/>
  <c r="DF35" i="3"/>
  <c r="G30" i="3" s="1"/>
  <c r="DF38" i="3"/>
  <c r="G33" i="3" s="1"/>
  <c r="DF51" i="3"/>
  <c r="G46" i="3" s="1"/>
  <c r="DK62" i="3"/>
  <c r="L54" i="3" s="1"/>
  <c r="DM62" i="3"/>
  <c r="N54" i="3" s="1"/>
  <c r="DL62" i="3"/>
  <c r="M54" i="3" s="1"/>
  <c r="DJ62" i="3"/>
  <c r="K54" i="3" s="1"/>
  <c r="DJ19" i="3"/>
  <c r="DI32" i="3"/>
  <c r="J27" i="3" s="1"/>
  <c r="DI33" i="3"/>
  <c r="J28" i="3" s="1"/>
  <c r="DI34" i="3"/>
  <c r="J29" i="3" s="1"/>
  <c r="DI36" i="3"/>
  <c r="J31" i="3" s="1"/>
  <c r="DI37" i="3"/>
  <c r="J32" i="3" s="1"/>
  <c r="DI38" i="3"/>
  <c r="J33" i="3" s="1"/>
  <c r="DI40" i="3"/>
  <c r="J35" i="3" s="1"/>
  <c r="DI41" i="3"/>
  <c r="J36" i="3" s="1"/>
  <c r="DI42" i="3"/>
  <c r="J37" i="3" s="1"/>
  <c r="DI44" i="3"/>
  <c r="J39" i="3" s="1"/>
  <c r="DI45" i="3"/>
  <c r="J40" i="3" s="1"/>
  <c r="DI46" i="3"/>
  <c r="J41" i="3" s="1"/>
  <c r="DI48" i="3"/>
  <c r="J43" i="3" s="1"/>
  <c r="DI49" i="3"/>
  <c r="J44" i="3" s="1"/>
  <c r="DC68" i="3"/>
  <c r="D60" i="3" s="1"/>
  <c r="DB68" i="3"/>
  <c r="C60" i="3" s="1"/>
  <c r="DD68" i="3"/>
  <c r="E60" i="3" s="1"/>
  <c r="DM61" i="3"/>
  <c r="N53" i="3" s="1"/>
  <c r="DK61" i="3"/>
  <c r="L53" i="3" s="1"/>
  <c r="DL61" i="3"/>
  <c r="M53" i="3" s="1"/>
  <c r="DJ61" i="3"/>
  <c r="K53" i="3" s="1"/>
  <c r="DE18" i="3"/>
  <c r="DI11" i="3"/>
  <c r="DI19" i="3"/>
  <c r="DI9" i="3"/>
  <c r="DJ11" i="3"/>
  <c r="DH14" i="3"/>
  <c r="DI7" i="3"/>
  <c r="DE19" i="3"/>
  <c r="DE11" i="3"/>
  <c r="DH19" i="3"/>
  <c r="DI6" i="3"/>
  <c r="DI14" i="3"/>
  <c r="DI22" i="3"/>
  <c r="DJ9" i="3"/>
  <c r="DJ17" i="3"/>
  <c r="DI15" i="3"/>
  <c r="DJ6" i="3"/>
  <c r="DJ14" i="3"/>
  <c r="DJ22" i="3"/>
  <c r="K21" i="3" s="1"/>
  <c r="DJ5" i="3"/>
  <c r="DJ13" i="3"/>
  <c r="DJ21" i="3"/>
  <c r="DJ12" i="3"/>
  <c r="DE9" i="3"/>
  <c r="DI16" i="3"/>
  <c r="J15" i="3" s="1"/>
  <c r="DH20" i="3"/>
  <c r="DH11" i="3"/>
  <c r="DE13" i="3"/>
  <c r="DH17" i="3"/>
  <c r="DJ15" i="3"/>
  <c r="DH16" i="3"/>
  <c r="I15" i="3" s="1"/>
  <c r="DF21" i="3"/>
  <c r="DG7" i="3"/>
  <c r="DG15" i="3"/>
  <c r="DG23" i="3"/>
  <c r="DH10" i="3"/>
  <c r="I9" i="3" s="1"/>
  <c r="DH18" i="3"/>
  <c r="DI5" i="3"/>
  <c r="DI13" i="3"/>
  <c r="DI21" i="3"/>
  <c r="DJ8" i="3"/>
  <c r="DJ16" i="3"/>
  <c r="K15" i="3" s="1"/>
  <c r="DJ24" i="3"/>
  <c r="DI23" i="3"/>
  <c r="DE5" i="3"/>
  <c r="DH9" i="3"/>
  <c r="DI20" i="3"/>
  <c r="DE32" i="3"/>
  <c r="F27" i="3" s="1"/>
  <c r="DE34" i="3"/>
  <c r="F29" i="3" s="1"/>
  <c r="DH24" i="3"/>
  <c r="DI17" i="3"/>
  <c r="DE23" i="3"/>
  <c r="DE15" i="3"/>
  <c r="DE7" i="3"/>
  <c r="DH7" i="3"/>
  <c r="DH15" i="3"/>
  <c r="DH23" i="3"/>
  <c r="DI10" i="3"/>
  <c r="J9" i="3" s="1"/>
  <c r="DI18" i="3"/>
  <c r="DH8" i="3"/>
  <c r="DJ32" i="3"/>
  <c r="K27" i="3" s="1"/>
  <c r="DJ33" i="3"/>
  <c r="K28" i="3" s="1"/>
  <c r="DJ34" i="3"/>
  <c r="K29" i="3" s="1"/>
  <c r="DJ35" i="3"/>
  <c r="K30" i="3" s="1"/>
  <c r="DJ36" i="3"/>
  <c r="K31" i="3" s="1"/>
  <c r="DJ37" i="3"/>
  <c r="K32" i="3" s="1"/>
  <c r="DJ38" i="3"/>
  <c r="K33" i="3" s="1"/>
  <c r="DJ39" i="3"/>
  <c r="K34" i="3" s="1"/>
  <c r="DJ40" i="3"/>
  <c r="K35" i="3" s="1"/>
  <c r="DJ41" i="3"/>
  <c r="K36" i="3" s="1"/>
  <c r="DJ42" i="3"/>
  <c r="K37" i="3" s="1"/>
  <c r="DJ43" i="3"/>
  <c r="K38" i="3" s="1"/>
  <c r="DJ44" i="3"/>
  <c r="K39" i="3" s="1"/>
  <c r="DJ45" i="3"/>
  <c r="K40" i="3" s="1"/>
  <c r="DH5" i="3"/>
  <c r="DH13" i="3"/>
  <c r="DH21" i="3"/>
  <c r="DI35" i="3"/>
  <c r="J30" i="3" s="1"/>
  <c r="DH34" i="3"/>
  <c r="I29" i="3" s="1"/>
  <c r="DG20" i="3"/>
  <c r="DG36" i="3"/>
  <c r="H31" i="3" s="1"/>
  <c r="DG40" i="3"/>
  <c r="H35" i="3" s="1"/>
  <c r="DG43" i="3"/>
  <c r="H38" i="3" s="1"/>
  <c r="DG44" i="3"/>
  <c r="H39" i="3" s="1"/>
  <c r="DI8" i="3"/>
  <c r="DH22" i="3"/>
  <c r="I21" i="3" s="1"/>
  <c r="DJ20" i="3"/>
  <c r="DF47" i="3"/>
  <c r="G42" i="3" s="1"/>
  <c r="DF48" i="3"/>
  <c r="G43" i="3" s="1"/>
  <c r="DF50" i="3"/>
  <c r="G45" i="3" s="1"/>
  <c r="DE36" i="3"/>
  <c r="F31" i="3" s="1"/>
  <c r="DE38" i="3"/>
  <c r="F33" i="3" s="1"/>
  <c r="DE40" i="3"/>
  <c r="F35" i="3" s="1"/>
  <c r="DE44" i="3"/>
  <c r="F39" i="3" s="1"/>
  <c r="DE45" i="3"/>
  <c r="F40" i="3" s="1"/>
  <c r="DE46" i="3"/>
  <c r="F41" i="3" s="1"/>
  <c r="DE48" i="3"/>
  <c r="F43" i="3" s="1"/>
  <c r="DF16" i="3"/>
  <c r="G15" i="3" s="1"/>
  <c r="DF20" i="3"/>
  <c r="DI39" i="3"/>
  <c r="J34" i="3" s="1"/>
  <c r="DI43" i="3"/>
  <c r="J38" i="3" s="1"/>
  <c r="DI47" i="3"/>
  <c r="J42" i="3" s="1"/>
  <c r="DI50" i="3"/>
  <c r="J45" i="3" s="1"/>
  <c r="DF10" i="3"/>
  <c r="G9" i="3" s="1"/>
  <c r="DF18" i="3"/>
  <c r="DH38" i="3"/>
  <c r="I33" i="3" s="1"/>
  <c r="DH39" i="3"/>
  <c r="I34" i="3" s="1"/>
  <c r="DH41" i="3"/>
  <c r="I36" i="3" s="1"/>
  <c r="DH42" i="3"/>
  <c r="I37" i="3" s="1"/>
  <c r="DH43" i="3"/>
  <c r="I38" i="3" s="1"/>
  <c r="DH46" i="3"/>
  <c r="I41" i="3" s="1"/>
  <c r="DH47" i="3"/>
  <c r="I42" i="3" s="1"/>
  <c r="DH49" i="3"/>
  <c r="I44" i="3" s="1"/>
  <c r="DH50" i="3"/>
  <c r="I45" i="3" s="1"/>
  <c r="DF19" i="3"/>
  <c r="DG51" i="3"/>
  <c r="H46" i="3" s="1"/>
  <c r="DF14" i="3"/>
  <c r="DG46" i="3"/>
  <c r="H41" i="3" s="1"/>
  <c r="DG48" i="3"/>
  <c r="H43" i="3" s="1"/>
  <c r="DF49" i="3"/>
  <c r="G44" i="3" s="1"/>
  <c r="DF11" i="3"/>
  <c r="DF9" i="3"/>
  <c r="DG24" i="3"/>
  <c r="DG12" i="3"/>
  <c r="DG35" i="3"/>
  <c r="H30" i="3" s="1"/>
  <c r="DF40" i="3"/>
  <c r="G35" i="3" s="1"/>
  <c r="DF41" i="3"/>
  <c r="G36" i="3" s="1"/>
  <c r="DF42" i="3"/>
  <c r="G37" i="3" s="1"/>
  <c r="DF43" i="3"/>
  <c r="G38" i="3" s="1"/>
  <c r="DJ51" i="3"/>
  <c r="K46" i="3" s="1"/>
  <c r="DI51" i="3"/>
  <c r="J46" i="3" s="1"/>
  <c r="DF17" i="3"/>
  <c r="DF8" i="3"/>
  <c r="DF24" i="3"/>
  <c r="DF6" i="3"/>
  <c r="DF22" i="3"/>
  <c r="DI24" i="3"/>
  <c r="DE24" i="3"/>
  <c r="DE17" i="3"/>
  <c r="DF7" i="3"/>
  <c r="DF15" i="3"/>
  <c r="DF23" i="3"/>
  <c r="DE35" i="3"/>
  <c r="F30" i="3" s="1"/>
  <c r="DE10" i="3"/>
  <c r="F9" i="3" s="1"/>
  <c r="DG9" i="3"/>
  <c r="DG17" i="3"/>
  <c r="DJ10" i="3"/>
  <c r="K9" i="3" s="1"/>
  <c r="DJ18" i="3"/>
  <c r="DG32" i="3"/>
  <c r="H27" i="3" s="1"/>
  <c r="DF34" i="3"/>
  <c r="G29" i="3" s="1"/>
  <c r="DJ46" i="3"/>
  <c r="K41" i="3" s="1"/>
  <c r="DJ47" i="3"/>
  <c r="K42" i="3" s="1"/>
  <c r="DJ48" i="3"/>
  <c r="K43" i="3" s="1"/>
  <c r="DJ50" i="3"/>
  <c r="K45" i="3" s="1"/>
  <c r="DH51" i="3"/>
  <c r="I46" i="3" s="1"/>
  <c r="DG6" i="3"/>
  <c r="DG14" i="3"/>
  <c r="DG22" i="3"/>
  <c r="DG5" i="3"/>
  <c r="DG13" i="3"/>
  <c r="DG21" i="3"/>
  <c r="DG11" i="3"/>
  <c r="DG19" i="3"/>
  <c r="DG10" i="3"/>
  <c r="H9" i="3" s="1"/>
  <c r="DG18" i="3"/>
  <c r="DF5" i="3"/>
  <c r="DF13" i="3"/>
  <c r="DG8" i="3"/>
  <c r="DG16" i="3"/>
  <c r="H15" i="3" s="1"/>
  <c r="DE12" i="3"/>
  <c r="DE20" i="3"/>
  <c r="DE8" i="3"/>
  <c r="DE16" i="3"/>
  <c r="F15" i="3" s="1"/>
  <c r="K22" i="2"/>
  <c r="L22" i="2"/>
  <c r="M22" i="2"/>
  <c r="K23" i="2"/>
  <c r="M23" i="2"/>
  <c r="L23" i="2"/>
  <c r="B366" i="17"/>
  <c r="B365" i="17"/>
  <c r="B364" i="17"/>
  <c r="B363" i="17"/>
  <c r="B362" i="17"/>
  <c r="B361" i="17"/>
  <c r="B360" i="17"/>
  <c r="B359" i="17"/>
  <c r="B358" i="17"/>
  <c r="B357" i="17"/>
  <c r="B356" i="17"/>
  <c r="B355" i="17"/>
  <c r="B354" i="17"/>
  <c r="B353" i="17"/>
  <c r="B352" i="17"/>
  <c r="B351" i="17"/>
  <c r="B350" i="17"/>
  <c r="B349" i="17"/>
  <c r="B348" i="17"/>
  <c r="B347" i="17"/>
  <c r="B346" i="17"/>
  <c r="B345" i="17"/>
  <c r="B344" i="17"/>
  <c r="B343" i="17"/>
  <c r="B342" i="17"/>
  <c r="B341" i="17"/>
  <c r="B340" i="17"/>
  <c r="B339" i="17"/>
  <c r="B338" i="17"/>
  <c r="B337" i="17"/>
  <c r="B336" i="17"/>
  <c r="B335" i="17"/>
  <c r="B334" i="17"/>
  <c r="B333" i="17"/>
  <c r="B332" i="17"/>
  <c r="B331" i="17"/>
  <c r="B330" i="17"/>
  <c r="B329" i="17"/>
  <c r="B328" i="17"/>
  <c r="B327" i="17"/>
  <c r="B326" i="17"/>
  <c r="B325" i="17"/>
  <c r="B324" i="17"/>
  <c r="B323" i="17"/>
  <c r="B322" i="17"/>
  <c r="B321" i="17"/>
  <c r="B320" i="17"/>
  <c r="B319" i="17"/>
  <c r="B318" i="17"/>
  <c r="B317" i="17"/>
  <c r="B316" i="17"/>
  <c r="B315" i="17"/>
  <c r="B314" i="17"/>
  <c r="B313" i="17"/>
  <c r="B312" i="17"/>
  <c r="B311" i="17"/>
  <c r="B310" i="17"/>
  <c r="B309" i="17"/>
  <c r="B308" i="17"/>
  <c r="B307" i="17"/>
  <c r="B306" i="17"/>
  <c r="B305" i="17"/>
  <c r="B304" i="17"/>
  <c r="B303" i="17"/>
  <c r="B302" i="17"/>
  <c r="B301" i="17"/>
  <c r="B300" i="17"/>
  <c r="B299" i="17"/>
  <c r="B298" i="17"/>
  <c r="B297" i="17"/>
  <c r="B296" i="17"/>
  <c r="B295" i="17"/>
  <c r="B294" i="17"/>
  <c r="B293" i="17"/>
  <c r="B292" i="17"/>
  <c r="B291" i="17"/>
  <c r="B290" i="17"/>
  <c r="B289" i="17"/>
  <c r="B288" i="17"/>
  <c r="B287" i="17"/>
  <c r="B286" i="17"/>
  <c r="B285" i="17"/>
  <c r="B284" i="17"/>
  <c r="B283" i="17"/>
  <c r="B282" i="17"/>
  <c r="B281" i="17"/>
  <c r="B280" i="17"/>
  <c r="B279" i="17"/>
  <c r="B278" i="17"/>
  <c r="B277" i="17"/>
  <c r="B276" i="17"/>
  <c r="B275" i="17"/>
  <c r="B274" i="17"/>
  <c r="B273" i="17"/>
  <c r="B272" i="17"/>
  <c r="B271" i="17"/>
  <c r="B270" i="17"/>
  <c r="B269" i="17"/>
  <c r="B268" i="17"/>
  <c r="B267" i="17"/>
  <c r="B266" i="17"/>
  <c r="B265" i="17"/>
  <c r="B264" i="17"/>
  <c r="B263" i="17"/>
  <c r="B262" i="17"/>
  <c r="B261" i="17"/>
  <c r="B260" i="17"/>
  <c r="B259" i="17"/>
  <c r="B258" i="17"/>
  <c r="B257" i="17"/>
  <c r="B256" i="17"/>
  <c r="B255" i="17"/>
  <c r="B254" i="17"/>
  <c r="B253" i="17"/>
  <c r="B252" i="17"/>
  <c r="B251" i="17"/>
  <c r="B250" i="17"/>
  <c r="B249" i="17"/>
  <c r="B248" i="17"/>
  <c r="B247" i="17"/>
  <c r="B246" i="17"/>
  <c r="B245" i="17"/>
  <c r="B244" i="17"/>
  <c r="B243" i="17"/>
  <c r="B242" i="17"/>
  <c r="B241" i="17"/>
  <c r="B240" i="17"/>
  <c r="B239" i="17"/>
  <c r="B238" i="17"/>
  <c r="B237" i="17"/>
  <c r="B236" i="17"/>
  <c r="B235" i="17"/>
  <c r="B234" i="17"/>
  <c r="B233" i="17"/>
  <c r="B232" i="17"/>
  <c r="B231" i="17"/>
  <c r="B230" i="17"/>
  <c r="B229" i="17"/>
  <c r="B228" i="17"/>
  <c r="B227" i="17"/>
  <c r="B226" i="17"/>
  <c r="B225" i="17"/>
  <c r="B224" i="17"/>
  <c r="B223" i="17"/>
  <c r="B222" i="17"/>
  <c r="B221" i="17"/>
  <c r="B220" i="17"/>
  <c r="B219" i="17"/>
  <c r="B218" i="17"/>
  <c r="B217" i="17"/>
  <c r="B216" i="17"/>
  <c r="B215" i="17"/>
  <c r="B214" i="17"/>
  <c r="B213" i="17"/>
  <c r="B212" i="17"/>
  <c r="B211" i="17"/>
  <c r="B210" i="17"/>
  <c r="B209" i="17"/>
  <c r="B208" i="17"/>
  <c r="B207" i="17"/>
  <c r="B206" i="17"/>
  <c r="B205" i="17"/>
  <c r="B204" i="17"/>
  <c r="B203" i="17"/>
  <c r="B202" i="17"/>
  <c r="B201" i="17"/>
  <c r="B200" i="17"/>
  <c r="B199" i="17"/>
  <c r="B198" i="17"/>
  <c r="B197" i="17"/>
  <c r="B196" i="17"/>
  <c r="B195" i="17"/>
  <c r="B194" i="17"/>
  <c r="B193" i="17"/>
  <c r="B192" i="17"/>
  <c r="B191" i="17"/>
  <c r="B190" i="17"/>
  <c r="B189" i="17"/>
  <c r="B188" i="17"/>
  <c r="B187" i="17"/>
  <c r="B186" i="17"/>
  <c r="B185" i="17"/>
  <c r="B184" i="17"/>
  <c r="B183" i="17"/>
  <c r="B182" i="17"/>
  <c r="B181" i="17"/>
  <c r="B180" i="17"/>
  <c r="B179" i="17"/>
  <c r="B178" i="17"/>
  <c r="B177" i="17"/>
  <c r="B176" i="17"/>
  <c r="B175" i="17"/>
  <c r="B174" i="17"/>
  <c r="B173" i="17"/>
  <c r="B172" i="17"/>
  <c r="B171" i="17"/>
  <c r="B170" i="17"/>
  <c r="B169" i="17"/>
  <c r="B168" i="17"/>
  <c r="B167" i="17"/>
  <c r="B166" i="17"/>
  <c r="B165" i="17"/>
  <c r="B164" i="17"/>
  <c r="B163" i="17"/>
  <c r="B162" i="1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B120" i="17"/>
  <c r="B119" i="17"/>
  <c r="B118" i="17"/>
  <c r="B117" i="17"/>
  <c r="B116" i="17"/>
  <c r="B115" i="17"/>
  <c r="B114" i="17"/>
  <c r="B113" i="17"/>
  <c r="B112" i="17"/>
  <c r="B111" i="17"/>
  <c r="B110" i="17"/>
  <c r="B109" i="17"/>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S15" i="17"/>
  <c r="B15" i="17"/>
  <c r="B14" i="17"/>
  <c r="B13" i="17"/>
  <c r="B12" i="17"/>
  <c r="B11" i="17"/>
  <c r="B10" i="17"/>
  <c r="B9" i="17"/>
  <c r="B8" i="17"/>
  <c r="B7" i="17"/>
  <c r="B6" i="17"/>
  <c r="B5" i="17"/>
  <c r="B4" i="17"/>
  <c r="B3" i="17"/>
  <c r="S2" i="17"/>
  <c r="B2" i="17"/>
  <c r="B22" i="2" l="1"/>
  <c r="DL48" i="3"/>
  <c r="M43" i="3" s="1"/>
  <c r="DK48" i="3"/>
  <c r="L43" i="3" s="1"/>
  <c r="DM48" i="3"/>
  <c r="N43" i="3" s="1"/>
  <c r="DK40" i="3"/>
  <c r="L35" i="3" s="1"/>
  <c r="DM40" i="3"/>
  <c r="N35" i="3" s="1"/>
  <c r="DL40" i="3"/>
  <c r="M35" i="3" s="1"/>
  <c r="DM38" i="3"/>
  <c r="N33" i="3" s="1"/>
  <c r="DL38" i="3"/>
  <c r="M33" i="3" s="1"/>
  <c r="DK38" i="3"/>
  <c r="L33" i="3" s="1"/>
  <c r="DK44" i="3"/>
  <c r="L39" i="3" s="1"/>
  <c r="DM44" i="3"/>
  <c r="N39" i="3" s="1"/>
  <c r="DL44" i="3"/>
  <c r="M39" i="3" s="1"/>
  <c r="DL46" i="3"/>
  <c r="M41" i="3" s="1"/>
  <c r="DK46" i="3"/>
  <c r="L41" i="3" s="1"/>
  <c r="DM46" i="3"/>
  <c r="N41" i="3" s="1"/>
  <c r="DL37" i="3"/>
  <c r="M32" i="3" s="1"/>
  <c r="DK37" i="3"/>
  <c r="L32" i="3" s="1"/>
  <c r="DM37" i="3"/>
  <c r="N32" i="3" s="1"/>
  <c r="DK36" i="3"/>
  <c r="L31" i="3" s="1"/>
  <c r="DM36" i="3"/>
  <c r="N31" i="3" s="1"/>
  <c r="DL36" i="3"/>
  <c r="M31" i="3" s="1"/>
  <c r="DL45" i="3"/>
  <c r="M40" i="3" s="1"/>
  <c r="DK45" i="3"/>
  <c r="L40" i="3" s="1"/>
  <c r="DM45" i="3"/>
  <c r="N40" i="3" s="1"/>
  <c r="DL43" i="3"/>
  <c r="M38" i="3" s="1"/>
  <c r="DK43" i="3"/>
  <c r="L38" i="3" s="1"/>
  <c r="DM43" i="3"/>
  <c r="N38" i="3" s="1"/>
  <c r="DD7" i="3"/>
  <c r="DB7" i="3"/>
  <c r="DC7" i="3"/>
  <c r="DD15" i="3"/>
  <c r="DB15" i="3"/>
  <c r="DC15" i="3"/>
  <c r="DD23" i="3"/>
  <c r="DB23" i="3"/>
  <c r="DC23" i="3"/>
  <c r="DD39" i="3"/>
  <c r="E34" i="3" s="1"/>
  <c r="DC39" i="3"/>
  <c r="D34" i="3" s="1"/>
  <c r="DB39" i="3"/>
  <c r="C34" i="3" s="1"/>
  <c r="DM32" i="3"/>
  <c r="N27" i="3" s="1"/>
  <c r="DL32" i="3"/>
  <c r="M27" i="3" s="1"/>
  <c r="DK32" i="3"/>
  <c r="L27" i="3" s="1"/>
  <c r="DD49" i="3"/>
  <c r="E44" i="3" s="1"/>
  <c r="DC49" i="3"/>
  <c r="D44" i="3" s="1"/>
  <c r="DB49" i="3"/>
  <c r="C44" i="3" s="1"/>
  <c r="DJ77" i="3"/>
  <c r="K69" i="3" s="1"/>
  <c r="DL77" i="3"/>
  <c r="M69" i="3" s="1"/>
  <c r="DM77" i="3"/>
  <c r="N69" i="3" s="1"/>
  <c r="DK77" i="3"/>
  <c r="L69" i="3" s="1"/>
  <c r="DL65" i="3"/>
  <c r="M57" i="3" s="1"/>
  <c r="DJ65" i="3"/>
  <c r="K57" i="3" s="1"/>
  <c r="DM65" i="3"/>
  <c r="N57" i="3" s="1"/>
  <c r="DK65" i="3"/>
  <c r="L57" i="3" s="1"/>
  <c r="DC8" i="3"/>
  <c r="DD8" i="3"/>
  <c r="DB8" i="3"/>
  <c r="DC16" i="3"/>
  <c r="D15" i="3" s="1"/>
  <c r="DD16" i="3"/>
  <c r="E15" i="3" s="1"/>
  <c r="DB16" i="3"/>
  <c r="C15" i="3" s="1"/>
  <c r="DC24" i="3"/>
  <c r="DD24" i="3"/>
  <c r="DB24" i="3"/>
  <c r="DD38" i="3"/>
  <c r="E33" i="3" s="1"/>
  <c r="DC38" i="3"/>
  <c r="D33" i="3" s="1"/>
  <c r="DB38" i="3"/>
  <c r="C33" i="3" s="1"/>
  <c r="DB48" i="3"/>
  <c r="C43" i="3" s="1"/>
  <c r="DD48" i="3"/>
  <c r="E43" i="3" s="1"/>
  <c r="DC48" i="3"/>
  <c r="D43" i="3" s="1"/>
  <c r="DM66" i="3"/>
  <c r="N58" i="3" s="1"/>
  <c r="DK66" i="3"/>
  <c r="L58" i="3" s="1"/>
  <c r="DL66" i="3"/>
  <c r="M58" i="3" s="1"/>
  <c r="DJ66" i="3"/>
  <c r="K58" i="3" s="1"/>
  <c r="DC34" i="3"/>
  <c r="D29" i="3" s="1"/>
  <c r="DB34" i="3"/>
  <c r="C29" i="3" s="1"/>
  <c r="DD34" i="3"/>
  <c r="E29" i="3" s="1"/>
  <c r="DC18" i="3"/>
  <c r="DD18" i="3"/>
  <c r="DB18" i="3"/>
  <c r="DD36" i="3"/>
  <c r="E31" i="3" s="1"/>
  <c r="DC36" i="3"/>
  <c r="D31" i="3" s="1"/>
  <c r="DB36" i="3"/>
  <c r="C31" i="3" s="1"/>
  <c r="DK50" i="3"/>
  <c r="L45" i="3" s="1"/>
  <c r="DM50" i="3"/>
  <c r="N45" i="3" s="1"/>
  <c r="DL50" i="3"/>
  <c r="M45" i="3" s="1"/>
  <c r="DD43" i="3"/>
  <c r="E38" i="3" s="1"/>
  <c r="DC43" i="3"/>
  <c r="D38" i="3" s="1"/>
  <c r="DB43" i="3"/>
  <c r="C38" i="3" s="1"/>
  <c r="DC12" i="3"/>
  <c r="DD12" i="3"/>
  <c r="DB12" i="3"/>
  <c r="DC20" i="3"/>
  <c r="DD20" i="3"/>
  <c r="DB20" i="3"/>
  <c r="DL49" i="3"/>
  <c r="M44" i="3" s="1"/>
  <c r="DK49" i="3"/>
  <c r="L44" i="3" s="1"/>
  <c r="DM49" i="3"/>
  <c r="N44" i="3" s="1"/>
  <c r="DB42" i="3"/>
  <c r="C37" i="3" s="1"/>
  <c r="DD42" i="3"/>
  <c r="E37" i="3" s="1"/>
  <c r="DC42" i="3"/>
  <c r="D37" i="3" s="1"/>
  <c r="DL51" i="3"/>
  <c r="M46" i="3" s="1"/>
  <c r="DK51" i="3"/>
  <c r="L46" i="3" s="1"/>
  <c r="DM51" i="3"/>
  <c r="N46" i="3" s="1"/>
  <c r="DK71" i="3"/>
  <c r="L63" i="3" s="1"/>
  <c r="DL71" i="3"/>
  <c r="M63" i="3" s="1"/>
  <c r="DM71" i="3"/>
  <c r="N63" i="3" s="1"/>
  <c r="DJ71" i="3"/>
  <c r="K63" i="3" s="1"/>
  <c r="DK70" i="3"/>
  <c r="L62" i="3" s="1"/>
  <c r="DM70" i="3"/>
  <c r="N62" i="3" s="1"/>
  <c r="DL70" i="3"/>
  <c r="M62" i="3" s="1"/>
  <c r="DJ70" i="3"/>
  <c r="K62" i="3" s="1"/>
  <c r="DB17" i="3"/>
  <c r="DC17" i="3"/>
  <c r="DD17" i="3"/>
  <c r="DL35" i="3"/>
  <c r="M30" i="3" s="1"/>
  <c r="DK35" i="3"/>
  <c r="L30" i="3" s="1"/>
  <c r="DM35" i="3"/>
  <c r="N30" i="3" s="1"/>
  <c r="DD45" i="3"/>
  <c r="E40" i="3" s="1"/>
  <c r="DC45" i="3"/>
  <c r="D40" i="3" s="1"/>
  <c r="DB45" i="3"/>
  <c r="C40" i="3" s="1"/>
  <c r="DD47" i="3"/>
  <c r="E42" i="3" s="1"/>
  <c r="DC47" i="3"/>
  <c r="D42" i="3" s="1"/>
  <c r="DB47" i="3"/>
  <c r="C42" i="3" s="1"/>
  <c r="DD35" i="3"/>
  <c r="E30" i="3" s="1"/>
  <c r="DC35" i="3"/>
  <c r="D30" i="3" s="1"/>
  <c r="DB35" i="3"/>
  <c r="C30" i="3" s="1"/>
  <c r="DB44" i="3"/>
  <c r="C39" i="3" s="1"/>
  <c r="DD44" i="3"/>
  <c r="E39" i="3" s="1"/>
  <c r="DC44" i="3"/>
  <c r="D39" i="3" s="1"/>
  <c r="DB19" i="3"/>
  <c r="DC19" i="3"/>
  <c r="DD19" i="3"/>
  <c r="DL41" i="3"/>
  <c r="M36" i="3" s="1"/>
  <c r="DK41" i="3"/>
  <c r="L36" i="3" s="1"/>
  <c r="DM41" i="3"/>
  <c r="N36" i="3" s="1"/>
  <c r="DC5" i="3"/>
  <c r="DD5" i="3"/>
  <c r="DB5" i="3"/>
  <c r="DB13" i="3"/>
  <c r="DC13" i="3"/>
  <c r="DD13" i="3"/>
  <c r="DC21" i="3"/>
  <c r="DD21" i="3"/>
  <c r="DB21" i="3"/>
  <c r="DL39" i="3"/>
  <c r="M34" i="3" s="1"/>
  <c r="DK39" i="3"/>
  <c r="L34" i="3" s="1"/>
  <c r="DM39" i="3"/>
  <c r="N34" i="3" s="1"/>
  <c r="DD41" i="3"/>
  <c r="E36" i="3" s="1"/>
  <c r="DC41" i="3"/>
  <c r="D36" i="3" s="1"/>
  <c r="DB41" i="3"/>
  <c r="C36" i="3" s="1"/>
  <c r="DM34" i="3"/>
  <c r="N29" i="3" s="1"/>
  <c r="DL34" i="3"/>
  <c r="M29" i="3" s="1"/>
  <c r="DK34" i="3"/>
  <c r="L29" i="3" s="1"/>
  <c r="DD51" i="3"/>
  <c r="E46" i="3" s="1"/>
  <c r="DC51" i="3"/>
  <c r="D46" i="3" s="1"/>
  <c r="DB51" i="3"/>
  <c r="C46" i="3" s="1"/>
  <c r="DL67" i="3"/>
  <c r="M59" i="3" s="1"/>
  <c r="DK67" i="3"/>
  <c r="L59" i="3" s="1"/>
  <c r="DM67" i="3"/>
  <c r="N59" i="3" s="1"/>
  <c r="DJ67" i="3"/>
  <c r="K59" i="3" s="1"/>
  <c r="DK74" i="3"/>
  <c r="L66" i="3" s="1"/>
  <c r="DL74" i="3"/>
  <c r="M66" i="3" s="1"/>
  <c r="DM74" i="3"/>
  <c r="N66" i="3" s="1"/>
  <c r="DJ74" i="3"/>
  <c r="K66" i="3" s="1"/>
  <c r="DC9" i="3"/>
  <c r="DB9" i="3"/>
  <c r="DD9" i="3"/>
  <c r="DD37" i="3"/>
  <c r="E32" i="3" s="1"/>
  <c r="DC37" i="3"/>
  <c r="D32" i="3" s="1"/>
  <c r="DB37" i="3"/>
  <c r="C32" i="3" s="1"/>
  <c r="DL69" i="3"/>
  <c r="M61" i="3" s="1"/>
  <c r="DK69" i="3"/>
  <c r="L61" i="3" s="1"/>
  <c r="DM69" i="3"/>
  <c r="N61" i="3" s="1"/>
  <c r="DJ69" i="3"/>
  <c r="K61" i="3" s="1"/>
  <c r="DC10" i="3"/>
  <c r="D9" i="3" s="1"/>
  <c r="DD10" i="3"/>
  <c r="E9" i="3" s="1"/>
  <c r="DB10" i="3"/>
  <c r="C9" i="3" s="1"/>
  <c r="DL42" i="3"/>
  <c r="M37" i="3" s="1"/>
  <c r="DM42" i="3"/>
  <c r="N37" i="3" s="1"/>
  <c r="DK42" i="3"/>
  <c r="L37" i="3" s="1"/>
  <c r="DL33" i="3"/>
  <c r="M28" i="3" s="1"/>
  <c r="DK33" i="3"/>
  <c r="L28" i="3" s="1"/>
  <c r="DM33" i="3"/>
  <c r="N28" i="3" s="1"/>
  <c r="DD33" i="3"/>
  <c r="E28" i="3" s="1"/>
  <c r="DC33" i="3"/>
  <c r="D28" i="3" s="1"/>
  <c r="DB33" i="3"/>
  <c r="C28" i="3" s="1"/>
  <c r="DC46" i="3"/>
  <c r="D41" i="3" s="1"/>
  <c r="DD46" i="3"/>
  <c r="E41" i="3" s="1"/>
  <c r="DB46" i="3"/>
  <c r="C41" i="3" s="1"/>
  <c r="DD11" i="3"/>
  <c r="DC11" i="3"/>
  <c r="DB11" i="3"/>
  <c r="DB32" i="3"/>
  <c r="C27" i="3" s="1"/>
  <c r="DD32" i="3"/>
  <c r="E27" i="3" s="1"/>
  <c r="DC32" i="3"/>
  <c r="D27" i="3" s="1"/>
  <c r="DC6" i="3"/>
  <c r="DD6" i="3"/>
  <c r="DB6" i="3"/>
  <c r="DC14" i="3"/>
  <c r="DD14" i="3"/>
  <c r="DB14" i="3"/>
  <c r="DC22" i="3"/>
  <c r="D21" i="3" s="1"/>
  <c r="DD22" i="3"/>
  <c r="E21" i="3" s="1"/>
  <c r="DB22" i="3"/>
  <c r="C21" i="3" s="1"/>
  <c r="DL47" i="3"/>
  <c r="M42" i="3" s="1"/>
  <c r="DK47" i="3"/>
  <c r="L42" i="3" s="1"/>
  <c r="DM47" i="3"/>
  <c r="N42" i="3" s="1"/>
  <c r="DC40" i="3"/>
  <c r="D35" i="3" s="1"/>
  <c r="DB40" i="3"/>
  <c r="C35" i="3" s="1"/>
  <c r="DD40" i="3"/>
  <c r="E35" i="3" s="1"/>
  <c r="DB50" i="3"/>
  <c r="C45" i="3" s="1"/>
  <c r="DD50" i="3"/>
  <c r="E45" i="3" s="1"/>
  <c r="DC50" i="3"/>
  <c r="D45" i="3" s="1"/>
  <c r="BS57" i="3"/>
  <c r="BS77" i="3"/>
  <c r="BS76" i="3"/>
  <c r="BS75" i="3"/>
  <c r="BS74" i="3"/>
  <c r="BS73" i="3"/>
  <c r="BS72" i="3"/>
  <c r="BS71" i="3"/>
  <c r="BS70" i="3"/>
  <c r="BS69" i="3"/>
  <c r="BS68" i="3"/>
  <c r="BS67" i="3"/>
  <c r="BS66" i="3"/>
  <c r="BS65" i="3"/>
  <c r="BS64" i="3"/>
  <c r="BS63" i="3"/>
  <c r="BS62" i="3"/>
  <c r="BS61" i="3"/>
  <c r="BS60" i="3"/>
  <c r="BS59" i="3"/>
  <c r="BS58" i="3"/>
  <c r="BQ77" i="3"/>
  <c r="BQ76" i="3"/>
  <c r="BQ75" i="3"/>
  <c r="BQ74" i="3"/>
  <c r="BQ73" i="3"/>
  <c r="BQ72" i="3"/>
  <c r="BQ71" i="3"/>
  <c r="BQ70" i="3"/>
  <c r="BQ69" i="3"/>
  <c r="BQ68" i="3"/>
  <c r="BQ67" i="3"/>
  <c r="BQ66" i="3"/>
  <c r="BQ65" i="3"/>
  <c r="BQ64" i="3"/>
  <c r="BQ63" i="3"/>
  <c r="BQ62" i="3"/>
  <c r="BQ61" i="3"/>
  <c r="BQ60" i="3"/>
  <c r="BQ59" i="3"/>
  <c r="BQ58" i="3"/>
  <c r="BO77" i="3"/>
  <c r="BO76" i="3"/>
  <c r="BO75" i="3"/>
  <c r="BO74" i="3"/>
  <c r="BO73" i="3"/>
  <c r="BO72" i="3"/>
  <c r="BO71" i="3"/>
  <c r="BO70" i="3"/>
  <c r="BO69" i="3"/>
  <c r="BO68" i="3"/>
  <c r="BO67" i="3"/>
  <c r="BO66" i="3"/>
  <c r="BO65" i="3"/>
  <c r="BO64" i="3"/>
  <c r="BO63" i="3"/>
  <c r="BO62" i="3"/>
  <c r="BO61" i="3"/>
  <c r="BO60" i="3"/>
  <c r="BO59" i="3"/>
  <c r="BO58" i="3"/>
  <c r="BM77" i="3"/>
  <c r="BM76" i="3"/>
  <c r="BM75" i="3"/>
  <c r="BM74" i="3"/>
  <c r="BM73" i="3"/>
  <c r="BM72" i="3"/>
  <c r="BM71" i="3"/>
  <c r="BM70" i="3"/>
  <c r="BM69" i="3"/>
  <c r="BM68" i="3"/>
  <c r="BM67" i="3"/>
  <c r="BM66" i="3"/>
  <c r="BM65" i="3"/>
  <c r="BM64" i="3"/>
  <c r="BM63" i="3"/>
  <c r="BM62" i="3"/>
  <c r="BM61" i="3"/>
  <c r="BM60" i="3"/>
  <c r="BM59" i="3"/>
  <c r="BM58" i="3"/>
  <c r="BK77" i="3"/>
  <c r="BK76" i="3"/>
  <c r="BK75" i="3"/>
  <c r="BK74" i="3"/>
  <c r="BK73" i="3"/>
  <c r="BK72" i="3"/>
  <c r="BK71" i="3"/>
  <c r="BK70" i="3"/>
  <c r="BK69" i="3"/>
  <c r="BK68" i="3"/>
  <c r="BK67" i="3"/>
  <c r="BK66" i="3"/>
  <c r="BK65" i="3"/>
  <c r="BK64" i="3"/>
  <c r="BK63" i="3"/>
  <c r="BK62" i="3"/>
  <c r="BK61" i="3"/>
  <c r="BK60" i="3"/>
  <c r="BK59" i="3"/>
  <c r="BK58" i="3"/>
  <c r="BI77" i="3"/>
  <c r="BI76" i="3"/>
  <c r="BI75" i="3"/>
  <c r="BI74" i="3"/>
  <c r="BI73" i="3"/>
  <c r="BI72" i="3"/>
  <c r="BI71" i="3"/>
  <c r="BI70" i="3"/>
  <c r="BI69" i="3"/>
  <c r="BI68" i="3"/>
  <c r="BI67" i="3"/>
  <c r="BI66" i="3"/>
  <c r="BI65" i="3"/>
  <c r="BI64" i="3"/>
  <c r="BI63" i="3"/>
  <c r="BI62" i="3"/>
  <c r="BI61" i="3"/>
  <c r="BI60" i="3"/>
  <c r="BI59" i="3"/>
  <c r="BI58" i="3"/>
  <c r="BG77" i="3"/>
  <c r="BG76" i="3"/>
  <c r="BG75" i="3"/>
  <c r="BG74" i="3"/>
  <c r="BG73" i="3"/>
  <c r="BG72" i="3"/>
  <c r="BG71" i="3"/>
  <c r="BG70" i="3"/>
  <c r="BG69" i="3"/>
  <c r="BG68" i="3"/>
  <c r="BG67" i="3"/>
  <c r="BG66" i="3"/>
  <c r="BG65" i="3"/>
  <c r="BG64" i="3"/>
  <c r="BG63" i="3"/>
  <c r="BG62" i="3"/>
  <c r="BG61" i="3"/>
  <c r="BG60" i="3"/>
  <c r="BG59" i="3"/>
  <c r="BG58" i="3"/>
  <c r="BE77" i="3"/>
  <c r="BE76" i="3"/>
  <c r="BE75" i="3"/>
  <c r="BE74" i="3"/>
  <c r="BE73" i="3"/>
  <c r="BE72" i="3"/>
  <c r="BE71" i="3"/>
  <c r="BE70" i="3"/>
  <c r="BE69" i="3"/>
  <c r="BE68" i="3"/>
  <c r="BE67" i="3"/>
  <c r="BE66" i="3"/>
  <c r="BE65" i="3"/>
  <c r="BE64" i="3"/>
  <c r="BE63" i="3"/>
  <c r="BE62" i="3"/>
  <c r="BE61" i="3"/>
  <c r="BE60" i="3"/>
  <c r="BE59" i="3"/>
  <c r="BE58" i="3"/>
  <c r="BC77" i="3"/>
  <c r="BC76" i="3"/>
  <c r="BC75" i="3"/>
  <c r="BC74" i="3"/>
  <c r="BC73" i="3"/>
  <c r="BC72" i="3"/>
  <c r="BC71" i="3"/>
  <c r="BC70" i="3"/>
  <c r="BC69" i="3"/>
  <c r="BC68" i="3"/>
  <c r="BC67" i="3"/>
  <c r="BC66" i="3"/>
  <c r="BC65" i="3"/>
  <c r="BC64" i="3"/>
  <c r="BC63" i="3"/>
  <c r="BC62" i="3"/>
  <c r="BC61" i="3"/>
  <c r="BC60" i="3"/>
  <c r="BC59" i="3"/>
  <c r="BC58" i="3"/>
  <c r="BA77" i="3"/>
  <c r="BA76" i="3"/>
  <c r="BA75" i="3"/>
  <c r="BA74" i="3"/>
  <c r="BA73" i="3"/>
  <c r="BA72" i="3"/>
  <c r="BA71" i="3"/>
  <c r="BA70" i="3"/>
  <c r="BA69" i="3"/>
  <c r="BA68" i="3"/>
  <c r="BA67" i="3"/>
  <c r="BA66" i="3"/>
  <c r="BA65" i="3"/>
  <c r="BA64" i="3"/>
  <c r="BA63" i="3"/>
  <c r="BA62" i="3"/>
  <c r="BA61" i="3"/>
  <c r="BA60" i="3"/>
  <c r="BA59" i="3"/>
  <c r="BA58" i="3"/>
  <c r="AY77" i="3"/>
  <c r="AY76" i="3"/>
  <c r="AY75" i="3"/>
  <c r="AY74" i="3"/>
  <c r="AY73" i="3"/>
  <c r="AY72" i="3"/>
  <c r="AY71" i="3"/>
  <c r="AY70" i="3"/>
  <c r="AY69" i="3"/>
  <c r="AY68" i="3"/>
  <c r="AY67" i="3"/>
  <c r="AY66" i="3"/>
  <c r="AY65" i="3"/>
  <c r="AY64" i="3"/>
  <c r="AY63" i="3"/>
  <c r="AY62" i="3"/>
  <c r="AY61" i="3"/>
  <c r="AY60" i="3"/>
  <c r="AY59" i="3"/>
  <c r="AY58" i="3"/>
  <c r="BC57" i="3"/>
  <c r="BQ57" i="3"/>
  <c r="BO57" i="3"/>
  <c r="BM57" i="3"/>
  <c r="BK57" i="3"/>
  <c r="BI57" i="3"/>
  <c r="BG57" i="3"/>
  <c r="BE57" i="3"/>
  <c r="BA57" i="3"/>
  <c r="AY57" i="3"/>
  <c r="AW77" i="3"/>
  <c r="AW76" i="3"/>
  <c r="AW75" i="3"/>
  <c r="AW74" i="3"/>
  <c r="AW73" i="3"/>
  <c r="AW72" i="3"/>
  <c r="AW71" i="3"/>
  <c r="AW70" i="3"/>
  <c r="AW69" i="3"/>
  <c r="AW68" i="3"/>
  <c r="AW67" i="3"/>
  <c r="AW66" i="3"/>
  <c r="AW65" i="3"/>
  <c r="AW64" i="3"/>
  <c r="AW63" i="3"/>
  <c r="AW62" i="3"/>
  <c r="AW61" i="3"/>
  <c r="AW60" i="3"/>
  <c r="AW59" i="3"/>
  <c r="AW58" i="3"/>
  <c r="AW57" i="3"/>
  <c r="AV62" i="3"/>
  <c r="CL37" i="3"/>
  <c r="BS51" i="3"/>
  <c r="BS50" i="3"/>
  <c r="BS49" i="3"/>
  <c r="BS48" i="3"/>
  <c r="BS47" i="3"/>
  <c r="BS46" i="3"/>
  <c r="BS45" i="3"/>
  <c r="BS44" i="3"/>
  <c r="BS43" i="3"/>
  <c r="BS42" i="3"/>
  <c r="BS41" i="3"/>
  <c r="BS40" i="3"/>
  <c r="BS39" i="3"/>
  <c r="BS38" i="3"/>
  <c r="BS37" i="3"/>
  <c r="BS36" i="3"/>
  <c r="BS35" i="3"/>
  <c r="BS34" i="3"/>
  <c r="BS33" i="3"/>
  <c r="BS32" i="3"/>
  <c r="BQ51" i="3"/>
  <c r="BQ50" i="3"/>
  <c r="BQ49" i="3"/>
  <c r="BQ48" i="3"/>
  <c r="BQ47" i="3"/>
  <c r="BQ46" i="3"/>
  <c r="BQ45" i="3"/>
  <c r="BQ44" i="3"/>
  <c r="BQ43" i="3"/>
  <c r="BQ42" i="3"/>
  <c r="BQ41" i="3"/>
  <c r="BQ40" i="3"/>
  <c r="BQ39" i="3"/>
  <c r="BQ38" i="3"/>
  <c r="BQ37" i="3"/>
  <c r="BQ36" i="3"/>
  <c r="BQ35" i="3"/>
  <c r="BQ34" i="3"/>
  <c r="BQ33" i="3"/>
  <c r="BQ32" i="3"/>
  <c r="BO51" i="3"/>
  <c r="BO50" i="3"/>
  <c r="BO49" i="3"/>
  <c r="BO48" i="3"/>
  <c r="BO47" i="3"/>
  <c r="BO46" i="3"/>
  <c r="BO45" i="3"/>
  <c r="BO44" i="3"/>
  <c r="BO43" i="3"/>
  <c r="BO42" i="3"/>
  <c r="BO41" i="3"/>
  <c r="BO40" i="3"/>
  <c r="BO39" i="3"/>
  <c r="BO38" i="3"/>
  <c r="BO37" i="3"/>
  <c r="BO36" i="3"/>
  <c r="BO35" i="3"/>
  <c r="BO34" i="3"/>
  <c r="BO33" i="3"/>
  <c r="BO32" i="3"/>
  <c r="BM51" i="3"/>
  <c r="BM50" i="3"/>
  <c r="BM49" i="3"/>
  <c r="BM48" i="3"/>
  <c r="BM47" i="3"/>
  <c r="BM46" i="3"/>
  <c r="BM45" i="3"/>
  <c r="BM44" i="3"/>
  <c r="BM43" i="3"/>
  <c r="BM42" i="3"/>
  <c r="BM41" i="3"/>
  <c r="BM40" i="3"/>
  <c r="BM39" i="3"/>
  <c r="BM38" i="3"/>
  <c r="BM37" i="3"/>
  <c r="BM36" i="3"/>
  <c r="BM35" i="3"/>
  <c r="BM34" i="3"/>
  <c r="BM33" i="3"/>
  <c r="BM32" i="3"/>
  <c r="BK51" i="3"/>
  <c r="BK50" i="3"/>
  <c r="BK49" i="3"/>
  <c r="BK48" i="3"/>
  <c r="BK47" i="3"/>
  <c r="BK46" i="3"/>
  <c r="BK45" i="3"/>
  <c r="BK44" i="3"/>
  <c r="BK43" i="3"/>
  <c r="BK42" i="3"/>
  <c r="BK41" i="3"/>
  <c r="BK40" i="3"/>
  <c r="BK39" i="3"/>
  <c r="BK38" i="3"/>
  <c r="BK37" i="3"/>
  <c r="BK36" i="3"/>
  <c r="BK35" i="3"/>
  <c r="BK34" i="3"/>
  <c r="BK33" i="3"/>
  <c r="BK32" i="3"/>
  <c r="BI51" i="3"/>
  <c r="BI50" i="3"/>
  <c r="BI49" i="3"/>
  <c r="BI48" i="3"/>
  <c r="BI47" i="3"/>
  <c r="BI46" i="3"/>
  <c r="BI45" i="3"/>
  <c r="BI44" i="3"/>
  <c r="BI43" i="3"/>
  <c r="BI42" i="3"/>
  <c r="BI41" i="3"/>
  <c r="BI40" i="3"/>
  <c r="BI39" i="3"/>
  <c r="BI38" i="3"/>
  <c r="BI37" i="3"/>
  <c r="BI36" i="3"/>
  <c r="BI35" i="3"/>
  <c r="BI34" i="3"/>
  <c r="BI33" i="3"/>
  <c r="BI32" i="3"/>
  <c r="BG51" i="3"/>
  <c r="BG50" i="3"/>
  <c r="BG49" i="3"/>
  <c r="BG48" i="3"/>
  <c r="BG47" i="3"/>
  <c r="BG46" i="3"/>
  <c r="BG45" i="3"/>
  <c r="BG44" i="3"/>
  <c r="BG43" i="3"/>
  <c r="BG42" i="3"/>
  <c r="BG41" i="3"/>
  <c r="BG40" i="3"/>
  <c r="BG39" i="3"/>
  <c r="BG38" i="3"/>
  <c r="BG37" i="3"/>
  <c r="BG36" i="3"/>
  <c r="BG35" i="3"/>
  <c r="BG34" i="3"/>
  <c r="BG33" i="3"/>
  <c r="BG32" i="3"/>
  <c r="BE51" i="3"/>
  <c r="BE50" i="3"/>
  <c r="BE49" i="3"/>
  <c r="BE48" i="3"/>
  <c r="BE47" i="3"/>
  <c r="BE46" i="3"/>
  <c r="BE45" i="3"/>
  <c r="BE44" i="3"/>
  <c r="BE43" i="3"/>
  <c r="BE42" i="3"/>
  <c r="BE41" i="3"/>
  <c r="BE40" i="3"/>
  <c r="BE39" i="3"/>
  <c r="BE38" i="3"/>
  <c r="BE37" i="3"/>
  <c r="BE36" i="3"/>
  <c r="BE35" i="3"/>
  <c r="BE34" i="3"/>
  <c r="BE33" i="3"/>
  <c r="BE32" i="3"/>
  <c r="BC51" i="3"/>
  <c r="BC50" i="3"/>
  <c r="BC49" i="3"/>
  <c r="BC48" i="3"/>
  <c r="BC47" i="3"/>
  <c r="BC46" i="3"/>
  <c r="BC45" i="3"/>
  <c r="BC44" i="3"/>
  <c r="BC43" i="3"/>
  <c r="BC42" i="3"/>
  <c r="BC41" i="3"/>
  <c r="BC40" i="3"/>
  <c r="BC39" i="3"/>
  <c r="BC38" i="3"/>
  <c r="BC37" i="3"/>
  <c r="BC36" i="3"/>
  <c r="BC35" i="3"/>
  <c r="BC34" i="3"/>
  <c r="BC33" i="3"/>
  <c r="BC32" i="3"/>
  <c r="BA51" i="3"/>
  <c r="BA50" i="3"/>
  <c r="BA49" i="3"/>
  <c r="BA48" i="3"/>
  <c r="BA47" i="3"/>
  <c r="BA46" i="3"/>
  <c r="BA45" i="3"/>
  <c r="BA44" i="3"/>
  <c r="BA43" i="3"/>
  <c r="BA42" i="3"/>
  <c r="BA41" i="3"/>
  <c r="BA40" i="3"/>
  <c r="BA39" i="3"/>
  <c r="BA38" i="3"/>
  <c r="BA37" i="3"/>
  <c r="BA36" i="3"/>
  <c r="BA35" i="3"/>
  <c r="BA34" i="3"/>
  <c r="BA33" i="3"/>
  <c r="BA32" i="3"/>
  <c r="AY51" i="3"/>
  <c r="AY50" i="3"/>
  <c r="AY49" i="3"/>
  <c r="AY48" i="3"/>
  <c r="AY47" i="3"/>
  <c r="AY46" i="3"/>
  <c r="AY45" i="3"/>
  <c r="AY44" i="3"/>
  <c r="AY43" i="3"/>
  <c r="AY42" i="3"/>
  <c r="AY41" i="3"/>
  <c r="AY40" i="3"/>
  <c r="AY39" i="3"/>
  <c r="AY38" i="3"/>
  <c r="AY37" i="3"/>
  <c r="AY36" i="3"/>
  <c r="AY35" i="3"/>
  <c r="AY34" i="3"/>
  <c r="AY33" i="3"/>
  <c r="AY32" i="3"/>
  <c r="AW51" i="3"/>
  <c r="AW50" i="3"/>
  <c r="AW49" i="3"/>
  <c r="AW48" i="3"/>
  <c r="AW47" i="3"/>
  <c r="AW46" i="3"/>
  <c r="AW45" i="3"/>
  <c r="AW44" i="3"/>
  <c r="AW43" i="3"/>
  <c r="AW42" i="3"/>
  <c r="AW41" i="3"/>
  <c r="AW40" i="3"/>
  <c r="AW39" i="3"/>
  <c r="AW38" i="3"/>
  <c r="AW37" i="3"/>
  <c r="AW36" i="3"/>
  <c r="AW35" i="3"/>
  <c r="AW34" i="3"/>
  <c r="AW33" i="3"/>
  <c r="AX51" i="3"/>
  <c r="AX50" i="3"/>
  <c r="AX49" i="3"/>
  <c r="AX48" i="3"/>
  <c r="AX47" i="3"/>
  <c r="AX32" i="3"/>
  <c r="AZ67" i="3" l="1"/>
  <c r="BR51" i="3"/>
  <c r="AV50" i="3"/>
  <c r="BA31" i="3"/>
  <c r="AY31" i="3"/>
  <c r="M1" i="13"/>
  <c r="N1" i="13"/>
  <c r="D1" i="13"/>
  <c r="E1" i="13"/>
  <c r="F1" i="13"/>
  <c r="G1" i="13"/>
  <c r="H1" i="13"/>
  <c r="I1" i="13"/>
  <c r="J1" i="13"/>
  <c r="K1" i="13"/>
  <c r="L1" i="13"/>
  <c r="C1" i="13"/>
  <c r="S8" i="12"/>
  <c r="S4" i="12"/>
  <c r="N2" i="12"/>
  <c r="C20" i="12"/>
  <c r="M22" i="12"/>
  <c r="L22" i="12"/>
  <c r="K22" i="12"/>
  <c r="J22" i="12"/>
  <c r="I22" i="12"/>
  <c r="H22" i="12"/>
  <c r="G22" i="12"/>
  <c r="F22" i="12"/>
  <c r="E22" i="12"/>
  <c r="D22" i="12"/>
  <c r="C22" i="12"/>
  <c r="M21" i="12"/>
  <c r="M4" i="12" s="1"/>
  <c r="L21" i="12"/>
  <c r="K21" i="12"/>
  <c r="J21" i="12"/>
  <c r="I21" i="12"/>
  <c r="H21" i="12"/>
  <c r="G21" i="12"/>
  <c r="F21" i="12"/>
  <c r="E21" i="12"/>
  <c r="E4" i="12" s="1"/>
  <c r="D21" i="12"/>
  <c r="C21" i="12"/>
  <c r="C4" i="12" s="1"/>
  <c r="M20" i="12"/>
  <c r="L20" i="12"/>
  <c r="K20" i="12"/>
  <c r="K4" i="12" s="1"/>
  <c r="J20" i="12"/>
  <c r="J4" i="12" s="1"/>
  <c r="I20" i="12"/>
  <c r="H20" i="12"/>
  <c r="H4" i="12" s="1"/>
  <c r="G20" i="12"/>
  <c r="G4" i="12" s="1"/>
  <c r="F20" i="12"/>
  <c r="F4" i="12" s="1"/>
  <c r="E20" i="12"/>
  <c r="D20" i="12"/>
  <c r="B22" i="12"/>
  <c r="B21" i="12"/>
  <c r="B20" i="12"/>
  <c r="B4" i="12" s="1"/>
  <c r="N35" i="12"/>
  <c r="D4" i="12" l="1"/>
  <c r="L4" i="12"/>
  <c r="N4" i="12" s="1"/>
  <c r="I4" i="12"/>
  <c r="M17" i="12"/>
  <c r="L17" i="12"/>
  <c r="K17" i="12"/>
  <c r="J17" i="12"/>
  <c r="I17" i="12"/>
  <c r="H17" i="12"/>
  <c r="G17" i="12"/>
  <c r="F17" i="12"/>
  <c r="E17" i="12"/>
  <c r="D17" i="12"/>
  <c r="C17" i="12"/>
  <c r="B17" i="12"/>
  <c r="M16" i="12"/>
  <c r="L16" i="12"/>
  <c r="K16" i="12"/>
  <c r="K3" i="12" s="1"/>
  <c r="J16" i="12"/>
  <c r="I16" i="12"/>
  <c r="H16" i="12"/>
  <c r="H3" i="12" s="1"/>
  <c r="G16" i="12"/>
  <c r="F16" i="12"/>
  <c r="E16" i="12"/>
  <c r="D16" i="12"/>
  <c r="C16" i="12"/>
  <c r="C3" i="12" s="1"/>
  <c r="B16" i="12"/>
  <c r="J3" i="12" l="1"/>
  <c r="B3" i="12"/>
  <c r="G3" i="12"/>
  <c r="I3" i="12"/>
  <c r="D3" i="12"/>
  <c r="L3" i="12"/>
  <c r="E3" i="12"/>
  <c r="M3" i="12"/>
  <c r="F3" i="12"/>
  <c r="N3" i="12" s="1"/>
  <c r="F3" i="17"/>
  <c r="F11" i="17"/>
  <c r="F19" i="17"/>
  <c r="F27" i="17"/>
  <c r="F35" i="17"/>
  <c r="F43" i="17"/>
  <c r="F51" i="17"/>
  <c r="F59" i="17"/>
  <c r="F67" i="17"/>
  <c r="F75" i="17"/>
  <c r="F83" i="17"/>
  <c r="F91" i="17"/>
  <c r="F99" i="17"/>
  <c r="F107" i="17"/>
  <c r="F115" i="17"/>
  <c r="F123" i="17"/>
  <c r="F131" i="17"/>
  <c r="F139" i="17"/>
  <c r="F147" i="17"/>
  <c r="F155" i="17"/>
  <c r="F163" i="17"/>
  <c r="F171" i="17"/>
  <c r="F179" i="17"/>
  <c r="F187" i="17"/>
  <c r="F195" i="17"/>
  <c r="F203" i="17"/>
  <c r="F211" i="17"/>
  <c r="F219" i="17"/>
  <c r="F227" i="17"/>
  <c r="F235" i="17"/>
  <c r="F243" i="17"/>
  <c r="F251" i="17"/>
  <c r="F259" i="17"/>
  <c r="F267" i="17"/>
  <c r="F275" i="17"/>
  <c r="F283" i="17"/>
  <c r="F291" i="17"/>
  <c r="F299" i="17"/>
  <c r="F307" i="17"/>
  <c r="F315" i="17"/>
  <c r="F323" i="17"/>
  <c r="F331" i="17"/>
  <c r="F339" i="17"/>
  <c r="F347" i="17"/>
  <c r="F355" i="17"/>
  <c r="F363" i="17"/>
  <c r="F10" i="17"/>
  <c r="F18" i="17"/>
  <c r="F26" i="17"/>
  <c r="F34" i="17"/>
  <c r="F42" i="17"/>
  <c r="F50" i="17"/>
  <c r="F58" i="17"/>
  <c r="F66" i="17"/>
  <c r="F74" i="17"/>
  <c r="F82" i="17"/>
  <c r="F90" i="17"/>
  <c r="F98" i="17"/>
  <c r="F106" i="17"/>
  <c r="F114" i="17"/>
  <c r="F122" i="17"/>
  <c r="F130" i="17"/>
  <c r="F138" i="17"/>
  <c r="F146" i="17"/>
  <c r="F154" i="17"/>
  <c r="F162" i="17"/>
  <c r="F170" i="17"/>
  <c r="F178" i="17"/>
  <c r="F186" i="17"/>
  <c r="F194" i="17"/>
  <c r="F202" i="17"/>
  <c r="F210" i="17"/>
  <c r="F218" i="17"/>
  <c r="F226" i="17"/>
  <c r="F234" i="17"/>
  <c r="F242" i="17"/>
  <c r="F250" i="17"/>
  <c r="F258" i="17"/>
  <c r="F266" i="17"/>
  <c r="F274" i="17"/>
  <c r="F282" i="17"/>
  <c r="F290" i="17"/>
  <c r="F298" i="17"/>
  <c r="F306" i="17"/>
  <c r="F314" i="17"/>
  <c r="F322" i="17"/>
  <c r="F330" i="17"/>
  <c r="F338" i="17"/>
  <c r="F346" i="17"/>
  <c r="F354" i="17"/>
  <c r="F362" i="17"/>
  <c r="F9" i="17"/>
  <c r="F17" i="17"/>
  <c r="F25" i="17"/>
  <c r="F33" i="17"/>
  <c r="F41" i="17"/>
  <c r="F49" i="17"/>
  <c r="F57" i="17"/>
  <c r="F65" i="17"/>
  <c r="F73" i="17"/>
  <c r="F81" i="17"/>
  <c r="F89" i="17"/>
  <c r="F97" i="17"/>
  <c r="F105" i="17"/>
  <c r="F113" i="17"/>
  <c r="F121" i="17"/>
  <c r="F129" i="17"/>
  <c r="F137" i="17"/>
  <c r="F145" i="17"/>
  <c r="F153" i="17"/>
  <c r="F161" i="17"/>
  <c r="F169" i="17"/>
  <c r="F177" i="17"/>
  <c r="F185" i="17"/>
  <c r="F193" i="17"/>
  <c r="F201" i="17"/>
  <c r="F209" i="17"/>
  <c r="F217" i="17"/>
  <c r="F225" i="17"/>
  <c r="F233" i="17"/>
  <c r="F241" i="17"/>
  <c r="F249" i="17"/>
  <c r="F257" i="17"/>
  <c r="F265" i="17"/>
  <c r="F273" i="17"/>
  <c r="F281" i="17"/>
  <c r="F289" i="17"/>
  <c r="F297" i="17"/>
  <c r="F305" i="17"/>
  <c r="F313" i="17"/>
  <c r="F321" i="17"/>
  <c r="F329" i="17"/>
  <c r="F337" i="17"/>
  <c r="F345" i="17"/>
  <c r="F353" i="17"/>
  <c r="F361" i="17"/>
  <c r="F8" i="17"/>
  <c r="F16" i="17"/>
  <c r="F24" i="17"/>
  <c r="F32" i="17"/>
  <c r="F40" i="17"/>
  <c r="F48" i="17"/>
  <c r="F56" i="17"/>
  <c r="F64" i="17"/>
  <c r="F72" i="17"/>
  <c r="F80" i="17"/>
  <c r="F88" i="17"/>
  <c r="F96" i="17"/>
  <c r="F104" i="17"/>
  <c r="F112" i="17"/>
  <c r="F120" i="17"/>
  <c r="F128" i="17"/>
  <c r="F136" i="17"/>
  <c r="F144" i="17"/>
  <c r="F152" i="17"/>
  <c r="F160" i="17"/>
  <c r="F168" i="17"/>
  <c r="F176" i="17"/>
  <c r="F184" i="17"/>
  <c r="F192" i="17"/>
  <c r="F200" i="17"/>
  <c r="F208" i="17"/>
  <c r="F216" i="17"/>
  <c r="F224" i="17"/>
  <c r="F232" i="17"/>
  <c r="F240" i="17"/>
  <c r="F248" i="17"/>
  <c r="F256" i="17"/>
  <c r="F264" i="17"/>
  <c r="F272" i="17"/>
  <c r="F280" i="17"/>
  <c r="F288" i="17"/>
  <c r="F296" i="17"/>
  <c r="F304" i="17"/>
  <c r="F312" i="17"/>
  <c r="F320" i="17"/>
  <c r="F328" i="17"/>
  <c r="F336" i="17"/>
  <c r="F344" i="17"/>
  <c r="F352" i="17"/>
  <c r="F360" i="17"/>
  <c r="F7" i="17"/>
  <c r="F15" i="17"/>
  <c r="F23" i="17"/>
  <c r="F31" i="17"/>
  <c r="F39" i="17"/>
  <c r="F47" i="17"/>
  <c r="F55" i="17"/>
  <c r="F63" i="17"/>
  <c r="F71" i="17"/>
  <c r="F79" i="17"/>
  <c r="F87" i="17"/>
  <c r="F95" i="17"/>
  <c r="F103" i="17"/>
  <c r="F111" i="17"/>
  <c r="F119" i="17"/>
  <c r="F127" i="17"/>
  <c r="F135" i="17"/>
  <c r="F143" i="17"/>
  <c r="F151" i="17"/>
  <c r="F159" i="17"/>
  <c r="F167" i="17"/>
  <c r="F175" i="17"/>
  <c r="F183" i="17"/>
  <c r="F191" i="17"/>
  <c r="F199" i="17"/>
  <c r="F207" i="17"/>
  <c r="F215" i="17"/>
  <c r="F223" i="17"/>
  <c r="F231" i="17"/>
  <c r="F239" i="17"/>
  <c r="F247" i="17"/>
  <c r="F255" i="17"/>
  <c r="F263" i="17"/>
  <c r="F271" i="17"/>
  <c r="F279" i="17"/>
  <c r="F287" i="17"/>
  <c r="F295" i="17"/>
  <c r="F303" i="17"/>
  <c r="F311" i="17"/>
  <c r="F319" i="17"/>
  <c r="F327" i="17"/>
  <c r="F335" i="17"/>
  <c r="F343" i="17"/>
  <c r="F351" i="17"/>
  <c r="F359" i="17"/>
  <c r="F2" i="17"/>
  <c r="F6" i="17"/>
  <c r="F14" i="17"/>
  <c r="F22" i="17"/>
  <c r="F30" i="17"/>
  <c r="F38" i="17"/>
  <c r="F46" i="17"/>
  <c r="F54" i="17"/>
  <c r="F62" i="17"/>
  <c r="F70" i="17"/>
  <c r="F78" i="17"/>
  <c r="F86" i="17"/>
  <c r="F94" i="17"/>
  <c r="F102" i="17"/>
  <c r="F110" i="17"/>
  <c r="F118" i="17"/>
  <c r="F126" i="17"/>
  <c r="F134" i="17"/>
  <c r="F142" i="17"/>
  <c r="F150" i="17"/>
  <c r="F158" i="17"/>
  <c r="F166" i="17"/>
  <c r="F174" i="17"/>
  <c r="F182" i="17"/>
  <c r="F190" i="17"/>
  <c r="F198" i="17"/>
  <c r="F206" i="17"/>
  <c r="F214" i="17"/>
  <c r="F222" i="17"/>
  <c r="F230" i="17"/>
  <c r="F238" i="17"/>
  <c r="F246" i="17"/>
  <c r="F254" i="17"/>
  <c r="F262" i="17"/>
  <c r="F270" i="17"/>
  <c r="F278" i="17"/>
  <c r="F286" i="17"/>
  <c r="F294" i="17"/>
  <c r="F302" i="17"/>
  <c r="F310" i="17"/>
  <c r="F318" i="17"/>
  <c r="F326" i="17"/>
  <c r="F334" i="17"/>
  <c r="F342" i="17"/>
  <c r="F350" i="17"/>
  <c r="F358" i="17"/>
  <c r="F366" i="17"/>
  <c r="F5" i="17"/>
  <c r="F13" i="17"/>
  <c r="F21" i="17"/>
  <c r="F29" i="17"/>
  <c r="F37" i="17"/>
  <c r="F45" i="17"/>
  <c r="F53" i="17"/>
  <c r="F61" i="17"/>
  <c r="F69" i="17"/>
  <c r="F77" i="17"/>
  <c r="F85" i="17"/>
  <c r="F93" i="17"/>
  <c r="F101" i="17"/>
  <c r="F109" i="17"/>
  <c r="F117" i="17"/>
  <c r="F125" i="17"/>
  <c r="F133" i="17"/>
  <c r="F141" i="17"/>
  <c r="F149" i="17"/>
  <c r="F157" i="17"/>
  <c r="F165" i="17"/>
  <c r="F173" i="17"/>
  <c r="F181" i="17"/>
  <c r="F189" i="17"/>
  <c r="F197" i="17"/>
  <c r="F205" i="17"/>
  <c r="F213" i="17"/>
  <c r="F221" i="17"/>
  <c r="F229" i="17"/>
  <c r="F237" i="17"/>
  <c r="F245" i="17"/>
  <c r="F253" i="17"/>
  <c r="F261" i="17"/>
  <c r="F269" i="17"/>
  <c r="F277" i="17"/>
  <c r="F285" i="17"/>
  <c r="F293" i="17"/>
  <c r="F301" i="17"/>
  <c r="F309" i="17"/>
  <c r="F317" i="17"/>
  <c r="F325" i="17"/>
  <c r="F333" i="17"/>
  <c r="F341" i="17"/>
  <c r="F349" i="17"/>
  <c r="F357" i="17"/>
  <c r="F365" i="17"/>
  <c r="F4" i="17"/>
  <c r="F12" i="17"/>
  <c r="F20" i="17"/>
  <c r="F28" i="17"/>
  <c r="F36" i="17"/>
  <c r="F44" i="17"/>
  <c r="F52" i="17"/>
  <c r="F60" i="17"/>
  <c r="F68" i="17"/>
  <c r="F76" i="17"/>
  <c r="F84" i="17"/>
  <c r="F92" i="17"/>
  <c r="F100" i="17"/>
  <c r="F108" i="17"/>
  <c r="F116" i="17"/>
  <c r="F124" i="17"/>
  <c r="F132" i="17"/>
  <c r="F140" i="17"/>
  <c r="F148" i="17"/>
  <c r="F156" i="17"/>
  <c r="F164" i="17"/>
  <c r="F172" i="17"/>
  <c r="F180" i="17"/>
  <c r="F188" i="17"/>
  <c r="F196" i="17"/>
  <c r="F204" i="17"/>
  <c r="F212" i="17"/>
  <c r="F220" i="17"/>
  <c r="F228" i="17"/>
  <c r="F236" i="17"/>
  <c r="F244" i="17"/>
  <c r="F252" i="17"/>
  <c r="F260" i="17"/>
  <c r="F268" i="17"/>
  <c r="F276" i="17"/>
  <c r="F284" i="17"/>
  <c r="F292" i="17"/>
  <c r="F300" i="17"/>
  <c r="F308" i="17"/>
  <c r="F316" i="17"/>
  <c r="F324" i="17"/>
  <c r="F332" i="17"/>
  <c r="F340" i="17"/>
  <c r="F348" i="17"/>
  <c r="F356" i="17"/>
  <c r="F364" i="17"/>
  <c r="M9" i="5"/>
  <c r="AZ48" i="3" l="1"/>
  <c r="BS31" i="3"/>
  <c r="BQ31" i="3"/>
  <c r="BO31" i="3"/>
  <c r="BM31" i="3"/>
  <c r="BK31" i="3"/>
  <c r="BI31" i="3"/>
  <c r="BG31" i="3"/>
  <c r="BE31" i="3"/>
  <c r="BC31" i="3"/>
  <c r="AZ62" i="3" l="1"/>
  <c r="CY77" i="3"/>
  <c r="CX77" i="3"/>
  <c r="CW77" i="3"/>
  <c r="CY76" i="3"/>
  <c r="CX76" i="3"/>
  <c r="CW76" i="3"/>
  <c r="CY75" i="3"/>
  <c r="CX75" i="3"/>
  <c r="CW75" i="3"/>
  <c r="CY74" i="3"/>
  <c r="CX74" i="3"/>
  <c r="CW74" i="3"/>
  <c r="CY73" i="3"/>
  <c r="CX73" i="3"/>
  <c r="CW73" i="3"/>
  <c r="CY72" i="3"/>
  <c r="CX72" i="3"/>
  <c r="CW72" i="3"/>
  <c r="CY71" i="3"/>
  <c r="CX71" i="3"/>
  <c r="CW71" i="3"/>
  <c r="CY70" i="3"/>
  <c r="CX70" i="3"/>
  <c r="CW70" i="3"/>
  <c r="CY69" i="3"/>
  <c r="CX69" i="3"/>
  <c r="CW69" i="3"/>
  <c r="CY68" i="3"/>
  <c r="CX68" i="3"/>
  <c r="CW68" i="3"/>
  <c r="CY67" i="3"/>
  <c r="CX67" i="3"/>
  <c r="CW67" i="3"/>
  <c r="CY66" i="3"/>
  <c r="CX66" i="3"/>
  <c r="CW66" i="3"/>
  <c r="CY65" i="3"/>
  <c r="CX65" i="3"/>
  <c r="CW65" i="3"/>
  <c r="CY64" i="3"/>
  <c r="CX64" i="3"/>
  <c r="CW64" i="3"/>
  <c r="CY63" i="3"/>
  <c r="CX63" i="3"/>
  <c r="CW63" i="3"/>
  <c r="CY62" i="3"/>
  <c r="CX62" i="3"/>
  <c r="CW62" i="3"/>
  <c r="CY61" i="3"/>
  <c r="CX61" i="3"/>
  <c r="CW61" i="3"/>
  <c r="CY60" i="3"/>
  <c r="CX60" i="3"/>
  <c r="CW60" i="3"/>
  <c r="CY59" i="3"/>
  <c r="CX59" i="3"/>
  <c r="CW59" i="3"/>
  <c r="CY58" i="3"/>
  <c r="CX58" i="3"/>
  <c r="CW58" i="3"/>
  <c r="CV77" i="3"/>
  <c r="CV76" i="3"/>
  <c r="CV75" i="3"/>
  <c r="CV74" i="3"/>
  <c r="CV73" i="3"/>
  <c r="CV72" i="3"/>
  <c r="CV71" i="3"/>
  <c r="CV70" i="3"/>
  <c r="CV69" i="3"/>
  <c r="CV68" i="3"/>
  <c r="CV67" i="3"/>
  <c r="CV66" i="3"/>
  <c r="CV65" i="3"/>
  <c r="CV64" i="3"/>
  <c r="CV63" i="3"/>
  <c r="CV62" i="3"/>
  <c r="CV61" i="3"/>
  <c r="CV60" i="3"/>
  <c r="CV59" i="3"/>
  <c r="CV58" i="3"/>
  <c r="CU77" i="3"/>
  <c r="CU76" i="3"/>
  <c r="CU75" i="3"/>
  <c r="CU74" i="3"/>
  <c r="CU73" i="3"/>
  <c r="CU72" i="3"/>
  <c r="CU71" i="3"/>
  <c r="CU70" i="3"/>
  <c r="CU69" i="3"/>
  <c r="CU68" i="3"/>
  <c r="CU67" i="3"/>
  <c r="CU66" i="3"/>
  <c r="CU65" i="3"/>
  <c r="CU64" i="3"/>
  <c r="CU63" i="3"/>
  <c r="CU62" i="3"/>
  <c r="CU61" i="3"/>
  <c r="CU60" i="3"/>
  <c r="CU59" i="3"/>
  <c r="CU58" i="3"/>
  <c r="CT77" i="3"/>
  <c r="CT76" i="3"/>
  <c r="CT75" i="3"/>
  <c r="CT74" i="3"/>
  <c r="CT73" i="3"/>
  <c r="CT72" i="3"/>
  <c r="CT71" i="3"/>
  <c r="CT70" i="3"/>
  <c r="CT69" i="3"/>
  <c r="CT68" i="3"/>
  <c r="CT67" i="3"/>
  <c r="CT66" i="3"/>
  <c r="CT65" i="3"/>
  <c r="CT64" i="3"/>
  <c r="CT63" i="3"/>
  <c r="CT62" i="3"/>
  <c r="CT61" i="3"/>
  <c r="CT60" i="3"/>
  <c r="CT59" i="3"/>
  <c r="CT58" i="3"/>
  <c r="CS77" i="3"/>
  <c r="CS76" i="3"/>
  <c r="CS75" i="3"/>
  <c r="CS74" i="3"/>
  <c r="CS73" i="3"/>
  <c r="CS72" i="3"/>
  <c r="CS71" i="3"/>
  <c r="CS70" i="3"/>
  <c r="CS69" i="3"/>
  <c r="CS68" i="3"/>
  <c r="CS67" i="3"/>
  <c r="CS66" i="3"/>
  <c r="CS65" i="3"/>
  <c r="CS64" i="3"/>
  <c r="CS63" i="3"/>
  <c r="CS62" i="3"/>
  <c r="CS61" i="3"/>
  <c r="CS60" i="3"/>
  <c r="CS59" i="3"/>
  <c r="CS58" i="3"/>
  <c r="CR77" i="3"/>
  <c r="CR76" i="3"/>
  <c r="CR75" i="3"/>
  <c r="CR74" i="3"/>
  <c r="CR73" i="3"/>
  <c r="CR72" i="3"/>
  <c r="CR71" i="3"/>
  <c r="CR70" i="3"/>
  <c r="CR69" i="3"/>
  <c r="CR68" i="3"/>
  <c r="CR67" i="3"/>
  <c r="CR66" i="3"/>
  <c r="CR65" i="3"/>
  <c r="CR64" i="3"/>
  <c r="CR63" i="3"/>
  <c r="CR62" i="3"/>
  <c r="CR61" i="3"/>
  <c r="CR60" i="3"/>
  <c r="CR59" i="3"/>
  <c r="CR58" i="3"/>
  <c r="CQ77" i="3"/>
  <c r="CQ76" i="3"/>
  <c r="CQ75" i="3"/>
  <c r="CQ74" i="3"/>
  <c r="CQ73" i="3"/>
  <c r="CQ72" i="3"/>
  <c r="CQ71" i="3"/>
  <c r="CQ70" i="3"/>
  <c r="CQ69" i="3"/>
  <c r="CQ68" i="3"/>
  <c r="CQ67" i="3"/>
  <c r="CQ66" i="3"/>
  <c r="CQ65" i="3"/>
  <c r="CQ64" i="3"/>
  <c r="CQ63" i="3"/>
  <c r="CQ62" i="3"/>
  <c r="CQ61" i="3"/>
  <c r="CQ60" i="3"/>
  <c r="CQ59" i="3"/>
  <c r="CQ58" i="3"/>
  <c r="CP77" i="3"/>
  <c r="CP76" i="3"/>
  <c r="CP75" i="3"/>
  <c r="CP74" i="3"/>
  <c r="CP73" i="3"/>
  <c r="CP72" i="3"/>
  <c r="CP71" i="3"/>
  <c r="CP70" i="3"/>
  <c r="CP69" i="3"/>
  <c r="CP68" i="3"/>
  <c r="CP67" i="3"/>
  <c r="CP66" i="3"/>
  <c r="CP65" i="3"/>
  <c r="CP64" i="3"/>
  <c r="CP63" i="3"/>
  <c r="CP62" i="3"/>
  <c r="CP61" i="3"/>
  <c r="CP60" i="3"/>
  <c r="CP59" i="3"/>
  <c r="CP58" i="3"/>
  <c r="CO77" i="3"/>
  <c r="CO76" i="3"/>
  <c r="CO75" i="3"/>
  <c r="CO74" i="3"/>
  <c r="CO73" i="3"/>
  <c r="CO72" i="3"/>
  <c r="CO71" i="3"/>
  <c r="CO70" i="3"/>
  <c r="CO69" i="3"/>
  <c r="CO68" i="3"/>
  <c r="CO67" i="3"/>
  <c r="CO66" i="3"/>
  <c r="CO65" i="3"/>
  <c r="CO64" i="3"/>
  <c r="CO63" i="3"/>
  <c r="CO62" i="3"/>
  <c r="CO61" i="3"/>
  <c r="CO60" i="3"/>
  <c r="CO59" i="3"/>
  <c r="CO58" i="3"/>
  <c r="CN77" i="3"/>
  <c r="CN76" i="3"/>
  <c r="CN75" i="3"/>
  <c r="CN74" i="3"/>
  <c r="CN73" i="3"/>
  <c r="CN72" i="3"/>
  <c r="CN71" i="3"/>
  <c r="CN70" i="3"/>
  <c r="CN69" i="3"/>
  <c r="CN68" i="3"/>
  <c r="CN67" i="3"/>
  <c r="CN66" i="3"/>
  <c r="CN65" i="3"/>
  <c r="CN64" i="3"/>
  <c r="CN63" i="3"/>
  <c r="CN62" i="3"/>
  <c r="CN61" i="3"/>
  <c r="CN60" i="3"/>
  <c r="CN59" i="3"/>
  <c r="CN58" i="3"/>
  <c r="CW51" i="3"/>
  <c r="CV51" i="3"/>
  <c r="CU51" i="3"/>
  <c r="CT51" i="3"/>
  <c r="CS51" i="3"/>
  <c r="CR51" i="3"/>
  <c r="CQ51" i="3"/>
  <c r="CP51" i="3"/>
  <c r="CO51" i="3"/>
  <c r="CN51" i="3"/>
  <c r="CM51" i="3"/>
  <c r="CW50" i="3"/>
  <c r="CV50" i="3"/>
  <c r="CU50" i="3"/>
  <c r="CT50" i="3"/>
  <c r="CS50" i="3"/>
  <c r="CR50" i="3"/>
  <c r="CQ50" i="3"/>
  <c r="CP50" i="3"/>
  <c r="CO50" i="3"/>
  <c r="CN50" i="3"/>
  <c r="CM50" i="3"/>
  <c r="CW49" i="3"/>
  <c r="CV49" i="3"/>
  <c r="CU49" i="3"/>
  <c r="CT49" i="3"/>
  <c r="CS49" i="3"/>
  <c r="CR49" i="3"/>
  <c r="CQ49" i="3"/>
  <c r="CP49" i="3"/>
  <c r="CO49" i="3"/>
  <c r="CN49" i="3"/>
  <c r="CM49" i="3"/>
  <c r="CW48" i="3"/>
  <c r="CV48" i="3"/>
  <c r="CU48" i="3"/>
  <c r="CT48" i="3"/>
  <c r="CS48" i="3"/>
  <c r="CR48" i="3"/>
  <c r="CQ48" i="3"/>
  <c r="CP48" i="3"/>
  <c r="CO48" i="3"/>
  <c r="CN48" i="3"/>
  <c r="CM48" i="3"/>
  <c r="CW47" i="3"/>
  <c r="CV47" i="3"/>
  <c r="CU47" i="3"/>
  <c r="CT47" i="3"/>
  <c r="CS47" i="3"/>
  <c r="CR47" i="3"/>
  <c r="CQ47" i="3"/>
  <c r="CP47" i="3"/>
  <c r="CO47" i="3"/>
  <c r="CN47" i="3"/>
  <c r="CM47" i="3"/>
  <c r="CW46" i="3"/>
  <c r="CV46" i="3"/>
  <c r="CU46" i="3"/>
  <c r="CT46" i="3"/>
  <c r="CS46" i="3"/>
  <c r="CR46" i="3"/>
  <c r="CQ46" i="3"/>
  <c r="CP46" i="3"/>
  <c r="CO46" i="3"/>
  <c r="CN46" i="3"/>
  <c r="CM46" i="3"/>
  <c r="CW45" i="3"/>
  <c r="CV45" i="3"/>
  <c r="CU45" i="3"/>
  <c r="CT45" i="3"/>
  <c r="CS45" i="3"/>
  <c r="CR45" i="3"/>
  <c r="CQ45" i="3"/>
  <c r="CP45" i="3"/>
  <c r="CO45" i="3"/>
  <c r="CN45" i="3"/>
  <c r="CM45" i="3"/>
  <c r="CW44" i="3"/>
  <c r="CV44" i="3"/>
  <c r="CU44" i="3"/>
  <c r="CT44" i="3"/>
  <c r="CS44" i="3"/>
  <c r="CR44" i="3"/>
  <c r="CQ44" i="3"/>
  <c r="CP44" i="3"/>
  <c r="CO44" i="3"/>
  <c r="CN44" i="3"/>
  <c r="CM44" i="3"/>
  <c r="CW43" i="3"/>
  <c r="CV43" i="3"/>
  <c r="CU43" i="3"/>
  <c r="CT43" i="3"/>
  <c r="CS43" i="3"/>
  <c r="CR43" i="3"/>
  <c r="CQ43" i="3"/>
  <c r="CP43" i="3"/>
  <c r="CO43" i="3"/>
  <c r="CN43" i="3"/>
  <c r="CM43" i="3"/>
  <c r="CW42" i="3"/>
  <c r="CV42" i="3"/>
  <c r="CU42" i="3"/>
  <c r="CT42" i="3"/>
  <c r="CS42" i="3"/>
  <c r="CR42" i="3"/>
  <c r="CQ42" i="3"/>
  <c r="CP42" i="3"/>
  <c r="CO42" i="3"/>
  <c r="CN42" i="3"/>
  <c r="CM42" i="3"/>
  <c r="CW41" i="3"/>
  <c r="CV41" i="3"/>
  <c r="CU41" i="3"/>
  <c r="CT41" i="3"/>
  <c r="CS41" i="3"/>
  <c r="CR41" i="3"/>
  <c r="CQ41" i="3"/>
  <c r="CP41" i="3"/>
  <c r="CO41" i="3"/>
  <c r="CN41" i="3"/>
  <c r="CM41" i="3"/>
  <c r="CW40" i="3"/>
  <c r="CV40" i="3"/>
  <c r="CU40" i="3"/>
  <c r="CT40" i="3"/>
  <c r="CS40" i="3"/>
  <c r="CR40" i="3"/>
  <c r="CQ40" i="3"/>
  <c r="CP40" i="3"/>
  <c r="CO40" i="3"/>
  <c r="CN40" i="3"/>
  <c r="CM40" i="3"/>
  <c r="CW39" i="3"/>
  <c r="CV39" i="3"/>
  <c r="CU39" i="3"/>
  <c r="CT39" i="3"/>
  <c r="CS39" i="3"/>
  <c r="CR39" i="3"/>
  <c r="CQ39" i="3"/>
  <c r="CP39" i="3"/>
  <c r="CO39" i="3"/>
  <c r="CN39" i="3"/>
  <c r="CM39" i="3"/>
  <c r="CW38" i="3"/>
  <c r="CV38" i="3"/>
  <c r="CU38" i="3"/>
  <c r="CT38" i="3"/>
  <c r="CS38" i="3"/>
  <c r="CR38" i="3"/>
  <c r="CQ38" i="3"/>
  <c r="CP38" i="3"/>
  <c r="CO38" i="3"/>
  <c r="CN38" i="3"/>
  <c r="CM38" i="3"/>
  <c r="CW37" i="3"/>
  <c r="CV37" i="3"/>
  <c r="CU37" i="3"/>
  <c r="CT37" i="3"/>
  <c r="CS37" i="3"/>
  <c r="CR37" i="3"/>
  <c r="CQ37" i="3"/>
  <c r="CP37" i="3"/>
  <c r="CO37" i="3"/>
  <c r="CN37" i="3"/>
  <c r="CM37" i="3"/>
  <c r="CW36" i="3"/>
  <c r="CV36" i="3"/>
  <c r="CU36" i="3"/>
  <c r="CT36" i="3"/>
  <c r="CS36" i="3"/>
  <c r="CR36" i="3"/>
  <c r="CQ36" i="3"/>
  <c r="CP36" i="3"/>
  <c r="CO36" i="3"/>
  <c r="CN36" i="3"/>
  <c r="CM36" i="3"/>
  <c r="CW35" i="3"/>
  <c r="CV35" i="3"/>
  <c r="CU35" i="3"/>
  <c r="CT35" i="3"/>
  <c r="CS35" i="3"/>
  <c r="CR35" i="3"/>
  <c r="CQ35" i="3"/>
  <c r="CP35" i="3"/>
  <c r="CO35" i="3"/>
  <c r="CN35" i="3"/>
  <c r="CM35" i="3"/>
  <c r="CW34" i="3"/>
  <c r="CV34" i="3"/>
  <c r="CU34" i="3"/>
  <c r="CT34" i="3"/>
  <c r="CS34" i="3"/>
  <c r="CR34" i="3"/>
  <c r="CQ34" i="3"/>
  <c r="CP34" i="3"/>
  <c r="CO34" i="3"/>
  <c r="CN34" i="3"/>
  <c r="CM34" i="3"/>
  <c r="CW33" i="3"/>
  <c r="CV33" i="3"/>
  <c r="CU33" i="3"/>
  <c r="CT33" i="3"/>
  <c r="CS33" i="3"/>
  <c r="CR33" i="3"/>
  <c r="CQ33" i="3"/>
  <c r="CP33" i="3"/>
  <c r="CO33" i="3"/>
  <c r="CN33" i="3"/>
  <c r="CM33" i="3"/>
  <c r="CW32" i="3"/>
  <c r="CV32" i="3"/>
  <c r="CU32" i="3"/>
  <c r="CT32" i="3"/>
  <c r="CS32" i="3"/>
  <c r="CR32" i="3"/>
  <c r="CQ32" i="3"/>
  <c r="CP32" i="3"/>
  <c r="CO32" i="3"/>
  <c r="CN32" i="3"/>
  <c r="CM32" i="3"/>
  <c r="CL51" i="3"/>
  <c r="CL50" i="3"/>
  <c r="CL49" i="3"/>
  <c r="CL48" i="3"/>
  <c r="CL47" i="3"/>
  <c r="CL46" i="3"/>
  <c r="CL45" i="3"/>
  <c r="CL44" i="3"/>
  <c r="CL43" i="3"/>
  <c r="CL42" i="3"/>
  <c r="CL41" i="3"/>
  <c r="CL40" i="3"/>
  <c r="CL39" i="3"/>
  <c r="CL38" i="3"/>
  <c r="CL36" i="3"/>
  <c r="CL35" i="3"/>
  <c r="CL34" i="3"/>
  <c r="CL33" i="3"/>
  <c r="CL32" i="3"/>
  <c r="BW26" i="3"/>
  <c r="BW25" i="3"/>
  <c r="BW24" i="3"/>
  <c r="BW23" i="3"/>
  <c r="BW22" i="3"/>
  <c r="BW21" i="3"/>
  <c r="BW20" i="3"/>
  <c r="BW19" i="3"/>
  <c r="BW18" i="3"/>
  <c r="BW17" i="3"/>
  <c r="BW16" i="3"/>
  <c r="BW15" i="3"/>
  <c r="BW14" i="3"/>
  <c r="BW13" i="3"/>
  <c r="BW12" i="3"/>
  <c r="BW11" i="3"/>
  <c r="BW10" i="3"/>
  <c r="BW9" i="3"/>
  <c r="BW8" i="3"/>
  <c r="BW7" i="3"/>
  <c r="BV26" i="3"/>
  <c r="BV25" i="3"/>
  <c r="BV24" i="3"/>
  <c r="BV23" i="3"/>
  <c r="BV22" i="3"/>
  <c r="BV21" i="3"/>
  <c r="BV20" i="3"/>
  <c r="BV19" i="3"/>
  <c r="BV18" i="3"/>
  <c r="BV17" i="3"/>
  <c r="BV16" i="3"/>
  <c r="BV15" i="3"/>
  <c r="BV14" i="3"/>
  <c r="BV13" i="3"/>
  <c r="BV12" i="3"/>
  <c r="BV11" i="3"/>
  <c r="BV10" i="3"/>
  <c r="BV9" i="3"/>
  <c r="BV8" i="3"/>
  <c r="BV7" i="3"/>
  <c r="BU26" i="3"/>
  <c r="BU25" i="3"/>
  <c r="BU24" i="3"/>
  <c r="BU23" i="3"/>
  <c r="BU22" i="3"/>
  <c r="BU21" i="3"/>
  <c r="BU20" i="3"/>
  <c r="BU19" i="3"/>
  <c r="BU18" i="3"/>
  <c r="BU17" i="3"/>
  <c r="BU16" i="3"/>
  <c r="BU15" i="3"/>
  <c r="BU14" i="3"/>
  <c r="BU13" i="3"/>
  <c r="BU12" i="3"/>
  <c r="BU11" i="3"/>
  <c r="BU10" i="3"/>
  <c r="BU9" i="3"/>
  <c r="BU8" i="3"/>
  <c r="BU7" i="3"/>
  <c r="BT26" i="3"/>
  <c r="BT25" i="3"/>
  <c r="BT24" i="3"/>
  <c r="BT23" i="3"/>
  <c r="BT22" i="3"/>
  <c r="BT21" i="3"/>
  <c r="BT20" i="3"/>
  <c r="BT19" i="3"/>
  <c r="BT18" i="3"/>
  <c r="BT17" i="3"/>
  <c r="BT16" i="3"/>
  <c r="BT15" i="3"/>
  <c r="BT14" i="3"/>
  <c r="BT13" i="3"/>
  <c r="BT12" i="3"/>
  <c r="BT11" i="3"/>
  <c r="BT10" i="3"/>
  <c r="BT9" i="3"/>
  <c r="BT8" i="3"/>
  <c r="BT7" i="3"/>
  <c r="BS26" i="3"/>
  <c r="BS25" i="3"/>
  <c r="BS24" i="3"/>
  <c r="BS23" i="3"/>
  <c r="BS22" i="3"/>
  <c r="BS21" i="3"/>
  <c r="BS20" i="3"/>
  <c r="BS19" i="3"/>
  <c r="BS18" i="3"/>
  <c r="BS17" i="3"/>
  <c r="BS16" i="3"/>
  <c r="BS15" i="3"/>
  <c r="BS14" i="3"/>
  <c r="BS13" i="3"/>
  <c r="BS12" i="3"/>
  <c r="BS11" i="3"/>
  <c r="BS10" i="3"/>
  <c r="BS9" i="3"/>
  <c r="BS8" i="3"/>
  <c r="BS7" i="3"/>
  <c r="BR26" i="3"/>
  <c r="BR25" i="3"/>
  <c r="BR24" i="3"/>
  <c r="BR23" i="3"/>
  <c r="BR22" i="3"/>
  <c r="BR21" i="3"/>
  <c r="BR20" i="3"/>
  <c r="BR19" i="3"/>
  <c r="BR18" i="3"/>
  <c r="BR17" i="3"/>
  <c r="BR16" i="3"/>
  <c r="BR15" i="3"/>
  <c r="BR14" i="3"/>
  <c r="BR13" i="3"/>
  <c r="BR12" i="3"/>
  <c r="BR11" i="3"/>
  <c r="BR10" i="3"/>
  <c r="BR9" i="3"/>
  <c r="BR8" i="3"/>
  <c r="BR7" i="3"/>
  <c r="BQ26" i="3"/>
  <c r="BQ25" i="3"/>
  <c r="BQ24" i="3"/>
  <c r="BQ23" i="3"/>
  <c r="BQ22" i="3"/>
  <c r="BQ21" i="3"/>
  <c r="BQ20" i="3"/>
  <c r="BQ19" i="3"/>
  <c r="BQ18" i="3"/>
  <c r="BQ17" i="3"/>
  <c r="BQ16" i="3"/>
  <c r="BQ15" i="3"/>
  <c r="BQ14" i="3"/>
  <c r="BQ13" i="3"/>
  <c r="BQ12" i="3"/>
  <c r="BQ11" i="3"/>
  <c r="BQ10" i="3"/>
  <c r="BQ9" i="3"/>
  <c r="BQ8" i="3"/>
  <c r="BQ7" i="3"/>
  <c r="BP26" i="3"/>
  <c r="BP25" i="3"/>
  <c r="BP24" i="3"/>
  <c r="BP23" i="3"/>
  <c r="BP22" i="3"/>
  <c r="BP21" i="3"/>
  <c r="BP20" i="3"/>
  <c r="BP19" i="3"/>
  <c r="BP18" i="3"/>
  <c r="BP17" i="3"/>
  <c r="BP16" i="3"/>
  <c r="BP15" i="3"/>
  <c r="BP14" i="3"/>
  <c r="BP13" i="3"/>
  <c r="BP12" i="3"/>
  <c r="BP11" i="3"/>
  <c r="BP10" i="3"/>
  <c r="BP9" i="3"/>
  <c r="BP8" i="3"/>
  <c r="BP7" i="3"/>
  <c r="BO26" i="3"/>
  <c r="BO25" i="3"/>
  <c r="BO24" i="3"/>
  <c r="BO23" i="3"/>
  <c r="BO22" i="3"/>
  <c r="BO21" i="3"/>
  <c r="BO20" i="3"/>
  <c r="BO19" i="3"/>
  <c r="BO18" i="3"/>
  <c r="BO17" i="3"/>
  <c r="BO16" i="3"/>
  <c r="BO15" i="3"/>
  <c r="BO14" i="3"/>
  <c r="BO13" i="3"/>
  <c r="BO12" i="3"/>
  <c r="BO11" i="3"/>
  <c r="BO10" i="3"/>
  <c r="BO9" i="3"/>
  <c r="BO8" i="3"/>
  <c r="BO7" i="3"/>
  <c r="BN26" i="3"/>
  <c r="BN25" i="3"/>
  <c r="BN24" i="3"/>
  <c r="BN23" i="3"/>
  <c r="BN22" i="3"/>
  <c r="BN21" i="3"/>
  <c r="BN20" i="3"/>
  <c r="BN19" i="3"/>
  <c r="BN18" i="3"/>
  <c r="BN17" i="3"/>
  <c r="BN16" i="3"/>
  <c r="BN15" i="3"/>
  <c r="BN14" i="3"/>
  <c r="BN13" i="3"/>
  <c r="BN12" i="3"/>
  <c r="BN11" i="3"/>
  <c r="BN10" i="3"/>
  <c r="BN9" i="3"/>
  <c r="BN8" i="3"/>
  <c r="BN7" i="3"/>
  <c r="BM26" i="3"/>
  <c r="BM25" i="3"/>
  <c r="BM24" i="3"/>
  <c r="BM23" i="3"/>
  <c r="BM22" i="3"/>
  <c r="BM21" i="3"/>
  <c r="BM20" i="3"/>
  <c r="BM19" i="3"/>
  <c r="BM18" i="3"/>
  <c r="BM17" i="3"/>
  <c r="BM16" i="3"/>
  <c r="BM15" i="3"/>
  <c r="BM14" i="3"/>
  <c r="BM13" i="3"/>
  <c r="BM12" i="3"/>
  <c r="BM11" i="3"/>
  <c r="BM10" i="3"/>
  <c r="BM9" i="3"/>
  <c r="BM8" i="3"/>
  <c r="BM7" i="3"/>
  <c r="BL26" i="3"/>
  <c r="BL25" i="3"/>
  <c r="BL24" i="3"/>
  <c r="BL23" i="3"/>
  <c r="BL22" i="3"/>
  <c r="BL21" i="3"/>
  <c r="BL20" i="3"/>
  <c r="BL19" i="3"/>
  <c r="BL18" i="3"/>
  <c r="BL17" i="3"/>
  <c r="BL16" i="3"/>
  <c r="BL15" i="3"/>
  <c r="BL14" i="3"/>
  <c r="BL13" i="3"/>
  <c r="BL12" i="3"/>
  <c r="BL11" i="3"/>
  <c r="BL10" i="3"/>
  <c r="BL9" i="3"/>
  <c r="BL8" i="3"/>
  <c r="BL7" i="3"/>
  <c r="BK26" i="3"/>
  <c r="BK25" i="3"/>
  <c r="BK24" i="3"/>
  <c r="BK23" i="3"/>
  <c r="BK22" i="3"/>
  <c r="BK21" i="3"/>
  <c r="BK20" i="3"/>
  <c r="BK19" i="3"/>
  <c r="BK18" i="3"/>
  <c r="BK17" i="3"/>
  <c r="BK16" i="3"/>
  <c r="BK15" i="3"/>
  <c r="BK14" i="3"/>
  <c r="BK13" i="3"/>
  <c r="BK12" i="3"/>
  <c r="BK11" i="3"/>
  <c r="BK10" i="3"/>
  <c r="BK9" i="3"/>
  <c r="BK8" i="3"/>
  <c r="BK7" i="3"/>
  <c r="BU77" i="3" l="1"/>
  <c r="BU76" i="3"/>
  <c r="BU75" i="3"/>
  <c r="BU74" i="3"/>
  <c r="BU73" i="3"/>
  <c r="BU72" i="3"/>
  <c r="BU71" i="3"/>
  <c r="BU70" i="3"/>
  <c r="BU69" i="3"/>
  <c r="BU68" i="3"/>
  <c r="BU67" i="3"/>
  <c r="BU66" i="3"/>
  <c r="BU65" i="3"/>
  <c r="BU64" i="3"/>
  <c r="BU63" i="3"/>
  <c r="BU62" i="3"/>
  <c r="BU61" i="3"/>
  <c r="BU60" i="3"/>
  <c r="BU59" i="3"/>
  <c r="BU58" i="3"/>
  <c r="BT77" i="3"/>
  <c r="BR77" i="3"/>
  <c r="BP77" i="3"/>
  <c r="BN77" i="3"/>
  <c r="BL77" i="3"/>
  <c r="BJ77" i="3"/>
  <c r="BH77" i="3"/>
  <c r="BF77" i="3"/>
  <c r="BD77" i="3"/>
  <c r="BB77" i="3"/>
  <c r="AZ77" i="3"/>
  <c r="AX77" i="3"/>
  <c r="AV77" i="3"/>
  <c r="BT76" i="3"/>
  <c r="BR76" i="3"/>
  <c r="BP76" i="3"/>
  <c r="BN76" i="3"/>
  <c r="BL76" i="3"/>
  <c r="BJ76" i="3"/>
  <c r="BH76" i="3"/>
  <c r="BF76" i="3"/>
  <c r="BD76" i="3"/>
  <c r="BB76" i="3"/>
  <c r="AZ76" i="3"/>
  <c r="AX76" i="3"/>
  <c r="AV76" i="3"/>
  <c r="BT75" i="3"/>
  <c r="BR75" i="3"/>
  <c r="BP75" i="3"/>
  <c r="BN75" i="3"/>
  <c r="BL75" i="3"/>
  <c r="BJ75" i="3"/>
  <c r="BH75" i="3"/>
  <c r="BF75" i="3"/>
  <c r="BD75" i="3"/>
  <c r="BB75" i="3"/>
  <c r="AZ75" i="3"/>
  <c r="AX75" i="3"/>
  <c r="AV75" i="3"/>
  <c r="BT74" i="3"/>
  <c r="BR74" i="3"/>
  <c r="BP74" i="3"/>
  <c r="BN74" i="3"/>
  <c r="BL74" i="3"/>
  <c r="BJ74" i="3"/>
  <c r="BH74" i="3"/>
  <c r="BF74" i="3"/>
  <c r="BD74" i="3"/>
  <c r="BB74" i="3"/>
  <c r="AZ74" i="3"/>
  <c r="AX74" i="3"/>
  <c r="AV74" i="3"/>
  <c r="BT73" i="3"/>
  <c r="BR73" i="3"/>
  <c r="BP73" i="3"/>
  <c r="BN73" i="3"/>
  <c r="BL73" i="3"/>
  <c r="BJ73" i="3"/>
  <c r="BH73" i="3"/>
  <c r="BF73" i="3"/>
  <c r="BD73" i="3"/>
  <c r="BB73" i="3"/>
  <c r="AZ73" i="3"/>
  <c r="AX73" i="3"/>
  <c r="AV73" i="3"/>
  <c r="BT72" i="3"/>
  <c r="BR72" i="3"/>
  <c r="BP72" i="3"/>
  <c r="BN72" i="3"/>
  <c r="BL72" i="3"/>
  <c r="BJ72" i="3"/>
  <c r="BH72" i="3"/>
  <c r="BF72" i="3"/>
  <c r="BD72" i="3"/>
  <c r="BB72" i="3"/>
  <c r="AZ72" i="3"/>
  <c r="AX72" i="3"/>
  <c r="AV72" i="3"/>
  <c r="BT71" i="3"/>
  <c r="BR71" i="3"/>
  <c r="BP71" i="3"/>
  <c r="BN71" i="3"/>
  <c r="BL71" i="3"/>
  <c r="BJ71" i="3"/>
  <c r="BH71" i="3"/>
  <c r="BF71" i="3"/>
  <c r="BD71" i="3"/>
  <c r="BB71" i="3"/>
  <c r="AZ71" i="3"/>
  <c r="AX71" i="3"/>
  <c r="AV71" i="3"/>
  <c r="BT70" i="3"/>
  <c r="BR70" i="3"/>
  <c r="BP70" i="3"/>
  <c r="BN70" i="3"/>
  <c r="BL70" i="3"/>
  <c r="BJ70" i="3"/>
  <c r="BH70" i="3"/>
  <c r="BF70" i="3"/>
  <c r="BD70" i="3"/>
  <c r="BB70" i="3"/>
  <c r="AZ70" i="3"/>
  <c r="AX70" i="3"/>
  <c r="AV70" i="3"/>
  <c r="BT69" i="3"/>
  <c r="BR69" i="3"/>
  <c r="BP69" i="3"/>
  <c r="BN69" i="3"/>
  <c r="BL69" i="3"/>
  <c r="BJ69" i="3"/>
  <c r="BH69" i="3"/>
  <c r="BF69" i="3"/>
  <c r="BD69" i="3"/>
  <c r="BB69" i="3"/>
  <c r="AZ69" i="3"/>
  <c r="AX69" i="3"/>
  <c r="AV69" i="3"/>
  <c r="BT68" i="3"/>
  <c r="BR68" i="3"/>
  <c r="BP68" i="3"/>
  <c r="BN68" i="3"/>
  <c r="BL68" i="3"/>
  <c r="BJ68" i="3"/>
  <c r="BH68" i="3"/>
  <c r="BF68" i="3"/>
  <c r="BD68" i="3"/>
  <c r="BB68" i="3"/>
  <c r="AZ68" i="3"/>
  <c r="AX68" i="3"/>
  <c r="AV68" i="3"/>
  <c r="BT67" i="3"/>
  <c r="BR67" i="3"/>
  <c r="BP67" i="3"/>
  <c r="BN67" i="3"/>
  <c r="BL67" i="3"/>
  <c r="BJ67" i="3"/>
  <c r="BH67" i="3"/>
  <c r="BF67" i="3"/>
  <c r="BD67" i="3"/>
  <c r="BB67" i="3"/>
  <c r="AX67" i="3"/>
  <c r="AV67" i="3"/>
  <c r="BT66" i="3"/>
  <c r="BR66" i="3"/>
  <c r="BP66" i="3"/>
  <c r="BN66" i="3"/>
  <c r="BL66" i="3"/>
  <c r="BJ66" i="3"/>
  <c r="BH66" i="3"/>
  <c r="BF66" i="3"/>
  <c r="BD66" i="3"/>
  <c r="BB66" i="3"/>
  <c r="AZ66" i="3"/>
  <c r="AX66" i="3"/>
  <c r="AV66" i="3"/>
  <c r="BT65" i="3"/>
  <c r="BR65" i="3"/>
  <c r="BP65" i="3"/>
  <c r="BN65" i="3"/>
  <c r="BL65" i="3"/>
  <c r="BJ65" i="3"/>
  <c r="BH65" i="3"/>
  <c r="BF65" i="3"/>
  <c r="BD65" i="3"/>
  <c r="BB65" i="3"/>
  <c r="AZ65" i="3"/>
  <c r="AX65" i="3"/>
  <c r="AV65" i="3"/>
  <c r="BT64" i="3"/>
  <c r="BR64" i="3"/>
  <c r="BP64" i="3"/>
  <c r="BN64" i="3"/>
  <c r="BL64" i="3"/>
  <c r="BJ64" i="3"/>
  <c r="BH64" i="3"/>
  <c r="BF64" i="3"/>
  <c r="BD64" i="3"/>
  <c r="BB64" i="3"/>
  <c r="AZ64" i="3"/>
  <c r="AX64" i="3"/>
  <c r="AV64" i="3"/>
  <c r="BT63" i="3"/>
  <c r="BR63" i="3"/>
  <c r="BP63" i="3"/>
  <c r="BN63" i="3"/>
  <c r="BL63" i="3"/>
  <c r="BJ63" i="3"/>
  <c r="BH63" i="3"/>
  <c r="BF63" i="3"/>
  <c r="BD63" i="3"/>
  <c r="BB63" i="3"/>
  <c r="AZ63" i="3"/>
  <c r="AX63" i="3"/>
  <c r="AV63" i="3"/>
  <c r="BT62" i="3"/>
  <c r="BR62" i="3"/>
  <c r="BP62" i="3"/>
  <c r="BN62" i="3"/>
  <c r="BL62" i="3"/>
  <c r="BJ62" i="3"/>
  <c r="BH62" i="3"/>
  <c r="BF62" i="3"/>
  <c r="BD62" i="3"/>
  <c r="BB62" i="3"/>
  <c r="AX62" i="3"/>
  <c r="BT61" i="3"/>
  <c r="BR61" i="3"/>
  <c r="BP61" i="3"/>
  <c r="BN61" i="3"/>
  <c r="BL61" i="3"/>
  <c r="BJ61" i="3"/>
  <c r="BH61" i="3"/>
  <c r="BF61" i="3"/>
  <c r="BD61" i="3"/>
  <c r="BB61" i="3"/>
  <c r="AZ61" i="3"/>
  <c r="AX61" i="3"/>
  <c r="AV61" i="3"/>
  <c r="BT60" i="3"/>
  <c r="BR60" i="3"/>
  <c r="BP60" i="3"/>
  <c r="BN60" i="3"/>
  <c r="BL60" i="3"/>
  <c r="BJ60" i="3"/>
  <c r="BH60" i="3"/>
  <c r="BF60" i="3"/>
  <c r="BD60" i="3"/>
  <c r="BB60" i="3"/>
  <c r="AZ60" i="3"/>
  <c r="AX60" i="3"/>
  <c r="AV60" i="3"/>
  <c r="BT59" i="3"/>
  <c r="BR59" i="3"/>
  <c r="BP59" i="3"/>
  <c r="BN59" i="3"/>
  <c r="BL59" i="3"/>
  <c r="BJ59" i="3"/>
  <c r="BH59" i="3"/>
  <c r="BF59" i="3"/>
  <c r="BD59" i="3"/>
  <c r="BB59" i="3"/>
  <c r="AZ59" i="3"/>
  <c r="AX59" i="3"/>
  <c r="AV59" i="3"/>
  <c r="BT58" i="3"/>
  <c r="BR58" i="3"/>
  <c r="BP58" i="3"/>
  <c r="BN58" i="3"/>
  <c r="BL58" i="3"/>
  <c r="BJ58" i="3"/>
  <c r="BH58" i="3"/>
  <c r="BF58" i="3"/>
  <c r="BD58" i="3"/>
  <c r="BB58" i="3"/>
  <c r="AZ58" i="3"/>
  <c r="AX58" i="3"/>
  <c r="AV58" i="3"/>
  <c r="BU51" i="3"/>
  <c r="BU50" i="3"/>
  <c r="BU49" i="3"/>
  <c r="BU48" i="3"/>
  <c r="BU47" i="3"/>
  <c r="BU46" i="3"/>
  <c r="BU45" i="3"/>
  <c r="BU44" i="3"/>
  <c r="BU43" i="3"/>
  <c r="BU42" i="3"/>
  <c r="BU41" i="3"/>
  <c r="BU40" i="3"/>
  <c r="BU39" i="3"/>
  <c r="BU38" i="3"/>
  <c r="BU37" i="3"/>
  <c r="BU36" i="3"/>
  <c r="BU35" i="3"/>
  <c r="BU34" i="3"/>
  <c r="BU33" i="3"/>
  <c r="BU32" i="3"/>
  <c r="BT33" i="3"/>
  <c r="BT32" i="3"/>
  <c r="BT48" i="3"/>
  <c r="BT51" i="3"/>
  <c r="BT50" i="3"/>
  <c r="BT49" i="3"/>
  <c r="BT47" i="3"/>
  <c r="BT46" i="3"/>
  <c r="BT45" i="3"/>
  <c r="BT44" i="3"/>
  <c r="BT43" i="3"/>
  <c r="BT42" i="3"/>
  <c r="BT41" i="3"/>
  <c r="BT40" i="3"/>
  <c r="BT39" i="3"/>
  <c r="BT38" i="3"/>
  <c r="BT37" i="3"/>
  <c r="BT36" i="3"/>
  <c r="BT35" i="3"/>
  <c r="BT34" i="3"/>
  <c r="BP51" i="3"/>
  <c r="BN51" i="3"/>
  <c r="BL51" i="3"/>
  <c r="BJ51" i="3"/>
  <c r="BH51" i="3"/>
  <c r="BF51" i="3"/>
  <c r="BD51" i="3"/>
  <c r="BB51" i="3"/>
  <c r="AZ51" i="3"/>
  <c r="AV51" i="3"/>
  <c r="BR50" i="3"/>
  <c r="BP50" i="3"/>
  <c r="BN50" i="3"/>
  <c r="BL50" i="3"/>
  <c r="BJ50" i="3"/>
  <c r="BH50" i="3"/>
  <c r="BF50" i="3"/>
  <c r="BD50" i="3"/>
  <c r="BB50" i="3"/>
  <c r="AZ50" i="3"/>
  <c r="BR49" i="3"/>
  <c r="BP49" i="3"/>
  <c r="BN49" i="3"/>
  <c r="BL49" i="3"/>
  <c r="BJ49" i="3"/>
  <c r="BH49" i="3"/>
  <c r="BF49" i="3"/>
  <c r="BD49" i="3"/>
  <c r="BB49" i="3"/>
  <c r="AZ49" i="3"/>
  <c r="BR48" i="3"/>
  <c r="BP48" i="3"/>
  <c r="BN48" i="3"/>
  <c r="BL48" i="3"/>
  <c r="BJ48" i="3"/>
  <c r="BH48" i="3"/>
  <c r="BF48" i="3"/>
  <c r="BD48" i="3"/>
  <c r="BB48" i="3"/>
  <c r="BR47" i="3"/>
  <c r="BP47" i="3"/>
  <c r="BN47" i="3"/>
  <c r="BL47" i="3"/>
  <c r="BJ47" i="3"/>
  <c r="BH47" i="3"/>
  <c r="BF47" i="3"/>
  <c r="BD47" i="3"/>
  <c r="BB47" i="3"/>
  <c r="AZ47" i="3"/>
  <c r="BR46" i="3"/>
  <c r="BP46" i="3"/>
  <c r="BN46" i="3"/>
  <c r="BL46" i="3"/>
  <c r="BJ46" i="3"/>
  <c r="BH46" i="3"/>
  <c r="BF46" i="3"/>
  <c r="BD46" i="3"/>
  <c r="BB46" i="3"/>
  <c r="AZ46" i="3"/>
  <c r="AX46" i="3"/>
  <c r="BR45" i="3"/>
  <c r="BP45" i="3"/>
  <c r="BN45" i="3"/>
  <c r="BL45" i="3"/>
  <c r="BJ45" i="3"/>
  <c r="BH45" i="3"/>
  <c r="BF45" i="3"/>
  <c r="BD45" i="3"/>
  <c r="BB45" i="3"/>
  <c r="AZ45" i="3"/>
  <c r="AX45" i="3"/>
  <c r="BR44" i="3"/>
  <c r="BP44" i="3"/>
  <c r="BN44" i="3"/>
  <c r="BL44" i="3"/>
  <c r="BJ44" i="3"/>
  <c r="BH44" i="3"/>
  <c r="BF44" i="3"/>
  <c r="BD44" i="3"/>
  <c r="BB44" i="3"/>
  <c r="AZ44" i="3"/>
  <c r="AX44" i="3"/>
  <c r="BR43" i="3"/>
  <c r="BP43" i="3"/>
  <c r="BN43" i="3"/>
  <c r="BL43" i="3"/>
  <c r="BJ43" i="3"/>
  <c r="BH43" i="3"/>
  <c r="BF43" i="3"/>
  <c r="BD43" i="3"/>
  <c r="BB43" i="3"/>
  <c r="AZ43" i="3"/>
  <c r="AX43" i="3"/>
  <c r="BR42" i="3"/>
  <c r="BP42" i="3"/>
  <c r="BN42" i="3"/>
  <c r="BL42" i="3"/>
  <c r="BJ42" i="3"/>
  <c r="BH42" i="3"/>
  <c r="BF42" i="3"/>
  <c r="BD42" i="3"/>
  <c r="BB42" i="3"/>
  <c r="AZ42" i="3"/>
  <c r="AX42" i="3"/>
  <c r="BR41" i="3"/>
  <c r="BP41" i="3"/>
  <c r="BN41" i="3"/>
  <c r="BL41" i="3"/>
  <c r="BJ41" i="3"/>
  <c r="BH41" i="3"/>
  <c r="BF41" i="3"/>
  <c r="BD41" i="3"/>
  <c r="BB41" i="3"/>
  <c r="AZ41" i="3"/>
  <c r="AX41" i="3"/>
  <c r="BR40" i="3"/>
  <c r="BP40" i="3"/>
  <c r="BN40" i="3"/>
  <c r="BL40" i="3"/>
  <c r="BJ40" i="3"/>
  <c r="BH40" i="3"/>
  <c r="BF40" i="3"/>
  <c r="BD40" i="3"/>
  <c r="BB40" i="3"/>
  <c r="AZ40" i="3"/>
  <c r="AX40" i="3"/>
  <c r="BR39" i="3"/>
  <c r="BP39" i="3"/>
  <c r="BN39" i="3"/>
  <c r="BL39" i="3"/>
  <c r="BJ39" i="3"/>
  <c r="BH39" i="3"/>
  <c r="BF39" i="3"/>
  <c r="BD39" i="3"/>
  <c r="BB39" i="3"/>
  <c r="AZ39" i="3"/>
  <c r="AX39" i="3"/>
  <c r="BR38" i="3"/>
  <c r="BP38" i="3"/>
  <c r="BN38" i="3"/>
  <c r="BL38" i="3"/>
  <c r="BJ38" i="3"/>
  <c r="BH38" i="3"/>
  <c r="BF38" i="3"/>
  <c r="BD38" i="3"/>
  <c r="BB38" i="3"/>
  <c r="AZ38" i="3"/>
  <c r="AX38" i="3"/>
  <c r="BR37" i="3"/>
  <c r="BP37" i="3"/>
  <c r="BN37" i="3"/>
  <c r="BL37" i="3"/>
  <c r="BJ37" i="3"/>
  <c r="BH37" i="3"/>
  <c r="BF37" i="3"/>
  <c r="BD37" i="3"/>
  <c r="BB37" i="3"/>
  <c r="AZ37" i="3"/>
  <c r="AX37" i="3"/>
  <c r="BR36" i="3"/>
  <c r="BP36" i="3"/>
  <c r="BN36" i="3"/>
  <c r="BL36" i="3"/>
  <c r="BJ36" i="3"/>
  <c r="BH36" i="3"/>
  <c r="BF36" i="3"/>
  <c r="BD36" i="3"/>
  <c r="BB36" i="3"/>
  <c r="AZ36" i="3"/>
  <c r="AX36" i="3"/>
  <c r="BR35" i="3"/>
  <c r="BP35" i="3"/>
  <c r="BN35" i="3"/>
  <c r="BL35" i="3"/>
  <c r="BJ35" i="3"/>
  <c r="BH35" i="3"/>
  <c r="BF35" i="3"/>
  <c r="BD35" i="3"/>
  <c r="BB35" i="3"/>
  <c r="AZ35" i="3"/>
  <c r="AX35" i="3"/>
  <c r="BR34" i="3"/>
  <c r="BP34" i="3"/>
  <c r="BN34" i="3"/>
  <c r="BL34" i="3"/>
  <c r="BJ34" i="3"/>
  <c r="BH34" i="3"/>
  <c r="BF34" i="3"/>
  <c r="BD34" i="3"/>
  <c r="BB34" i="3"/>
  <c r="AZ34" i="3"/>
  <c r="AX34" i="3"/>
  <c r="BR33" i="3"/>
  <c r="BP33" i="3"/>
  <c r="BN33" i="3"/>
  <c r="BL33" i="3"/>
  <c r="BJ33" i="3"/>
  <c r="BH33" i="3"/>
  <c r="BF33" i="3"/>
  <c r="BD33" i="3"/>
  <c r="BB33" i="3"/>
  <c r="AZ33" i="3"/>
  <c r="AX33" i="3"/>
  <c r="BR32" i="3"/>
  <c r="BP32" i="3"/>
  <c r="BN32" i="3"/>
  <c r="BL32" i="3"/>
  <c r="BJ32" i="3"/>
  <c r="BH32" i="3"/>
  <c r="BF32" i="3"/>
  <c r="BD32" i="3"/>
  <c r="BB32" i="3"/>
  <c r="AZ32" i="3"/>
  <c r="Q123" i="3"/>
  <c r="Q122" i="3"/>
  <c r="Q100" i="3"/>
  <c r="Q99" i="3"/>
  <c r="Q98" i="3"/>
  <c r="Q75" i="3"/>
  <c r="Q74" i="3"/>
  <c r="Q73" i="3"/>
  <c r="Q72" i="3"/>
  <c r="Q71" i="3"/>
  <c r="Q70" i="3"/>
  <c r="Q69" i="3"/>
  <c r="Q68" i="3"/>
  <c r="Q67" i="3"/>
  <c r="Q66" i="3"/>
  <c r="L31" i="11" l="1"/>
  <c r="M5" i="11"/>
  <c r="N5" i="11"/>
  <c r="O5" i="11"/>
  <c r="P5" i="11"/>
  <c r="Q5" i="11"/>
  <c r="M6" i="11"/>
  <c r="N6" i="11"/>
  <c r="O6" i="11"/>
  <c r="P6" i="11"/>
  <c r="Q6" i="11"/>
  <c r="M7" i="11"/>
  <c r="N7" i="11"/>
  <c r="O7" i="11"/>
  <c r="P7" i="11"/>
  <c r="Q7" i="11"/>
  <c r="M8" i="11"/>
  <c r="N8" i="11"/>
  <c r="O8" i="11"/>
  <c r="P8" i="11"/>
  <c r="Q8" i="11"/>
  <c r="M9" i="11"/>
  <c r="N9" i="11"/>
  <c r="O9" i="11"/>
  <c r="P9" i="11"/>
  <c r="Q9" i="11"/>
  <c r="M10" i="11"/>
  <c r="N10" i="11"/>
  <c r="O10" i="11"/>
  <c r="P10" i="11"/>
  <c r="Q10" i="11"/>
  <c r="M11" i="11"/>
  <c r="N11" i="11"/>
  <c r="O11" i="11"/>
  <c r="P11" i="11"/>
  <c r="Q11" i="11"/>
  <c r="M12" i="11"/>
  <c r="N12" i="11"/>
  <c r="O12" i="11"/>
  <c r="P12" i="11"/>
  <c r="Q12" i="11"/>
  <c r="M13" i="11"/>
  <c r="N13" i="11"/>
  <c r="O13" i="11"/>
  <c r="P13" i="11"/>
  <c r="Q13" i="11"/>
  <c r="M14" i="11"/>
  <c r="N14" i="11"/>
  <c r="O14" i="11"/>
  <c r="P14" i="11"/>
  <c r="Q14" i="11"/>
  <c r="M15" i="11"/>
  <c r="N15" i="11"/>
  <c r="O15" i="11"/>
  <c r="P15" i="11"/>
  <c r="Q15" i="11"/>
  <c r="M16" i="11"/>
  <c r="N16" i="11"/>
  <c r="O16" i="11"/>
  <c r="P16" i="11"/>
  <c r="Q16" i="11"/>
  <c r="M17" i="11"/>
  <c r="N17" i="11"/>
  <c r="O17" i="11"/>
  <c r="P17" i="11"/>
  <c r="Q17" i="11"/>
  <c r="M18" i="11"/>
  <c r="N18" i="11"/>
  <c r="O18" i="11"/>
  <c r="P18" i="11"/>
  <c r="Q18" i="11"/>
  <c r="M19" i="11"/>
  <c r="N19" i="11"/>
  <c r="O19" i="11"/>
  <c r="P19" i="11"/>
  <c r="Q19" i="11"/>
  <c r="M20" i="11"/>
  <c r="N20" i="11"/>
  <c r="O20" i="11"/>
  <c r="P20" i="11"/>
  <c r="Q20" i="11"/>
  <c r="M21" i="11"/>
  <c r="N21" i="11"/>
  <c r="O21" i="11"/>
  <c r="P21" i="11"/>
  <c r="Q21" i="11"/>
  <c r="M22" i="11"/>
  <c r="N22" i="11"/>
  <c r="O22" i="11"/>
  <c r="P22" i="11"/>
  <c r="Q22" i="11"/>
  <c r="M23" i="11"/>
  <c r="N23" i="11"/>
  <c r="O23" i="11"/>
  <c r="P23" i="11"/>
  <c r="Q23" i="11"/>
  <c r="M24" i="11"/>
  <c r="N24" i="11"/>
  <c r="O24" i="11"/>
  <c r="P24" i="11"/>
  <c r="Q24" i="11"/>
  <c r="M25" i="11"/>
  <c r="N25" i="11"/>
  <c r="O25" i="11"/>
  <c r="P25" i="11"/>
  <c r="Q25" i="11"/>
  <c r="M26" i="11"/>
  <c r="N26" i="11"/>
  <c r="O26" i="11"/>
  <c r="P26" i="11"/>
  <c r="Q26" i="11"/>
  <c r="M27" i="11"/>
  <c r="N27" i="11"/>
  <c r="O27" i="11"/>
  <c r="P27" i="11"/>
  <c r="Q27" i="11"/>
  <c r="M28" i="11"/>
  <c r="N28" i="11"/>
  <c r="N31" i="11" s="1"/>
  <c r="O28" i="11"/>
  <c r="O31" i="11" s="1"/>
  <c r="P28" i="11"/>
  <c r="P31" i="11" s="1"/>
  <c r="M29" i="11"/>
  <c r="N29" i="11"/>
  <c r="O29" i="11"/>
  <c r="P29" i="11"/>
  <c r="Q29" i="11"/>
  <c r="L6" i="11"/>
  <c r="L7" i="11"/>
  <c r="L8" i="11"/>
  <c r="L9" i="11"/>
  <c r="L10" i="11"/>
  <c r="L11" i="11"/>
  <c r="L12" i="11"/>
  <c r="L13" i="11"/>
  <c r="L14" i="11"/>
  <c r="L15" i="11"/>
  <c r="L16" i="11"/>
  <c r="L17" i="11"/>
  <c r="L18" i="11"/>
  <c r="L19" i="11"/>
  <c r="L20" i="11"/>
  <c r="L21" i="11"/>
  <c r="L22" i="11"/>
  <c r="L23" i="11"/>
  <c r="L24" i="11"/>
  <c r="L25" i="11"/>
  <c r="L26" i="11"/>
  <c r="L27" i="11"/>
  <c r="L28" i="11"/>
  <c r="L29" i="11"/>
  <c r="L5" i="11"/>
  <c r="M31" i="11" l="1"/>
  <c r="F3" i="9"/>
  <c r="E3" i="9"/>
  <c r="L54" i="6" l="1"/>
  <c r="B54" i="6"/>
  <c r="C54" i="6"/>
  <c r="E54" i="6"/>
  <c r="G54" i="6"/>
  <c r="I54" i="6"/>
  <c r="K54" i="6"/>
  <c r="M54" i="6"/>
  <c r="D54" i="6"/>
  <c r="F54" i="6"/>
  <c r="H54" i="6"/>
  <c r="J54" i="6"/>
  <c r="O4" i="6" l="1"/>
  <c r="M26" i="5"/>
  <c r="L26" i="5"/>
  <c r="K26" i="5"/>
  <c r="J26" i="5"/>
  <c r="I26" i="5"/>
  <c r="H26" i="5"/>
  <c r="G26" i="5"/>
  <c r="F26" i="5"/>
  <c r="E26" i="5"/>
  <c r="D26" i="5"/>
  <c r="C26" i="5"/>
  <c r="B26" i="5"/>
  <c r="M25" i="5"/>
  <c r="L25" i="5"/>
  <c r="K25" i="5"/>
  <c r="J25" i="5"/>
  <c r="I25" i="5"/>
  <c r="H25" i="5"/>
  <c r="G25" i="5"/>
  <c r="F25" i="5"/>
  <c r="E25" i="5"/>
  <c r="D25" i="5"/>
  <c r="C25" i="5"/>
  <c r="B25" i="5"/>
  <c r="M24" i="5"/>
  <c r="L24" i="5"/>
  <c r="K24" i="5"/>
  <c r="J24" i="5"/>
  <c r="I24" i="5"/>
  <c r="H24" i="5"/>
  <c r="G24" i="5"/>
  <c r="F24" i="5"/>
  <c r="E24" i="5"/>
  <c r="D24" i="5"/>
  <c r="C24" i="5"/>
  <c r="B24" i="5"/>
  <c r="M23" i="5"/>
  <c r="L23" i="5"/>
  <c r="K23" i="5"/>
  <c r="J23" i="5"/>
  <c r="I23" i="5"/>
  <c r="H23" i="5"/>
  <c r="G23" i="5"/>
  <c r="F23" i="5"/>
  <c r="E23" i="5"/>
  <c r="D23" i="5"/>
  <c r="C23" i="5"/>
  <c r="B23" i="5"/>
  <c r="M22" i="5"/>
  <c r="L22" i="5"/>
  <c r="K22" i="5"/>
  <c r="J22" i="5"/>
  <c r="I22" i="5"/>
  <c r="H22" i="5"/>
  <c r="H27" i="5" s="1"/>
  <c r="G22" i="5"/>
  <c r="G27" i="5" s="1"/>
  <c r="F22" i="5"/>
  <c r="E22" i="5"/>
  <c r="D22" i="5"/>
  <c r="C22" i="5"/>
  <c r="M39" i="6"/>
  <c r="L39" i="6"/>
  <c r="K39" i="6"/>
  <c r="J39" i="6"/>
  <c r="I39" i="6"/>
  <c r="H39" i="6"/>
  <c r="G39" i="6"/>
  <c r="F39" i="6"/>
  <c r="E39" i="6"/>
  <c r="D39" i="6"/>
  <c r="C39" i="6"/>
  <c r="B39" i="6"/>
  <c r="D27" i="5" l="1"/>
  <c r="J27" i="5"/>
  <c r="L27" i="5"/>
  <c r="I27" i="5"/>
  <c r="B27" i="5"/>
  <c r="C27" i="5"/>
  <c r="K27" i="5"/>
  <c r="F27" i="5"/>
  <c r="E27" i="5"/>
  <c r="M27" i="5"/>
  <c r="G11" i="4"/>
  <c r="B40" i="6" s="1"/>
  <c r="B45" i="6" s="1"/>
  <c r="R3" i="17"/>
  <c r="K11" i="4"/>
  <c r="F40" i="6" s="1"/>
  <c r="R7" i="17"/>
  <c r="M11" i="4"/>
  <c r="H40" i="6" s="1"/>
  <c r="R9" i="17"/>
  <c r="O11" i="4"/>
  <c r="J40" i="6" s="1"/>
  <c r="R11" i="17"/>
  <c r="H11" i="4"/>
  <c r="C40" i="6" s="1"/>
  <c r="R4" i="17"/>
  <c r="J11" i="4"/>
  <c r="E40" i="6" s="1"/>
  <c r="R6" i="17"/>
  <c r="L11" i="4"/>
  <c r="G40" i="6" s="1"/>
  <c r="R8" i="17"/>
  <c r="N11" i="4"/>
  <c r="I40" i="6" s="1"/>
  <c r="I45" i="6" s="1"/>
  <c r="R10" i="17"/>
  <c r="P11" i="4"/>
  <c r="K40" i="6" s="1"/>
  <c r="R12" i="17"/>
  <c r="R11" i="4"/>
  <c r="M40" i="6" s="1"/>
  <c r="R14" i="17"/>
  <c r="I11" i="4"/>
  <c r="D40" i="6" s="1"/>
  <c r="D45" i="6" s="1"/>
  <c r="R5" i="17"/>
  <c r="Q11" i="4"/>
  <c r="L40" i="6" s="1"/>
  <c r="R13" i="17"/>
  <c r="J9" i="5"/>
  <c r="M44" i="6" l="1"/>
  <c r="M45" i="6"/>
  <c r="L44" i="6"/>
  <c r="L45" i="6"/>
  <c r="K44" i="6"/>
  <c r="K45" i="6"/>
  <c r="J44" i="6"/>
  <c r="J45" i="6"/>
  <c r="I44" i="6"/>
  <c r="H44" i="6"/>
  <c r="H45" i="6"/>
  <c r="G44" i="6"/>
  <c r="G45" i="6"/>
  <c r="F44" i="6"/>
  <c r="F45" i="6"/>
  <c r="E44" i="6"/>
  <c r="E45" i="6"/>
  <c r="D44" i="6"/>
  <c r="C44" i="6"/>
  <c r="C45" i="6"/>
  <c r="B44" i="6"/>
  <c r="F47" i="6"/>
  <c r="C2" i="17"/>
  <c r="C334" i="17"/>
  <c r="C332" i="17"/>
  <c r="C330" i="17"/>
  <c r="C328" i="17"/>
  <c r="C326" i="17"/>
  <c r="C324" i="17"/>
  <c r="C322" i="17"/>
  <c r="C320" i="17"/>
  <c r="C318" i="17"/>
  <c r="C316" i="17"/>
  <c r="C314" i="17"/>
  <c r="C312" i="17"/>
  <c r="C310" i="17"/>
  <c r="C308" i="17"/>
  <c r="C306" i="17"/>
  <c r="C335" i="17"/>
  <c r="C333" i="17"/>
  <c r="C331" i="17"/>
  <c r="C329" i="17"/>
  <c r="C327" i="17"/>
  <c r="C325" i="17"/>
  <c r="C323" i="17"/>
  <c r="C321" i="17"/>
  <c r="C319" i="17"/>
  <c r="C317" i="17"/>
  <c r="C315" i="17"/>
  <c r="C313" i="17"/>
  <c r="C311" i="17"/>
  <c r="C309" i="17"/>
  <c r="C307" i="17"/>
  <c r="C62" i="17"/>
  <c r="C64" i="17"/>
  <c r="C66" i="17"/>
  <c r="C68" i="17"/>
  <c r="C70" i="17"/>
  <c r="C72" i="17"/>
  <c r="C74" i="17"/>
  <c r="C76" i="17"/>
  <c r="C78" i="17"/>
  <c r="C80" i="17"/>
  <c r="C82" i="17"/>
  <c r="C84" i="17"/>
  <c r="C86" i="17"/>
  <c r="C88" i="17"/>
  <c r="C90" i="17"/>
  <c r="C61" i="17"/>
  <c r="C63" i="17"/>
  <c r="C65" i="17"/>
  <c r="C67" i="17"/>
  <c r="C69" i="17"/>
  <c r="C71" i="17"/>
  <c r="C73" i="17"/>
  <c r="C75" i="17"/>
  <c r="C77" i="17"/>
  <c r="C79" i="17"/>
  <c r="C81" i="17"/>
  <c r="C83" i="17"/>
  <c r="C85" i="17"/>
  <c r="C87" i="17"/>
  <c r="C89" i="17"/>
  <c r="C91" i="17"/>
  <c r="R2" i="17"/>
  <c r="C366" i="17"/>
  <c r="C364" i="17"/>
  <c r="C362" i="17"/>
  <c r="C360" i="17"/>
  <c r="C358" i="17"/>
  <c r="C356" i="17"/>
  <c r="C354" i="17"/>
  <c r="C352" i="17"/>
  <c r="C350" i="17"/>
  <c r="C348" i="17"/>
  <c r="C346" i="17"/>
  <c r="C344" i="17"/>
  <c r="C342" i="17"/>
  <c r="C340" i="17"/>
  <c r="C338" i="17"/>
  <c r="C336" i="17"/>
  <c r="C365" i="17"/>
  <c r="C363" i="17"/>
  <c r="C361" i="17"/>
  <c r="C359" i="17"/>
  <c r="C357" i="17"/>
  <c r="C355" i="17"/>
  <c r="C353" i="17"/>
  <c r="C351" i="17"/>
  <c r="C349" i="17"/>
  <c r="C347" i="17"/>
  <c r="C345" i="17"/>
  <c r="C343" i="17"/>
  <c r="C341" i="17"/>
  <c r="C339" i="17"/>
  <c r="C337" i="17"/>
  <c r="C304" i="17"/>
  <c r="C302" i="17"/>
  <c r="C300" i="17"/>
  <c r="C298" i="17"/>
  <c r="C296" i="17"/>
  <c r="C294" i="17"/>
  <c r="C292" i="17"/>
  <c r="C290" i="17"/>
  <c r="C288" i="17"/>
  <c r="C286" i="17"/>
  <c r="C284" i="17"/>
  <c r="C282" i="17"/>
  <c r="C280" i="17"/>
  <c r="C278" i="17"/>
  <c r="C276" i="17"/>
  <c r="C305" i="17"/>
  <c r="C303" i="17"/>
  <c r="C301" i="17"/>
  <c r="C299" i="17"/>
  <c r="C297" i="17"/>
  <c r="C295" i="17"/>
  <c r="C293" i="17"/>
  <c r="C291" i="17"/>
  <c r="C289" i="17"/>
  <c r="C287" i="17"/>
  <c r="C285" i="17"/>
  <c r="C283" i="17"/>
  <c r="C281" i="17"/>
  <c r="C279" i="17"/>
  <c r="C277" i="17"/>
  <c r="C275" i="17"/>
  <c r="C215" i="17"/>
  <c r="C217" i="17"/>
  <c r="C219" i="17"/>
  <c r="C221" i="17"/>
  <c r="C223" i="17"/>
  <c r="C225" i="17"/>
  <c r="C227" i="17"/>
  <c r="C229" i="17"/>
  <c r="C231" i="17"/>
  <c r="C233" i="17"/>
  <c r="C235" i="17"/>
  <c r="C237" i="17"/>
  <c r="C239" i="17"/>
  <c r="C241" i="17"/>
  <c r="C243" i="17"/>
  <c r="C214" i="17"/>
  <c r="C216" i="17"/>
  <c r="C218" i="17"/>
  <c r="C220" i="17"/>
  <c r="C222" i="17"/>
  <c r="C224" i="17"/>
  <c r="C226" i="17"/>
  <c r="C228" i="17"/>
  <c r="C230" i="17"/>
  <c r="C232" i="17"/>
  <c r="C234" i="17"/>
  <c r="C236" i="17"/>
  <c r="C238" i="17"/>
  <c r="C240" i="17"/>
  <c r="C242" i="17"/>
  <c r="C244" i="17"/>
  <c r="C92" i="17"/>
  <c r="C94" i="17"/>
  <c r="C96" i="17"/>
  <c r="C98" i="17"/>
  <c r="C100" i="17"/>
  <c r="C102" i="17"/>
  <c r="C104" i="17"/>
  <c r="C106" i="17"/>
  <c r="C108" i="17"/>
  <c r="C110" i="17"/>
  <c r="C113" i="17"/>
  <c r="C115" i="17"/>
  <c r="C117" i="17"/>
  <c r="C119" i="17"/>
  <c r="C121" i="17"/>
  <c r="C93" i="17"/>
  <c r="C95" i="17"/>
  <c r="C97" i="17"/>
  <c r="C99" i="17"/>
  <c r="C101" i="17"/>
  <c r="C103" i="17"/>
  <c r="C105" i="17"/>
  <c r="C107" i="17"/>
  <c r="C109" i="17"/>
  <c r="C111" i="17"/>
  <c r="C112" i="17"/>
  <c r="C114" i="17"/>
  <c r="C116" i="17"/>
  <c r="C118" i="17"/>
  <c r="C120" i="17"/>
  <c r="C34" i="17"/>
  <c r="C36" i="17"/>
  <c r="C38" i="17"/>
  <c r="C40" i="17"/>
  <c r="C42" i="17"/>
  <c r="C44" i="17"/>
  <c r="C46" i="17"/>
  <c r="C48" i="17"/>
  <c r="C50" i="17"/>
  <c r="C52" i="17"/>
  <c r="C54" i="17"/>
  <c r="C56" i="17"/>
  <c r="C58" i="17"/>
  <c r="C60" i="17"/>
  <c r="C33" i="17"/>
  <c r="C35" i="17"/>
  <c r="C37" i="17"/>
  <c r="C39" i="17"/>
  <c r="C41" i="17"/>
  <c r="C43" i="17"/>
  <c r="C45" i="17"/>
  <c r="C47" i="17"/>
  <c r="C49" i="17"/>
  <c r="C51" i="17"/>
  <c r="C53" i="17"/>
  <c r="C55" i="17"/>
  <c r="C57" i="17"/>
  <c r="C59" i="17"/>
  <c r="C274" i="17"/>
  <c r="C272" i="17"/>
  <c r="C270" i="17"/>
  <c r="C245" i="17"/>
  <c r="C247" i="17"/>
  <c r="C249" i="17"/>
  <c r="C251" i="17"/>
  <c r="C253" i="17"/>
  <c r="C255" i="17"/>
  <c r="C257" i="17"/>
  <c r="C259" i="17"/>
  <c r="C261" i="17"/>
  <c r="C263" i="17"/>
  <c r="C265" i="17"/>
  <c r="C267" i="17"/>
  <c r="C269" i="17"/>
  <c r="C273" i="17"/>
  <c r="C271" i="17"/>
  <c r="C246" i="17"/>
  <c r="C248" i="17"/>
  <c r="C250" i="17"/>
  <c r="C252" i="17"/>
  <c r="C254" i="17"/>
  <c r="C256" i="17"/>
  <c r="C258" i="17"/>
  <c r="C260" i="17"/>
  <c r="C262" i="17"/>
  <c r="C264" i="17"/>
  <c r="C266" i="17"/>
  <c r="C268" i="17"/>
  <c r="C183" i="17"/>
  <c r="C185" i="17"/>
  <c r="C187" i="17"/>
  <c r="C189" i="17"/>
  <c r="C191" i="17"/>
  <c r="C193" i="17"/>
  <c r="C195" i="17"/>
  <c r="C197" i="17"/>
  <c r="C199" i="17"/>
  <c r="C201" i="17"/>
  <c r="C203" i="17"/>
  <c r="C205" i="17"/>
  <c r="C207" i="17"/>
  <c r="C209" i="17"/>
  <c r="C211" i="17"/>
  <c r="C213" i="17"/>
  <c r="C184" i="17"/>
  <c r="C186" i="17"/>
  <c r="C188" i="17"/>
  <c r="C190" i="17"/>
  <c r="C192" i="17"/>
  <c r="C194" i="17"/>
  <c r="C196" i="17"/>
  <c r="C198" i="17"/>
  <c r="C200" i="17"/>
  <c r="C202" i="17"/>
  <c r="C204" i="17"/>
  <c r="C206" i="17"/>
  <c r="C208" i="17"/>
  <c r="C210" i="17"/>
  <c r="C212" i="17"/>
  <c r="C123" i="17"/>
  <c r="C125" i="17"/>
  <c r="C127" i="17"/>
  <c r="C129" i="17"/>
  <c r="C131" i="17"/>
  <c r="C133" i="17"/>
  <c r="C135" i="17"/>
  <c r="C137" i="17"/>
  <c r="C139" i="17"/>
  <c r="C141" i="17"/>
  <c r="C143" i="17"/>
  <c r="C145" i="17"/>
  <c r="C147" i="17"/>
  <c r="C149" i="17"/>
  <c r="C151" i="17"/>
  <c r="C122" i="17"/>
  <c r="C124" i="17"/>
  <c r="C126" i="17"/>
  <c r="C128" i="17"/>
  <c r="C130" i="17"/>
  <c r="C132" i="17"/>
  <c r="C134" i="17"/>
  <c r="C136" i="17"/>
  <c r="C138" i="17"/>
  <c r="C140" i="17"/>
  <c r="C142" i="17"/>
  <c r="C144" i="17"/>
  <c r="C146" i="17"/>
  <c r="C148" i="17"/>
  <c r="C150" i="17"/>
  <c r="C152" i="17"/>
  <c r="R15" i="17"/>
  <c r="C17" i="17"/>
  <c r="C19" i="17"/>
  <c r="C21" i="17"/>
  <c r="C23" i="17"/>
  <c r="C25" i="17"/>
  <c r="C27" i="17"/>
  <c r="C11" i="17"/>
  <c r="C5" i="17"/>
  <c r="C9" i="17"/>
  <c r="C6" i="17"/>
  <c r="C12" i="17"/>
  <c r="C15" i="17"/>
  <c r="C30" i="17"/>
  <c r="C32" i="17"/>
  <c r="C16" i="17"/>
  <c r="C18" i="17"/>
  <c r="C20" i="17"/>
  <c r="C22" i="17"/>
  <c r="C24" i="17"/>
  <c r="C26" i="17"/>
  <c r="C28" i="17"/>
  <c r="C14" i="17"/>
  <c r="C3" i="17"/>
  <c r="C7" i="17"/>
  <c r="C4" i="17"/>
  <c r="C8" i="17"/>
  <c r="C10" i="17"/>
  <c r="C13" i="17"/>
  <c r="C29" i="17"/>
  <c r="C31" i="17"/>
  <c r="C153" i="17"/>
  <c r="C155" i="17"/>
  <c r="C157" i="17"/>
  <c r="C159" i="17"/>
  <c r="C161" i="17"/>
  <c r="C163" i="17"/>
  <c r="C165" i="17"/>
  <c r="C167" i="17"/>
  <c r="C169" i="17"/>
  <c r="C171" i="17"/>
  <c r="C173" i="17"/>
  <c r="C175" i="17"/>
  <c r="C177" i="17"/>
  <c r="C179" i="17"/>
  <c r="C181" i="17"/>
  <c r="C154" i="17"/>
  <c r="C156" i="17"/>
  <c r="C158" i="17"/>
  <c r="C160" i="17"/>
  <c r="C162" i="17"/>
  <c r="C164" i="17"/>
  <c r="C166" i="17"/>
  <c r="C168" i="17"/>
  <c r="C170" i="17"/>
  <c r="C172" i="17"/>
  <c r="C174" i="17"/>
  <c r="C176" i="17"/>
  <c r="C178" i="17"/>
  <c r="C180" i="17"/>
  <c r="C182" i="17"/>
  <c r="B48" i="6"/>
  <c r="M48" i="6"/>
  <c r="M47" i="6"/>
  <c r="M46" i="6"/>
  <c r="I48" i="6"/>
  <c r="I47" i="6"/>
  <c r="I46" i="6"/>
  <c r="E48" i="6"/>
  <c r="E47" i="6"/>
  <c r="E46" i="6"/>
  <c r="J48" i="6"/>
  <c r="J47" i="6"/>
  <c r="J46" i="6"/>
  <c r="F48" i="6"/>
  <c r="F46" i="6"/>
  <c r="K48" i="6"/>
  <c r="K47" i="6"/>
  <c r="K46" i="6"/>
  <c r="G48" i="6"/>
  <c r="G47" i="6"/>
  <c r="G46" i="6"/>
  <c r="L48" i="6"/>
  <c r="L47" i="6"/>
  <c r="L46" i="6"/>
  <c r="H48" i="6"/>
  <c r="H47" i="6"/>
  <c r="H46" i="6"/>
  <c r="D48" i="6"/>
  <c r="D47" i="6"/>
  <c r="D46" i="6"/>
  <c r="C47" i="6"/>
  <c r="C48" i="6"/>
  <c r="C46" i="6"/>
  <c r="B46" i="6"/>
  <c r="B47" i="6"/>
  <c r="K9" i="5"/>
  <c r="B49" i="6" l="1"/>
  <c r="G31" i="4" s="1"/>
  <c r="T3" i="17" s="1"/>
  <c r="V3" i="17" s="1"/>
  <c r="H49" i="6"/>
  <c r="M31" i="4" s="1"/>
  <c r="T9" i="17" s="1"/>
  <c r="V9" i="17" s="1"/>
  <c r="J49" i="6"/>
  <c r="O31" i="4" s="1"/>
  <c r="T11" i="17" s="1"/>
  <c r="V11" i="17" s="1"/>
  <c r="I49" i="6"/>
  <c r="N31" i="4" s="1"/>
  <c r="T10" i="17" s="1"/>
  <c r="V10" i="17" s="1"/>
  <c r="G49" i="6"/>
  <c r="L31" i="4" s="1"/>
  <c r="T8" i="17" s="1"/>
  <c r="V8" i="17" s="1"/>
  <c r="E49" i="6"/>
  <c r="J31" i="4" s="1"/>
  <c r="T6" i="17" s="1"/>
  <c r="V6" i="17" s="1"/>
  <c r="F49" i="6"/>
  <c r="K31" i="4" s="1"/>
  <c r="T7" i="17" s="1"/>
  <c r="V7" i="17" s="1"/>
  <c r="C49" i="6"/>
  <c r="H31" i="4" s="1"/>
  <c r="T4" i="17" s="1"/>
  <c r="V4" i="17" s="1"/>
  <c r="N45" i="6"/>
  <c r="D2" i="17" l="1"/>
  <c r="E2" i="17" s="1"/>
  <c r="O2" i="17" s="1"/>
  <c r="D217" i="17"/>
  <c r="D225" i="17"/>
  <c r="D233" i="17"/>
  <c r="D241" i="17"/>
  <c r="D218" i="17"/>
  <c r="D226" i="17"/>
  <c r="D234" i="17"/>
  <c r="D242" i="17"/>
  <c r="D98" i="17"/>
  <c r="D106" i="17"/>
  <c r="D115" i="17"/>
  <c r="D93" i="17"/>
  <c r="D101" i="17"/>
  <c r="D109" i="17"/>
  <c r="D116" i="17"/>
  <c r="D36" i="17"/>
  <c r="D44" i="17"/>
  <c r="D52" i="17"/>
  <c r="D60" i="17"/>
  <c r="D37" i="17"/>
  <c r="D45" i="17"/>
  <c r="D53" i="17"/>
  <c r="D272" i="17"/>
  <c r="D249" i="17"/>
  <c r="D257" i="17"/>
  <c r="D265" i="17"/>
  <c r="D271" i="17"/>
  <c r="D250" i="17"/>
  <c r="D258" i="17"/>
  <c r="D266" i="17"/>
  <c r="D187" i="17"/>
  <c r="D195" i="17"/>
  <c r="D203" i="17"/>
  <c r="D211" i="17"/>
  <c r="D188" i="17"/>
  <c r="D196" i="17"/>
  <c r="D204" i="17"/>
  <c r="D212" i="17"/>
  <c r="D127" i="17"/>
  <c r="D135" i="17"/>
  <c r="D143" i="17"/>
  <c r="D151" i="17"/>
  <c r="D128" i="17"/>
  <c r="D136" i="17"/>
  <c r="D144" i="17"/>
  <c r="D152" i="17"/>
  <c r="D21" i="17"/>
  <c r="D11" i="17"/>
  <c r="D6" i="17"/>
  <c r="D32" i="17"/>
  <c r="D22" i="17"/>
  <c r="D14" i="17"/>
  <c r="D8" i="17"/>
  <c r="D31" i="17"/>
  <c r="D159" i="17"/>
  <c r="D167" i="17"/>
  <c r="D175" i="17"/>
  <c r="D156" i="17"/>
  <c r="D164" i="17"/>
  <c r="D172" i="17"/>
  <c r="D180" i="17"/>
  <c r="D219" i="17"/>
  <c r="D227" i="17"/>
  <c r="D235" i="17"/>
  <c r="D243" i="17"/>
  <c r="D220" i="17"/>
  <c r="D228" i="17"/>
  <c r="D236" i="17"/>
  <c r="D244" i="17"/>
  <c r="D96" i="17"/>
  <c r="D104" i="17"/>
  <c r="D113" i="17"/>
  <c r="D121" i="17"/>
  <c r="D99" i="17"/>
  <c r="D107" i="17"/>
  <c r="D114" i="17"/>
  <c r="D34" i="17"/>
  <c r="D42" i="17"/>
  <c r="D50" i="17"/>
  <c r="D58" i="17"/>
  <c r="D39" i="17"/>
  <c r="D47" i="17"/>
  <c r="D55" i="17"/>
  <c r="D274" i="17"/>
  <c r="D247" i="17"/>
  <c r="D255" i="17"/>
  <c r="D263" i="17"/>
  <c r="D273" i="17"/>
  <c r="D252" i="17"/>
  <c r="D260" i="17"/>
  <c r="D268" i="17"/>
  <c r="D189" i="17"/>
  <c r="D197" i="17"/>
  <c r="D205" i="17"/>
  <c r="D213" i="17"/>
  <c r="D190" i="17"/>
  <c r="D198" i="17"/>
  <c r="D206" i="17"/>
  <c r="D125" i="17"/>
  <c r="D133" i="17"/>
  <c r="D141" i="17"/>
  <c r="D149" i="17"/>
  <c r="D126" i="17"/>
  <c r="D134" i="17"/>
  <c r="D142" i="17"/>
  <c r="D150" i="17"/>
  <c r="D19" i="17"/>
  <c r="D27" i="17"/>
  <c r="D9" i="17"/>
  <c r="D30" i="17"/>
  <c r="D20" i="17"/>
  <c r="D28" i="17"/>
  <c r="D4" i="17"/>
  <c r="D29" i="17"/>
  <c r="D157" i="17"/>
  <c r="D165" i="17"/>
  <c r="D173" i="17"/>
  <c r="D181" i="17"/>
  <c r="D158" i="17"/>
  <c r="D166" i="17"/>
  <c r="D174" i="17"/>
  <c r="D182" i="17"/>
  <c r="D221" i="17"/>
  <c r="D229" i="17"/>
  <c r="D237" i="17"/>
  <c r="D214" i="17"/>
  <c r="D222" i="17"/>
  <c r="D230" i="17"/>
  <c r="D238" i="17"/>
  <c r="D94" i="17"/>
  <c r="D102" i="17"/>
  <c r="D110" i="17"/>
  <c r="D119" i="17"/>
  <c r="D97" i="17"/>
  <c r="D105" i="17"/>
  <c r="D112" i="17"/>
  <c r="D120" i="17"/>
  <c r="D40" i="17"/>
  <c r="D48" i="17"/>
  <c r="D56" i="17"/>
  <c r="D33" i="17"/>
  <c r="D41" i="17"/>
  <c r="D49" i="17"/>
  <c r="D57" i="17"/>
  <c r="D245" i="17"/>
  <c r="D253" i="17"/>
  <c r="D261" i="17"/>
  <c r="D269" i="17"/>
  <c r="D246" i="17"/>
  <c r="D254" i="17"/>
  <c r="D262" i="17"/>
  <c r="D183" i="17"/>
  <c r="D191" i="17"/>
  <c r="D199" i="17"/>
  <c r="D207" i="17"/>
  <c r="D184" i="17"/>
  <c r="D192" i="17"/>
  <c r="D200" i="17"/>
  <c r="D208" i="17"/>
  <c r="D123" i="17"/>
  <c r="D131" i="17"/>
  <c r="D139" i="17"/>
  <c r="D147" i="17"/>
  <c r="D124" i="17"/>
  <c r="D132" i="17"/>
  <c r="D140" i="17"/>
  <c r="D148" i="17"/>
  <c r="D17" i="17"/>
  <c r="D25" i="17"/>
  <c r="D5" i="17"/>
  <c r="D15" i="17"/>
  <c r="D18" i="17"/>
  <c r="D26" i="17"/>
  <c r="D7" i="17"/>
  <c r="D13" i="17"/>
  <c r="D155" i="17"/>
  <c r="D163" i="17"/>
  <c r="D171" i="17"/>
  <c r="D179" i="17"/>
  <c r="D160" i="17"/>
  <c r="D168" i="17"/>
  <c r="D176" i="17"/>
  <c r="D215" i="17"/>
  <c r="D223" i="17"/>
  <c r="D231" i="17"/>
  <c r="D239" i="17"/>
  <c r="D216" i="17"/>
  <c r="D224" i="17"/>
  <c r="D232" i="17"/>
  <c r="D240" i="17"/>
  <c r="D92" i="17"/>
  <c r="D100" i="17"/>
  <c r="D108" i="17"/>
  <c r="D117" i="17"/>
  <c r="D95" i="17"/>
  <c r="D103" i="17"/>
  <c r="D111" i="17"/>
  <c r="D118" i="17"/>
  <c r="D38" i="17"/>
  <c r="D46" i="17"/>
  <c r="D54" i="17"/>
  <c r="D35" i="17"/>
  <c r="D43" i="17"/>
  <c r="D51" i="17"/>
  <c r="D59" i="17"/>
  <c r="D270" i="17"/>
  <c r="D251" i="17"/>
  <c r="D259" i="17"/>
  <c r="D267" i="17"/>
  <c r="D248" i="17"/>
  <c r="D256" i="17"/>
  <c r="D264" i="17"/>
  <c r="D185" i="17"/>
  <c r="D193" i="17"/>
  <c r="D201" i="17"/>
  <c r="D209" i="17"/>
  <c r="D186" i="17"/>
  <c r="D194" i="17"/>
  <c r="D202" i="17"/>
  <c r="D210" i="17"/>
  <c r="D129" i="17"/>
  <c r="D137" i="17"/>
  <c r="D145" i="17"/>
  <c r="D122" i="17"/>
  <c r="D130" i="17"/>
  <c r="D138" i="17"/>
  <c r="D146" i="17"/>
  <c r="T15" i="17"/>
  <c r="D23" i="17"/>
  <c r="D12" i="17"/>
  <c r="D16" i="17"/>
  <c r="D24" i="17"/>
  <c r="D3" i="17"/>
  <c r="D10" i="17"/>
  <c r="D153" i="17"/>
  <c r="D161" i="17"/>
  <c r="D169" i="17"/>
  <c r="D177" i="17"/>
  <c r="D154" i="17"/>
  <c r="D162" i="17"/>
  <c r="D170" i="17"/>
  <c r="D178" i="17"/>
  <c r="D2" i="13"/>
  <c r="C2" i="13"/>
  <c r="E5" i="17" l="1"/>
  <c r="E3" i="17"/>
  <c r="E12" i="17"/>
  <c r="E11" i="17"/>
  <c r="E8" i="17"/>
  <c r="E14" i="17"/>
  <c r="E19" i="17"/>
  <c r="E23" i="17"/>
  <c r="E27" i="17"/>
  <c r="E31" i="17"/>
  <c r="E16" i="17"/>
  <c r="E20" i="17"/>
  <c r="E24" i="17"/>
  <c r="E28" i="17"/>
  <c r="E32" i="17"/>
  <c r="E10" i="17"/>
  <c r="E6" i="17"/>
  <c r="E9" i="17"/>
  <c r="E7" i="17"/>
  <c r="E4" i="17"/>
  <c r="E13" i="17"/>
  <c r="E17" i="17"/>
  <c r="E21" i="17"/>
  <c r="E25" i="17"/>
  <c r="E29" i="17"/>
  <c r="E15" i="17"/>
  <c r="E18" i="17"/>
  <c r="E22" i="17"/>
  <c r="E26" i="17"/>
  <c r="E30" i="17"/>
  <c r="E52" i="17"/>
  <c r="E60" i="17"/>
  <c r="E56" i="17"/>
  <c r="E35" i="17"/>
  <c r="E58" i="17"/>
  <c r="E50" i="17"/>
  <c r="E42" i="17"/>
  <c r="E34" i="17"/>
  <c r="E53" i="17"/>
  <c r="E45" i="17"/>
  <c r="E37" i="17"/>
  <c r="E59" i="17"/>
  <c r="E51" i="17"/>
  <c r="E43" i="17"/>
  <c r="E36" i="17"/>
  <c r="E44" i="17"/>
  <c r="E40" i="17"/>
  <c r="E48" i="17"/>
  <c r="E54" i="17"/>
  <c r="E46" i="17"/>
  <c r="E38" i="17"/>
  <c r="E57" i="17"/>
  <c r="E49" i="17"/>
  <c r="E41" i="17"/>
  <c r="E33" i="17"/>
  <c r="E55" i="17"/>
  <c r="E47" i="17"/>
  <c r="E39" i="17"/>
  <c r="F9" i="5"/>
  <c r="G9" i="5"/>
  <c r="D9" i="5"/>
  <c r="H9" i="5"/>
  <c r="C9" i="5"/>
  <c r="E9" i="5"/>
  <c r="I9" i="5"/>
  <c r="L9" i="5"/>
  <c r="N9" i="5" l="1"/>
  <c r="K2" i="17"/>
  <c r="K3" i="17" s="1"/>
  <c r="N2" i="17"/>
  <c r="M2" i="17"/>
  <c r="L2" i="17"/>
  <c r="B10" i="5"/>
  <c r="C10" i="5"/>
  <c r="L10" i="5"/>
  <c r="J10" i="5"/>
  <c r="H10" i="5"/>
  <c r="F10" i="5"/>
  <c r="M10" i="5"/>
  <c r="K10" i="5"/>
  <c r="I10" i="5"/>
  <c r="G10" i="5"/>
  <c r="D10" i="5"/>
  <c r="E10" i="5"/>
  <c r="AD9" i="4"/>
  <c r="AC9" i="4"/>
  <c r="AB9" i="4"/>
  <c r="AD8" i="4"/>
  <c r="AC8" i="4"/>
  <c r="AD6" i="4"/>
  <c r="AC6" i="4"/>
  <c r="AB6" i="4"/>
  <c r="AD5" i="4"/>
  <c r="AC5" i="4"/>
  <c r="AB5" i="4"/>
  <c r="AD4" i="4"/>
  <c r="AC4" i="4"/>
  <c r="AB4" i="4"/>
  <c r="BM1" i="4"/>
  <c r="BL1" i="4"/>
  <c r="BK1" i="4"/>
  <c r="BJ1" i="4"/>
  <c r="BI1" i="4"/>
  <c r="BH1" i="4"/>
  <c r="BG1" i="4"/>
  <c r="BF1" i="4"/>
  <c r="BE1" i="4"/>
  <c r="BD1" i="4"/>
  <c r="BC1" i="4"/>
  <c r="BB1" i="4"/>
  <c r="L3" i="17" l="1"/>
  <c r="L4" i="17" s="1"/>
  <c r="L5" i="17" s="1"/>
  <c r="L6" i="17" s="1"/>
  <c r="L7" i="17" s="1"/>
  <c r="L8" i="17" s="1"/>
  <c r="L9" i="17" s="1"/>
  <c r="L10" i="17" s="1"/>
  <c r="L11" i="17" s="1"/>
  <c r="L12" i="17" s="1"/>
  <c r="L13" i="17" s="1"/>
  <c r="L14" i="17" s="1"/>
  <c r="L15" i="17" s="1"/>
  <c r="L16" i="17" s="1"/>
  <c r="L17" i="17" s="1"/>
  <c r="L18" i="17" s="1"/>
  <c r="L19" i="17" s="1"/>
  <c r="L20" i="17" s="1"/>
  <c r="L21" i="17" s="1"/>
  <c r="L22" i="17" s="1"/>
  <c r="L23" i="17" s="1"/>
  <c r="L24" i="17" s="1"/>
  <c r="L25" i="17" s="1"/>
  <c r="L26" i="17" s="1"/>
  <c r="L27" i="17" s="1"/>
  <c r="L28" i="17" s="1"/>
  <c r="L29" i="17" s="1"/>
  <c r="L30" i="17" s="1"/>
  <c r="L31" i="17" s="1"/>
  <c r="L32" i="17" s="1"/>
  <c r="L33" i="17" s="1"/>
  <c r="L34" i="17" s="1"/>
  <c r="L35" i="17" s="1"/>
  <c r="L36" i="17" s="1"/>
  <c r="L37" i="17" s="1"/>
  <c r="L38" i="17" s="1"/>
  <c r="L39" i="17" s="1"/>
  <c r="L40" i="17" s="1"/>
  <c r="L41" i="17" s="1"/>
  <c r="L42" i="17" s="1"/>
  <c r="L43" i="17" s="1"/>
  <c r="L44" i="17" s="1"/>
  <c r="L45" i="17" s="1"/>
  <c r="L46" i="17" s="1"/>
  <c r="L47" i="17" s="1"/>
  <c r="L48" i="17" s="1"/>
  <c r="L49" i="17" s="1"/>
  <c r="L50" i="17" s="1"/>
  <c r="L51" i="17" s="1"/>
  <c r="L52" i="17" s="1"/>
  <c r="L53" i="17" s="1"/>
  <c r="L54" i="17" s="1"/>
  <c r="L55" i="17" s="1"/>
  <c r="L56" i="17" s="1"/>
  <c r="L57" i="17" s="1"/>
  <c r="L58" i="17" s="1"/>
  <c r="L59" i="17" s="1"/>
  <c r="L60" i="17" s="1"/>
  <c r="O3" i="17"/>
  <c r="M3" i="17"/>
  <c r="M4" i="17" s="1"/>
  <c r="M5" i="17" s="1"/>
  <c r="M6" i="17" s="1"/>
  <c r="M7" i="17" s="1"/>
  <c r="M8" i="17" s="1"/>
  <c r="M9" i="17" s="1"/>
  <c r="M10" i="17" s="1"/>
  <c r="M11" i="17" s="1"/>
  <c r="M12" i="17" s="1"/>
  <c r="M13" i="17" s="1"/>
  <c r="M14" i="17" s="1"/>
  <c r="M15" i="17" s="1"/>
  <c r="M16" i="17" s="1"/>
  <c r="M17" i="17" s="1"/>
  <c r="M18" i="17" s="1"/>
  <c r="M19" i="17" s="1"/>
  <c r="M20" i="17" s="1"/>
  <c r="M21" i="17" s="1"/>
  <c r="M22" i="17" s="1"/>
  <c r="M23" i="17" s="1"/>
  <c r="M24" i="17" s="1"/>
  <c r="M25" i="17" s="1"/>
  <c r="M26" i="17" s="1"/>
  <c r="M27" i="17" s="1"/>
  <c r="M28" i="17" s="1"/>
  <c r="M29" i="17" s="1"/>
  <c r="M30" i="17" s="1"/>
  <c r="M31" i="17" s="1"/>
  <c r="M32" i="17" s="1"/>
  <c r="M33" i="17" s="1"/>
  <c r="M34" i="17" s="1"/>
  <c r="M35" i="17" s="1"/>
  <c r="M36" i="17" s="1"/>
  <c r="M37" i="17" s="1"/>
  <c r="M38" i="17" s="1"/>
  <c r="M39" i="17" s="1"/>
  <c r="M40" i="17" s="1"/>
  <c r="M41" i="17" s="1"/>
  <c r="M42" i="17" s="1"/>
  <c r="M43" i="17" s="1"/>
  <c r="M44" i="17" s="1"/>
  <c r="M45" i="17" s="1"/>
  <c r="M46" i="17" s="1"/>
  <c r="M47" i="17" s="1"/>
  <c r="M48" i="17" s="1"/>
  <c r="M49" i="17" s="1"/>
  <c r="M50" i="17" s="1"/>
  <c r="M51" i="17" s="1"/>
  <c r="M52" i="17" s="1"/>
  <c r="M53" i="17" s="1"/>
  <c r="M54" i="17" s="1"/>
  <c r="M55" i="17" s="1"/>
  <c r="M56" i="17" s="1"/>
  <c r="M57" i="17" s="1"/>
  <c r="M58" i="17" s="1"/>
  <c r="M59" i="17" s="1"/>
  <c r="M60" i="17" s="1"/>
  <c r="N3" i="17"/>
  <c r="N4" i="17" s="1"/>
  <c r="N5" i="17" s="1"/>
  <c r="N6" i="17" s="1"/>
  <c r="N7" i="17" s="1"/>
  <c r="N8" i="17" s="1"/>
  <c r="N9" i="17" s="1"/>
  <c r="N10" i="17" s="1"/>
  <c r="N11" i="17" s="1"/>
  <c r="N12" i="17" s="1"/>
  <c r="N13" i="17" s="1"/>
  <c r="N14" i="17" s="1"/>
  <c r="N15" i="17" s="1"/>
  <c r="N16" i="17" s="1"/>
  <c r="N17" i="17" s="1"/>
  <c r="N18" i="17" s="1"/>
  <c r="N19" i="17" s="1"/>
  <c r="N20" i="17" s="1"/>
  <c r="N21" i="17" s="1"/>
  <c r="N22" i="17" s="1"/>
  <c r="N23" i="17" s="1"/>
  <c r="N24" i="17" s="1"/>
  <c r="N25" i="17" s="1"/>
  <c r="N26" i="17" s="1"/>
  <c r="N27" i="17" s="1"/>
  <c r="N28" i="17" s="1"/>
  <c r="N29" i="17" s="1"/>
  <c r="N30" i="17" s="1"/>
  <c r="N31" i="17" s="1"/>
  <c r="N32" i="17" s="1"/>
  <c r="N33" i="17" s="1"/>
  <c r="N34" i="17" s="1"/>
  <c r="N35" i="17" s="1"/>
  <c r="N36" i="17" s="1"/>
  <c r="N37" i="17" s="1"/>
  <c r="N38" i="17" s="1"/>
  <c r="N39" i="17" s="1"/>
  <c r="N40" i="17" s="1"/>
  <c r="N41" i="17" s="1"/>
  <c r="N42" i="17" s="1"/>
  <c r="N43" i="17" s="1"/>
  <c r="N44" i="17" s="1"/>
  <c r="N45" i="17" s="1"/>
  <c r="N46" i="17" s="1"/>
  <c r="N47" i="17" s="1"/>
  <c r="N48" i="17" s="1"/>
  <c r="N49" i="17" s="1"/>
  <c r="N50" i="17" s="1"/>
  <c r="N51" i="17" s="1"/>
  <c r="N52" i="17" s="1"/>
  <c r="N53" i="17" s="1"/>
  <c r="N54" i="17" s="1"/>
  <c r="N55" i="17" s="1"/>
  <c r="N56" i="17" s="1"/>
  <c r="N57" i="17" s="1"/>
  <c r="N58" i="17" s="1"/>
  <c r="N59" i="17" s="1"/>
  <c r="N60" i="17" s="1"/>
  <c r="X8" i="4"/>
  <c r="Y8" i="4"/>
  <c r="O4" i="17" l="1"/>
  <c r="O5" i="17" s="1"/>
  <c r="O6" i="17" l="1"/>
  <c r="O7" i="17" l="1"/>
  <c r="O8" i="17" s="1"/>
  <c r="O9" i="17" s="1"/>
  <c r="O10" i="17" s="1"/>
  <c r="O11" i="17" s="1"/>
  <c r="O12" i="17" s="1"/>
  <c r="O13" i="17" s="1"/>
  <c r="O14" i="17" s="1"/>
  <c r="O15" i="17" s="1"/>
  <c r="O16" i="17" s="1"/>
  <c r="O17" i="17" s="1"/>
  <c r="O18" i="17" s="1"/>
  <c r="O19" i="17" s="1"/>
  <c r="O20" i="17" s="1"/>
  <c r="O21" i="17" s="1"/>
  <c r="O22" i="17" s="1"/>
  <c r="O23" i="17" s="1"/>
  <c r="O24" i="17" s="1"/>
  <c r="O25" i="17" s="1"/>
  <c r="O26" i="17" s="1"/>
  <c r="O27" i="17" s="1"/>
  <c r="O28" i="17" s="1"/>
  <c r="O29" i="17" s="1"/>
  <c r="O30" i="17" s="1"/>
  <c r="O31" i="17" s="1"/>
  <c r="O32" i="17" s="1"/>
  <c r="O33" i="17" s="1"/>
  <c r="O34" i="17" s="1"/>
  <c r="O35" i="17" s="1"/>
  <c r="O36" i="17" s="1"/>
  <c r="O37" i="17" s="1"/>
  <c r="O38" i="17" s="1"/>
  <c r="O39" i="17" s="1"/>
  <c r="O40" i="17" s="1"/>
  <c r="O41" i="17" s="1"/>
  <c r="O42" i="17" s="1"/>
  <c r="O43" i="17" s="1"/>
  <c r="O44" i="17" s="1"/>
  <c r="O45" i="17" s="1"/>
  <c r="O46" i="17" s="1"/>
  <c r="O47" i="17" s="1"/>
  <c r="O48" i="17" s="1"/>
  <c r="O49" i="17" s="1"/>
  <c r="O50" i="17" s="1"/>
  <c r="O51" i="17" s="1"/>
  <c r="O52" i="17" s="1"/>
  <c r="O53" i="17" s="1"/>
  <c r="O54" i="17" s="1"/>
  <c r="O55" i="17" s="1"/>
  <c r="O56" i="17" s="1"/>
  <c r="O57" i="17" s="1"/>
  <c r="O58" i="17" s="1"/>
  <c r="O59" i="17" s="1"/>
  <c r="O60" i="17" s="1"/>
  <c r="K4" i="17" l="1"/>
  <c r="K5" i="17" s="1"/>
  <c r="K6" i="17" s="1"/>
  <c r="K7" i="17" s="1"/>
  <c r="K8" i="17" s="1"/>
  <c r="K9" i="17" s="1"/>
  <c r="K10" i="17" s="1"/>
  <c r="K11" i="17" s="1"/>
  <c r="K12" i="17" s="1"/>
  <c r="K13" i="17" s="1"/>
  <c r="K14" i="17" s="1"/>
  <c r="K15" i="17" s="1"/>
  <c r="K16" i="17" s="1"/>
  <c r="K17" i="17" s="1"/>
  <c r="K18" i="17" s="1"/>
  <c r="K19" i="17" l="1"/>
  <c r="K20" i="17" s="1"/>
  <c r="K21" i="17" s="1"/>
  <c r="K22" i="17" s="1"/>
  <c r="K23" i="17" s="1"/>
  <c r="K24" i="17" s="1"/>
  <c r="K25" i="17" s="1"/>
  <c r="K26" i="17" s="1"/>
  <c r="K27" i="17" s="1"/>
  <c r="K28" i="17" s="1"/>
  <c r="K29" i="17" s="1"/>
  <c r="K30" i="17" s="1"/>
  <c r="K31" i="17" s="1"/>
  <c r="K32" i="17" s="1"/>
  <c r="K33" i="17" s="1"/>
  <c r="K34" i="17" s="1"/>
  <c r="K35" i="17" s="1"/>
  <c r="K36" i="17" s="1"/>
  <c r="K37" i="17" s="1"/>
  <c r="K38" i="17" s="1"/>
  <c r="K39" i="17" s="1"/>
  <c r="K40" i="17" s="1"/>
  <c r="K41" i="17" s="1"/>
  <c r="K42" i="17" s="1"/>
  <c r="K43" i="17" s="1"/>
  <c r="K44" i="17" s="1"/>
  <c r="K45" i="17" s="1"/>
  <c r="K46" i="17" s="1"/>
  <c r="K47" i="17" s="1"/>
  <c r="K48" i="17" s="1"/>
  <c r="K49" i="17" s="1"/>
  <c r="K50" i="17" s="1"/>
  <c r="K51" i="17" s="1"/>
  <c r="K52" i="17" s="1"/>
  <c r="K53" i="17" s="1"/>
  <c r="K54" i="17" s="1"/>
  <c r="K55" i="17" s="1"/>
  <c r="K56" i="17" s="1"/>
  <c r="K57" i="17" s="1"/>
  <c r="K58" i="17" s="1"/>
  <c r="K59" i="17" s="1"/>
  <c r="K60" i="17" s="1"/>
  <c r="DK20" i="3"/>
  <c r="DL20" i="3"/>
  <c r="DM20" i="3"/>
  <c r="DM23" i="3"/>
  <c r="DK23" i="3"/>
  <c r="DL23" i="3"/>
  <c r="DM7" i="3"/>
  <c r="DK7" i="3"/>
  <c r="DL7" i="3"/>
  <c r="DL17" i="3"/>
  <c r="DM17" i="3"/>
  <c r="DK17" i="3"/>
  <c r="DK14" i="3"/>
  <c r="DL14" i="3"/>
  <c r="DM14" i="3"/>
  <c r="DK18" i="3"/>
  <c r="DL18" i="3"/>
  <c r="DM18" i="3"/>
  <c r="DK13" i="3"/>
  <c r="DL13" i="3"/>
  <c r="DM13" i="3"/>
  <c r="DK12" i="3"/>
  <c r="DL12" i="3"/>
  <c r="DM12" i="3"/>
  <c r="DK10" i="3"/>
  <c r="L9" i="3" s="1"/>
  <c r="DL10" i="3"/>
  <c r="M9" i="3" s="1"/>
  <c r="DM10" i="3"/>
  <c r="N9" i="3" s="1"/>
  <c r="DK6" i="3"/>
  <c r="DL6" i="3"/>
  <c r="DM6" i="3"/>
  <c r="DM19" i="3"/>
  <c r="DK19" i="3"/>
  <c r="DL19" i="3"/>
  <c r="DK8" i="3"/>
  <c r="DL8" i="3"/>
  <c r="DM8" i="3"/>
  <c r="DK22" i="3"/>
  <c r="DL22" i="3"/>
  <c r="DM22" i="3"/>
  <c r="DL21" i="3"/>
  <c r="DM21" i="3"/>
  <c r="DK21" i="3"/>
  <c r="DL11" i="3"/>
  <c r="DM11" i="3"/>
  <c r="DK11" i="3"/>
  <c r="DL5" i="3"/>
  <c r="DM5" i="3"/>
  <c r="DK5" i="3"/>
  <c r="DK16" i="3"/>
  <c r="L15" i="3" s="1"/>
  <c r="DL16" i="3"/>
  <c r="M15" i="3" s="1"/>
  <c r="DM16" i="3"/>
  <c r="N15" i="3" s="1"/>
  <c r="DK15" i="3"/>
  <c r="DL15" i="3"/>
  <c r="DM15" i="3"/>
  <c r="DK24" i="3"/>
  <c r="DL24" i="3"/>
  <c r="DM24" i="3"/>
  <c r="DM9" i="3"/>
  <c r="DK9" i="3"/>
  <c r="DL9" i="3"/>
  <c r="L49" i="6" l="1"/>
  <c r="M49" i="6"/>
  <c r="K49" i="6" l="1"/>
  <c r="P31" i="4" s="1"/>
  <c r="T12" i="17" s="1"/>
  <c r="R31" i="4"/>
  <c r="T14" i="17" s="1"/>
  <c r="T2" i="17" s="1"/>
  <c r="Q31" i="4"/>
  <c r="T13" i="17" s="1"/>
  <c r="D351" i="17" l="1"/>
  <c r="D366" i="17"/>
  <c r="D344" i="17"/>
  <c r="D350" i="17"/>
  <c r="D365" i="17"/>
  <c r="D347" i="17"/>
  <c r="D338" i="17"/>
  <c r="D361" i="17"/>
  <c r="D354" i="17"/>
  <c r="D339" i="17"/>
  <c r="D357" i="17"/>
  <c r="D360" i="17"/>
  <c r="D363" i="17"/>
  <c r="D358" i="17"/>
  <c r="D359" i="17"/>
  <c r="D337" i="17"/>
  <c r="D364" i="17"/>
  <c r="D349" i="17"/>
  <c r="D343" i="17"/>
  <c r="D352" i="17"/>
  <c r="V14" i="17"/>
  <c r="D336" i="17"/>
  <c r="D342" i="17"/>
  <c r="D348" i="17"/>
  <c r="D353" i="17"/>
  <c r="D362" i="17"/>
  <c r="D341" i="17"/>
  <c r="D346" i="17"/>
  <c r="D356" i="17"/>
  <c r="D355" i="17"/>
  <c r="D340" i="17"/>
  <c r="D345" i="17"/>
  <c r="D333" i="17"/>
  <c r="D335" i="17"/>
  <c r="D334" i="17"/>
  <c r="D316" i="17"/>
  <c r="D313" i="17"/>
  <c r="V13" i="17"/>
  <c r="D306" i="17"/>
  <c r="D329" i="17"/>
  <c r="D325" i="17"/>
  <c r="D332" i="17"/>
  <c r="D328" i="17"/>
  <c r="D330" i="17"/>
  <c r="D324" i="17"/>
  <c r="D331" i="17"/>
  <c r="D307" i="17"/>
  <c r="D321" i="17"/>
  <c r="D314" i="17"/>
  <c r="D320" i="17"/>
  <c r="D327" i="17"/>
  <c r="D308" i="17"/>
  <c r="D326" i="17"/>
  <c r="D319" i="17"/>
  <c r="D318" i="17"/>
  <c r="D311" i="17"/>
  <c r="D309" i="17"/>
  <c r="D312" i="17"/>
  <c r="D310" i="17"/>
  <c r="D323" i="17"/>
  <c r="D322" i="17"/>
  <c r="D317" i="17"/>
  <c r="D315" i="17"/>
  <c r="V12" i="17"/>
  <c r="D298" i="17"/>
  <c r="D285" i="17"/>
  <c r="D294" i="17"/>
  <c r="D289" i="17"/>
  <c r="D292" i="17"/>
  <c r="D295" i="17"/>
  <c r="D291" i="17"/>
  <c r="D288" i="17"/>
  <c r="D290" i="17"/>
  <c r="D277" i="17"/>
  <c r="D286" i="17"/>
  <c r="D281" i="17"/>
  <c r="D296" i="17"/>
  <c r="D287" i="17"/>
  <c r="D276" i="17"/>
  <c r="D283" i="17"/>
  <c r="D280" i="17"/>
  <c r="D282" i="17"/>
  <c r="D300" i="17"/>
  <c r="D278" i="17"/>
  <c r="D304" i="17"/>
  <c r="D303" i="17"/>
  <c r="D299" i="17"/>
  <c r="D284" i="17"/>
  <c r="D279" i="17"/>
  <c r="D301" i="17"/>
  <c r="D275" i="17"/>
  <c r="D305" i="17"/>
  <c r="D293" i="17"/>
  <c r="D302" i="17"/>
  <c r="D297" i="17"/>
  <c r="D49" i="6" l="1"/>
  <c r="N49" i="6" l="1"/>
  <c r="N44" i="6"/>
  <c r="I31" i="4"/>
  <c r="J2" i="13" l="1"/>
  <c r="G2" i="13"/>
  <c r="H2" i="13"/>
  <c r="F2" i="13"/>
  <c r="N2" i="13"/>
  <c r="L2" i="13"/>
  <c r="I2" i="13"/>
  <c r="I35" i="4"/>
  <c r="J43" i="4" s="1"/>
  <c r="K2" i="13"/>
  <c r="M2" i="13"/>
  <c r="T5" i="17"/>
  <c r="E2" i="13"/>
  <c r="J44" i="4" l="1"/>
  <c r="AB8" i="4"/>
  <c r="W8" i="4" s="1"/>
  <c r="I43" i="4"/>
  <c r="I44" i="4" s="1"/>
  <c r="F43" i="4"/>
  <c r="F44" i="4" s="1"/>
  <c r="H43" i="4"/>
  <c r="H44" i="4" s="1"/>
  <c r="G43" i="4"/>
  <c r="G44" i="4" s="1"/>
  <c r="D82" i="17"/>
  <c r="D83" i="17"/>
  <c r="D71" i="17"/>
  <c r="D89" i="17"/>
  <c r="D65" i="17"/>
  <c r="D69" i="17"/>
  <c r="D88" i="17"/>
  <c r="D80" i="17"/>
  <c r="D62" i="17"/>
  <c r="D66" i="17"/>
  <c r="D79" i="17"/>
  <c r="D63" i="17"/>
  <c r="D74" i="17"/>
  <c r="D73" i="17"/>
  <c r="D90" i="17"/>
  <c r="D77" i="17"/>
  <c r="D84" i="17"/>
  <c r="D78" i="17"/>
  <c r="D67" i="17"/>
  <c r="D91" i="17"/>
  <c r="D64" i="17"/>
  <c r="D70" i="17"/>
  <c r="D76" i="17"/>
  <c r="D85" i="17"/>
  <c r="D87" i="17"/>
  <c r="D75" i="17"/>
  <c r="D68" i="17"/>
  <c r="D86" i="17"/>
  <c r="D81" i="17"/>
  <c r="V5" i="17"/>
  <c r="V18" i="17" s="1"/>
  <c r="D61" i="17"/>
  <c r="D72" i="17"/>
  <c r="K44" i="4" l="1"/>
  <c r="E237" i="17"/>
  <c r="E170" i="17"/>
  <c r="E92" i="17"/>
  <c r="E266" i="17"/>
  <c r="E290" i="17"/>
  <c r="E116" i="17"/>
  <c r="E179" i="17"/>
  <c r="E250" i="17"/>
  <c r="E346" i="17"/>
  <c r="E349" i="17"/>
  <c r="E208" i="17"/>
  <c r="E157" i="17"/>
  <c r="E99" i="17"/>
  <c r="E300" i="17"/>
  <c r="E293" i="17"/>
  <c r="E121" i="17"/>
  <c r="E175" i="17"/>
  <c r="E234" i="17"/>
  <c r="E287" i="17"/>
  <c r="E254" i="17"/>
  <c r="E183" i="17"/>
  <c r="E337" i="17"/>
  <c r="E79" i="17"/>
  <c r="E358" i="17"/>
  <c r="E173" i="17"/>
  <c r="E91" i="17"/>
  <c r="E316" i="17"/>
  <c r="E168" i="17"/>
  <c r="E279" i="17"/>
  <c r="E76" i="17"/>
  <c r="E164" i="17"/>
  <c r="E155" i="17"/>
  <c r="E336" i="17"/>
  <c r="E353" i="17"/>
  <c r="E67" i="17"/>
  <c r="E246" i="17"/>
  <c r="E118" i="17"/>
  <c r="E145" i="17"/>
  <c r="E244" i="17"/>
  <c r="E85" i="17"/>
  <c r="E160" i="17"/>
  <c r="E348" i="17"/>
  <c r="E366" i="17"/>
  <c r="E255" i="17"/>
  <c r="E174" i="17"/>
  <c r="E187" i="17"/>
  <c r="E364" i="17"/>
  <c r="E302" i="17"/>
  <c r="E223" i="17"/>
  <c r="E186" i="17"/>
  <c r="E177" i="17"/>
  <c r="E282" i="17"/>
  <c r="E334" i="17"/>
  <c r="E240" i="17"/>
  <c r="E113" i="17"/>
  <c r="E251" i="17"/>
  <c r="E275" i="17"/>
  <c r="E146" i="17"/>
  <c r="E233" i="17"/>
  <c r="E365" i="17"/>
  <c r="E169" i="17"/>
  <c r="E335" i="17"/>
  <c r="E74" i="17"/>
  <c r="E125" i="17"/>
  <c r="E218" i="17"/>
  <c r="E68" i="17"/>
  <c r="E361" i="17"/>
  <c r="E216" i="17"/>
  <c r="E242" i="17"/>
  <c r="E203" i="17"/>
  <c r="E90" i="17"/>
  <c r="E303" i="17"/>
  <c r="E205" i="17"/>
  <c r="E258" i="17"/>
  <c r="E162" i="17"/>
  <c r="E65" i="17"/>
  <c r="E166" i="17"/>
  <c r="E249" i="17"/>
  <c r="E158" i="17"/>
  <c r="E286" i="17"/>
  <c r="E320" i="17"/>
  <c r="E150" i="17"/>
  <c r="E96" i="17"/>
  <c r="E119" i="17"/>
  <c r="E329" i="17"/>
  <c r="E278" i="17"/>
  <c r="E138" i="17"/>
  <c r="E267" i="17"/>
  <c r="E144" i="17"/>
  <c r="E281" i="17"/>
  <c r="E149" i="17"/>
  <c r="E238" i="17"/>
  <c r="E189" i="17"/>
  <c r="E87" i="17"/>
  <c r="E354" i="17"/>
  <c r="E265" i="17"/>
  <c r="E230" i="17"/>
  <c r="E333" i="17"/>
  <c r="E84" i="17"/>
  <c r="E299" i="17"/>
  <c r="E139" i="17"/>
  <c r="E134" i="17"/>
  <c r="E273" i="17"/>
  <c r="E181" i="17"/>
  <c r="E319" i="17"/>
  <c r="E322" i="17"/>
  <c r="E141" i="17"/>
  <c r="E131" i="17"/>
  <c r="E114" i="17"/>
  <c r="E324" i="17"/>
  <c r="E106" i="17"/>
  <c r="E89" i="17"/>
  <c r="E235" i="17"/>
  <c r="E305" i="17"/>
  <c r="E97" i="17"/>
  <c r="E224" i="17"/>
  <c r="E66" i="17"/>
  <c r="E307" i="17"/>
  <c r="E321" i="17"/>
  <c r="E197" i="17"/>
  <c r="E94" i="17"/>
  <c r="E272" i="17"/>
  <c r="E343" i="17"/>
  <c r="E313" i="17"/>
  <c r="E133" i="17"/>
  <c r="E241" i="17"/>
  <c r="E142" i="17"/>
  <c r="E331" i="17"/>
  <c r="E172" i="17"/>
  <c r="E83" i="17"/>
  <c r="E264" i="17"/>
  <c r="E227" i="17"/>
  <c r="E309" i="17"/>
  <c r="E112" i="17"/>
  <c r="E271" i="17"/>
  <c r="E126" i="17"/>
  <c r="E262" i="17"/>
  <c r="E347" i="17"/>
  <c r="E171" i="17"/>
  <c r="E344" i="17"/>
  <c r="E73" i="17"/>
  <c r="E104" i="17"/>
  <c r="E288" i="17"/>
  <c r="E326" i="17"/>
  <c r="E161" i="17"/>
  <c r="E225" i="17"/>
  <c r="E221" i="17"/>
  <c r="E98" i="17"/>
  <c r="E314" i="17"/>
  <c r="E306" i="17"/>
  <c r="E295" i="17"/>
  <c r="E101" i="17"/>
  <c r="E222" i="17"/>
  <c r="E327" i="17"/>
  <c r="E261" i="17"/>
  <c r="E270" i="17"/>
  <c r="E95" i="17"/>
  <c r="E78" i="17"/>
  <c r="E304" i="17"/>
  <c r="E143" i="17"/>
  <c r="E120" i="17"/>
  <c r="E129" i="17"/>
  <c r="E257" i="17"/>
  <c r="E317" i="17"/>
  <c r="E342" i="17"/>
  <c r="E217" i="17"/>
  <c r="E284" i="17"/>
  <c r="E232" i="17"/>
  <c r="E140" i="17"/>
  <c r="E239" i="17"/>
  <c r="E191" i="17"/>
  <c r="E130" i="17"/>
  <c r="E308" i="17"/>
  <c r="E69" i="17"/>
  <c r="E178" i="17"/>
  <c r="E63" i="17"/>
  <c r="E62" i="17"/>
  <c r="E318" i="17"/>
  <c r="E111" i="17"/>
  <c r="E277" i="17"/>
  <c r="E226" i="17"/>
  <c r="E190" i="17"/>
  <c r="E297" i="17"/>
  <c r="E294" i="17"/>
  <c r="E132" i="17"/>
  <c r="E256" i="17"/>
  <c r="E260" i="17"/>
  <c r="E127" i="17"/>
  <c r="E115" i="17"/>
  <c r="E215" i="17"/>
  <c r="E103" i="17"/>
  <c r="E339" i="17"/>
  <c r="E184" i="17"/>
  <c r="E192" i="17"/>
  <c r="E200" i="17"/>
  <c r="E210" i="17"/>
  <c r="E355" i="17"/>
  <c r="E82" i="17"/>
  <c r="E330" i="17"/>
  <c r="E135" i="17"/>
  <c r="E202" i="17"/>
  <c r="E107" i="17"/>
  <c r="E362" i="17"/>
  <c r="E340" i="17"/>
  <c r="E124" i="17"/>
  <c r="E325" i="17"/>
  <c r="E291" i="17"/>
  <c r="E285" i="17"/>
  <c r="E219" i="17"/>
  <c r="E199" i="17"/>
  <c r="E154" i="17"/>
  <c r="E301" i="17"/>
  <c r="E153" i="17"/>
  <c r="E220" i="17"/>
  <c r="E198" i="17"/>
  <c r="E122" i="17"/>
  <c r="E310" i="17"/>
  <c r="E123" i="17"/>
  <c r="E283" i="17"/>
  <c r="E212" i="17"/>
  <c r="E100" i="17"/>
  <c r="E228" i="17"/>
  <c r="E289" i="17"/>
  <c r="E292" i="17"/>
  <c r="E110" i="17"/>
  <c r="E360" i="17"/>
  <c r="E312" i="17"/>
  <c r="E193" i="17"/>
  <c r="E311" i="17"/>
  <c r="E180" i="17"/>
  <c r="E332" i="17"/>
  <c r="E338" i="17"/>
  <c r="E211" i="17"/>
  <c r="E77" i="17"/>
  <c r="E136" i="17"/>
  <c r="E268" i="17"/>
  <c r="E182" i="17"/>
  <c r="E117" i="17"/>
  <c r="E147" i="17"/>
  <c r="E195" i="17"/>
  <c r="E259" i="17"/>
  <c r="E345" i="17"/>
  <c r="E236" i="17"/>
  <c r="E263" i="17"/>
  <c r="E363" i="17"/>
  <c r="E229" i="17"/>
  <c r="E167" i="17"/>
  <c r="E213" i="17"/>
  <c r="E159" i="17"/>
  <c r="E185" i="17"/>
  <c r="E201" i="17"/>
  <c r="E341" i="17"/>
  <c r="E163" i="17"/>
  <c r="E269" i="17"/>
  <c r="E351" i="17"/>
  <c r="E81" i="17"/>
  <c r="E176" i="17"/>
  <c r="E194" i="17"/>
  <c r="E356" i="17"/>
  <c r="E93" i="17"/>
  <c r="E109" i="17"/>
  <c r="E298" i="17"/>
  <c r="E296" i="17"/>
  <c r="E148" i="17"/>
  <c r="E359" i="17"/>
  <c r="E204" i="17"/>
  <c r="E80" i="17"/>
  <c r="E214" i="17"/>
  <c r="E152" i="17"/>
  <c r="E247" i="17"/>
  <c r="E72" i="17"/>
  <c r="E105" i="17"/>
  <c r="E276" i="17"/>
  <c r="E252" i="17"/>
  <c r="E70" i="17"/>
  <c r="E102" i="17"/>
  <c r="E352" i="17"/>
  <c r="E137" i="17"/>
  <c r="E243" i="17"/>
  <c r="E253" i="17"/>
  <c r="E280" i="17"/>
  <c r="E88" i="17"/>
  <c r="E206" i="17"/>
  <c r="E328" i="17"/>
  <c r="E196" i="17"/>
  <c r="E231" i="17"/>
  <c r="E165" i="17"/>
  <c r="E350" i="17"/>
  <c r="E248" i="17"/>
  <c r="E209" i="17"/>
  <c r="E188" i="17"/>
  <c r="E357" i="17"/>
  <c r="E71" i="17"/>
  <c r="E75" i="17"/>
  <c r="E86" i="17"/>
  <c r="E315" i="17"/>
  <c r="E323" i="17"/>
  <c r="E61" i="17"/>
  <c r="E108" i="17"/>
  <c r="E245" i="17"/>
  <c r="E64" i="17"/>
  <c r="E128" i="17"/>
  <c r="E151" i="17"/>
  <c r="E207" i="17"/>
  <c r="E156" i="17"/>
  <c r="E274" i="17"/>
  <c r="L61" i="17" l="1"/>
  <c r="N61" i="17"/>
  <c r="M61" i="17"/>
  <c r="K61" i="17"/>
  <c r="O61" i="17"/>
  <c r="O62" i="17" l="1"/>
  <c r="O63" i="17" s="1"/>
  <c r="O64" i="17" s="1"/>
  <c r="O65" i="17" s="1"/>
  <c r="O66" i="17" s="1"/>
  <c r="O67" i="17" s="1"/>
  <c r="O68" i="17" s="1"/>
  <c r="O69" i="17" s="1"/>
  <c r="O70" i="17" s="1"/>
  <c r="O71" i="17" s="1"/>
  <c r="O72" i="17" s="1"/>
  <c r="O73" i="17" s="1"/>
  <c r="O74" i="17" s="1"/>
  <c r="O75" i="17" s="1"/>
  <c r="O76" i="17" s="1"/>
  <c r="O77" i="17" s="1"/>
  <c r="O78" i="17" s="1"/>
  <c r="O79" i="17" s="1"/>
  <c r="O80" i="17" s="1"/>
  <c r="O81" i="17" s="1"/>
  <c r="O82" i="17" s="1"/>
  <c r="O83" i="17" s="1"/>
  <c r="O84" i="17" s="1"/>
  <c r="O85" i="17" s="1"/>
  <c r="O86" i="17" s="1"/>
  <c r="O87" i="17" s="1"/>
  <c r="O88" i="17" s="1"/>
  <c r="O89" i="17" s="1"/>
  <c r="O90" i="17" s="1"/>
  <c r="O91" i="17" s="1"/>
  <c r="O92" i="17" s="1"/>
  <c r="O93" i="17" s="1"/>
  <c r="O94" i="17" s="1"/>
  <c r="O95" i="17" s="1"/>
  <c r="O96" i="17" s="1"/>
  <c r="O97" i="17" s="1"/>
  <c r="O98" i="17" s="1"/>
  <c r="O99" i="17" s="1"/>
  <c r="O100" i="17" s="1"/>
  <c r="O101" i="17" s="1"/>
  <c r="O102" i="17" s="1"/>
  <c r="O103" i="17" s="1"/>
  <c r="O104" i="17" s="1"/>
  <c r="O105" i="17" s="1"/>
  <c r="O106" i="17" s="1"/>
  <c r="O107" i="17" s="1"/>
  <c r="O108" i="17" s="1"/>
  <c r="O109" i="17" s="1"/>
  <c r="O110" i="17" s="1"/>
  <c r="O111" i="17" s="1"/>
  <c r="O112" i="17" s="1"/>
  <c r="O113" i="17" s="1"/>
  <c r="O114" i="17" s="1"/>
  <c r="O115" i="17" s="1"/>
  <c r="O116" i="17" s="1"/>
  <c r="O117" i="17" s="1"/>
  <c r="O118" i="17" s="1"/>
  <c r="O119" i="17" s="1"/>
  <c r="O120" i="17" s="1"/>
  <c r="O121" i="17" s="1"/>
  <c r="O122" i="17" s="1"/>
  <c r="O123" i="17" s="1"/>
  <c r="O124" i="17" s="1"/>
  <c r="O125" i="17" s="1"/>
  <c r="O126" i="17" s="1"/>
  <c r="O127" i="17" s="1"/>
  <c r="O128" i="17" s="1"/>
  <c r="O129" i="17" s="1"/>
  <c r="O130" i="17" s="1"/>
  <c r="O131" i="17" s="1"/>
  <c r="O132" i="17" s="1"/>
  <c r="O133" i="17" s="1"/>
  <c r="O134" i="17" s="1"/>
  <c r="O135" i="17" s="1"/>
  <c r="O136" i="17" s="1"/>
  <c r="O137" i="17" s="1"/>
  <c r="O138" i="17" s="1"/>
  <c r="O139" i="17" s="1"/>
  <c r="O140" i="17" s="1"/>
  <c r="O141" i="17" s="1"/>
  <c r="O142" i="17" s="1"/>
  <c r="O143" i="17" s="1"/>
  <c r="O144" i="17" s="1"/>
  <c r="O145" i="17" s="1"/>
  <c r="O146" i="17" s="1"/>
  <c r="O147" i="17" s="1"/>
  <c r="O148" i="17" s="1"/>
  <c r="O149" i="17" s="1"/>
  <c r="O150" i="17" s="1"/>
  <c r="O151" i="17" s="1"/>
  <c r="O152" i="17" s="1"/>
  <c r="O153" i="17" s="1"/>
  <c r="O154" i="17" s="1"/>
  <c r="O155" i="17" s="1"/>
  <c r="O156" i="17" s="1"/>
  <c r="O157" i="17" s="1"/>
  <c r="O158" i="17" s="1"/>
  <c r="O159" i="17" s="1"/>
  <c r="O160" i="17" s="1"/>
  <c r="O161" i="17" s="1"/>
  <c r="O162" i="17" s="1"/>
  <c r="O163" i="17" s="1"/>
  <c r="O164" i="17" s="1"/>
  <c r="O165" i="17" s="1"/>
  <c r="O166" i="17" s="1"/>
  <c r="O167" i="17" s="1"/>
  <c r="O168" i="17" s="1"/>
  <c r="O169" i="17" s="1"/>
  <c r="O170" i="17" s="1"/>
  <c r="O171" i="17" s="1"/>
  <c r="O172" i="17" s="1"/>
  <c r="O173" i="17" s="1"/>
  <c r="O174" i="17" s="1"/>
  <c r="O175" i="17" s="1"/>
  <c r="O176" i="17" s="1"/>
  <c r="O177" i="17" s="1"/>
  <c r="O178" i="17" s="1"/>
  <c r="O179" i="17" s="1"/>
  <c r="O180" i="17" s="1"/>
  <c r="O181" i="17" s="1"/>
  <c r="O182" i="17" s="1"/>
  <c r="O183" i="17" s="1"/>
  <c r="O184" i="17" s="1"/>
  <c r="O185" i="17" s="1"/>
  <c r="O186" i="17" s="1"/>
  <c r="O187" i="17" s="1"/>
  <c r="O188" i="17" s="1"/>
  <c r="O189" i="17" s="1"/>
  <c r="O190" i="17" s="1"/>
  <c r="O191" i="17" s="1"/>
  <c r="O192" i="17" s="1"/>
  <c r="O193" i="17" s="1"/>
  <c r="O194" i="17" s="1"/>
  <c r="O195" i="17" s="1"/>
  <c r="O196" i="17" s="1"/>
  <c r="O197" i="17" s="1"/>
  <c r="O198" i="17" s="1"/>
  <c r="O199" i="17" s="1"/>
  <c r="O200" i="17" s="1"/>
  <c r="O201" i="17" s="1"/>
  <c r="O202" i="17" s="1"/>
  <c r="O203" i="17" s="1"/>
  <c r="O204" i="17" s="1"/>
  <c r="O205" i="17" s="1"/>
  <c r="O206" i="17" s="1"/>
  <c r="O207" i="17" s="1"/>
  <c r="O208" i="17" s="1"/>
  <c r="O209" i="17" s="1"/>
  <c r="O210" i="17" s="1"/>
  <c r="O211" i="17" s="1"/>
  <c r="O212" i="17" s="1"/>
  <c r="O213" i="17" s="1"/>
  <c r="O214" i="17" s="1"/>
  <c r="O215" i="17" s="1"/>
  <c r="O216" i="17" s="1"/>
  <c r="O217" i="17" s="1"/>
  <c r="O218" i="17" s="1"/>
  <c r="O219" i="17" s="1"/>
  <c r="O220" i="17" s="1"/>
  <c r="O221" i="17" s="1"/>
  <c r="O222" i="17" s="1"/>
  <c r="O223" i="17" s="1"/>
  <c r="O224" i="17" s="1"/>
  <c r="O225" i="17" s="1"/>
  <c r="O226" i="17" s="1"/>
  <c r="O227" i="17" s="1"/>
  <c r="O228" i="17" s="1"/>
  <c r="O229" i="17" s="1"/>
  <c r="O230" i="17" s="1"/>
  <c r="O231" i="17" s="1"/>
  <c r="O232" i="17" s="1"/>
  <c r="O233" i="17" s="1"/>
  <c r="O234" i="17" s="1"/>
  <c r="O235" i="17" s="1"/>
  <c r="O236" i="17" s="1"/>
  <c r="O237" i="17" s="1"/>
  <c r="O238" i="17" s="1"/>
  <c r="O239" i="17" s="1"/>
  <c r="O240" i="17" s="1"/>
  <c r="O241" i="17" s="1"/>
  <c r="O242" i="17" s="1"/>
  <c r="O243" i="17" s="1"/>
  <c r="O244" i="17" s="1"/>
  <c r="O245" i="17" s="1"/>
  <c r="O246" i="17" s="1"/>
  <c r="O247" i="17" s="1"/>
  <c r="O248" i="17" s="1"/>
  <c r="O249" i="17" s="1"/>
  <c r="O250" i="17" s="1"/>
  <c r="O251" i="17" s="1"/>
  <c r="O252" i="17" s="1"/>
  <c r="O253" i="17" s="1"/>
  <c r="O254" i="17" s="1"/>
  <c r="O255" i="17" s="1"/>
  <c r="O256" i="17" s="1"/>
  <c r="O257" i="17" s="1"/>
  <c r="O258" i="17" s="1"/>
  <c r="O259" i="17" s="1"/>
  <c r="O260" i="17" s="1"/>
  <c r="O261" i="17" s="1"/>
  <c r="O262" i="17" s="1"/>
  <c r="O263" i="17" s="1"/>
  <c r="O264" i="17" s="1"/>
  <c r="O265" i="17" s="1"/>
  <c r="O266" i="17" s="1"/>
  <c r="O267" i="17" s="1"/>
  <c r="O268" i="17" s="1"/>
  <c r="O269" i="17" s="1"/>
  <c r="O270" i="17" s="1"/>
  <c r="O271" i="17" s="1"/>
  <c r="O272" i="17" s="1"/>
  <c r="O273" i="17" s="1"/>
  <c r="O274" i="17" s="1"/>
  <c r="O275" i="17" s="1"/>
  <c r="O276" i="17" s="1"/>
  <c r="O277" i="17" s="1"/>
  <c r="O278" i="17" s="1"/>
  <c r="O279" i="17" s="1"/>
  <c r="O280" i="17" s="1"/>
  <c r="O281" i="17" s="1"/>
  <c r="O282" i="17" s="1"/>
  <c r="O283" i="17" s="1"/>
  <c r="O284" i="17" s="1"/>
  <c r="O285" i="17" s="1"/>
  <c r="O286" i="17" s="1"/>
  <c r="O287" i="17" s="1"/>
  <c r="O288" i="17" s="1"/>
  <c r="O289" i="17" s="1"/>
  <c r="O290" i="17" s="1"/>
  <c r="O291" i="17" s="1"/>
  <c r="O292" i="17" s="1"/>
  <c r="O293" i="17" s="1"/>
  <c r="O294" i="17" s="1"/>
  <c r="O295" i="17" s="1"/>
  <c r="O296" i="17" s="1"/>
  <c r="O297" i="17" s="1"/>
  <c r="O298" i="17" s="1"/>
  <c r="O299" i="17" s="1"/>
  <c r="O300" i="17" s="1"/>
  <c r="O301" i="17" s="1"/>
  <c r="O302" i="17" s="1"/>
  <c r="O303" i="17" s="1"/>
  <c r="O304" i="17" s="1"/>
  <c r="O305" i="17" s="1"/>
  <c r="O306" i="17" s="1"/>
  <c r="O307" i="17" s="1"/>
  <c r="O308" i="17" s="1"/>
  <c r="O309" i="17" s="1"/>
  <c r="O310" i="17" s="1"/>
  <c r="O311" i="17" s="1"/>
  <c r="O312" i="17" s="1"/>
  <c r="O313" i="17" s="1"/>
  <c r="O314" i="17" s="1"/>
  <c r="O315" i="17" s="1"/>
  <c r="O316" i="17" s="1"/>
  <c r="O317" i="17" s="1"/>
  <c r="O318" i="17" s="1"/>
  <c r="O319" i="17" s="1"/>
  <c r="O320" i="17" s="1"/>
  <c r="O321" i="17" s="1"/>
  <c r="O322" i="17" s="1"/>
  <c r="O323" i="17" s="1"/>
  <c r="O324" i="17" s="1"/>
  <c r="O325" i="17" s="1"/>
  <c r="O326" i="17" s="1"/>
  <c r="O327" i="17" s="1"/>
  <c r="O328" i="17" s="1"/>
  <c r="O329" i="17" s="1"/>
  <c r="O330" i="17" s="1"/>
  <c r="O331" i="17" s="1"/>
  <c r="O332" i="17" s="1"/>
  <c r="O333" i="17" s="1"/>
  <c r="O334" i="17" s="1"/>
  <c r="O335" i="17" s="1"/>
  <c r="O336" i="17" s="1"/>
  <c r="O337" i="17" s="1"/>
  <c r="O338" i="17" s="1"/>
  <c r="O339" i="17" s="1"/>
  <c r="O340" i="17" s="1"/>
  <c r="O341" i="17" s="1"/>
  <c r="O342" i="17" s="1"/>
  <c r="O343" i="17" s="1"/>
  <c r="O344" i="17" s="1"/>
  <c r="O345" i="17" s="1"/>
  <c r="O346" i="17" s="1"/>
  <c r="O347" i="17" s="1"/>
  <c r="O348" i="17" s="1"/>
  <c r="O349" i="17" s="1"/>
  <c r="O350" i="17" s="1"/>
  <c r="O351" i="17" s="1"/>
  <c r="O352" i="17" s="1"/>
  <c r="O353" i="17" s="1"/>
  <c r="O354" i="17" s="1"/>
  <c r="O355" i="17" s="1"/>
  <c r="O356" i="17" s="1"/>
  <c r="O357" i="17" s="1"/>
  <c r="O358" i="17" s="1"/>
  <c r="O359" i="17" s="1"/>
  <c r="O360" i="17" s="1"/>
  <c r="O361" i="17" s="1"/>
  <c r="O362" i="17" s="1"/>
  <c r="O363" i="17" s="1"/>
  <c r="O364" i="17" s="1"/>
  <c r="O365" i="17" s="1"/>
  <c r="O366" i="17" s="1"/>
  <c r="M62" i="17"/>
  <c r="M63" i="17" s="1"/>
  <c r="M64" i="17" s="1"/>
  <c r="M65" i="17" s="1"/>
  <c r="M66" i="17" s="1"/>
  <c r="M67" i="17" s="1"/>
  <c r="M68" i="17" s="1"/>
  <c r="M69" i="17" s="1"/>
  <c r="M70" i="17" s="1"/>
  <c r="M71" i="17" s="1"/>
  <c r="M72" i="17" s="1"/>
  <c r="M73" i="17" s="1"/>
  <c r="M74" i="17" s="1"/>
  <c r="M75" i="17" s="1"/>
  <c r="M76" i="17" s="1"/>
  <c r="M77" i="17" s="1"/>
  <c r="M78" i="17" s="1"/>
  <c r="M79" i="17" s="1"/>
  <c r="M80" i="17" s="1"/>
  <c r="M81" i="17" s="1"/>
  <c r="M82" i="17" s="1"/>
  <c r="M83" i="17" s="1"/>
  <c r="M84" i="17" s="1"/>
  <c r="M85" i="17" s="1"/>
  <c r="M86" i="17" s="1"/>
  <c r="M87" i="17" s="1"/>
  <c r="M88" i="17" s="1"/>
  <c r="M89" i="17" s="1"/>
  <c r="M90" i="17" s="1"/>
  <c r="M91" i="17" s="1"/>
  <c r="M92" i="17" s="1"/>
  <c r="M93" i="17" s="1"/>
  <c r="M94" i="17" s="1"/>
  <c r="M95" i="17" s="1"/>
  <c r="M96" i="17" s="1"/>
  <c r="M97" i="17" s="1"/>
  <c r="M98" i="17" s="1"/>
  <c r="M99" i="17" s="1"/>
  <c r="M100" i="17" s="1"/>
  <c r="M101" i="17" s="1"/>
  <c r="M102" i="17" s="1"/>
  <c r="M103" i="17" s="1"/>
  <c r="M104" i="17" s="1"/>
  <c r="M105" i="17" s="1"/>
  <c r="M106" i="17" s="1"/>
  <c r="M107" i="17" s="1"/>
  <c r="M108" i="17" s="1"/>
  <c r="M109" i="17" s="1"/>
  <c r="M110" i="17" s="1"/>
  <c r="M111" i="17" s="1"/>
  <c r="M112" i="17" s="1"/>
  <c r="M113" i="17" s="1"/>
  <c r="M114" i="17" s="1"/>
  <c r="M115" i="17" s="1"/>
  <c r="M116" i="17" s="1"/>
  <c r="M117" i="17" s="1"/>
  <c r="M118" i="17" s="1"/>
  <c r="M119" i="17" s="1"/>
  <c r="M120" i="17" s="1"/>
  <c r="M121" i="17" s="1"/>
  <c r="M122" i="17" s="1"/>
  <c r="M123" i="17" s="1"/>
  <c r="M124" i="17" s="1"/>
  <c r="M125" i="17" s="1"/>
  <c r="M126" i="17" s="1"/>
  <c r="M127" i="17" s="1"/>
  <c r="M128" i="17" s="1"/>
  <c r="M129" i="17" s="1"/>
  <c r="M130" i="17" s="1"/>
  <c r="M131" i="17" s="1"/>
  <c r="M132" i="17" s="1"/>
  <c r="M133" i="17" s="1"/>
  <c r="M134" i="17" s="1"/>
  <c r="M135" i="17" s="1"/>
  <c r="M136" i="17" s="1"/>
  <c r="M137" i="17" s="1"/>
  <c r="M138" i="17" s="1"/>
  <c r="M139" i="17" s="1"/>
  <c r="M140" i="17" s="1"/>
  <c r="M141" i="17" s="1"/>
  <c r="M142" i="17" s="1"/>
  <c r="M143" i="17" s="1"/>
  <c r="M144" i="17" s="1"/>
  <c r="M145" i="17" s="1"/>
  <c r="M146" i="17" s="1"/>
  <c r="M147" i="17" s="1"/>
  <c r="M148" i="17" s="1"/>
  <c r="M149" i="17" s="1"/>
  <c r="M150" i="17" s="1"/>
  <c r="M151" i="17" s="1"/>
  <c r="M152" i="17" s="1"/>
  <c r="M153" i="17" s="1"/>
  <c r="M154" i="17" s="1"/>
  <c r="M155" i="17" s="1"/>
  <c r="M156" i="17" s="1"/>
  <c r="M157" i="17" s="1"/>
  <c r="M158" i="17" s="1"/>
  <c r="M159" i="17" s="1"/>
  <c r="M160" i="17" s="1"/>
  <c r="M161" i="17" s="1"/>
  <c r="M162" i="17" s="1"/>
  <c r="M163" i="17" s="1"/>
  <c r="M164" i="17" s="1"/>
  <c r="M165" i="17" s="1"/>
  <c r="M166" i="17" s="1"/>
  <c r="M167" i="17" s="1"/>
  <c r="M168" i="17" s="1"/>
  <c r="M169" i="17" s="1"/>
  <c r="M170" i="17" s="1"/>
  <c r="M171" i="17" s="1"/>
  <c r="M172" i="17" s="1"/>
  <c r="M173" i="17" s="1"/>
  <c r="M174" i="17" s="1"/>
  <c r="M175" i="17" s="1"/>
  <c r="M176" i="17" s="1"/>
  <c r="M177" i="17" s="1"/>
  <c r="M178" i="17" s="1"/>
  <c r="M179" i="17" s="1"/>
  <c r="M180" i="17" s="1"/>
  <c r="M181" i="17" s="1"/>
  <c r="M182" i="17" s="1"/>
  <c r="M183" i="17" s="1"/>
  <c r="M184" i="17" s="1"/>
  <c r="M185" i="17" s="1"/>
  <c r="M186" i="17" s="1"/>
  <c r="M187" i="17" s="1"/>
  <c r="M188" i="17" s="1"/>
  <c r="M189" i="17" s="1"/>
  <c r="M190" i="17" s="1"/>
  <c r="M191" i="17" s="1"/>
  <c r="M192" i="17" s="1"/>
  <c r="M193" i="17" s="1"/>
  <c r="M194" i="17" s="1"/>
  <c r="M195" i="17" s="1"/>
  <c r="M196" i="17" s="1"/>
  <c r="M197" i="17" s="1"/>
  <c r="M198" i="17" s="1"/>
  <c r="M199" i="17" s="1"/>
  <c r="M200" i="17" s="1"/>
  <c r="M201" i="17" s="1"/>
  <c r="M202" i="17" s="1"/>
  <c r="M203" i="17" s="1"/>
  <c r="M204" i="17" s="1"/>
  <c r="M205" i="17" s="1"/>
  <c r="M206" i="17" s="1"/>
  <c r="M207" i="17" s="1"/>
  <c r="M208" i="17" s="1"/>
  <c r="M209" i="17" s="1"/>
  <c r="M210" i="17" s="1"/>
  <c r="M211" i="17" s="1"/>
  <c r="M212" i="17" s="1"/>
  <c r="M213" i="17" s="1"/>
  <c r="M214" i="17" s="1"/>
  <c r="M215" i="17" s="1"/>
  <c r="M216" i="17" s="1"/>
  <c r="M217" i="17" s="1"/>
  <c r="M218" i="17" s="1"/>
  <c r="M219" i="17" s="1"/>
  <c r="M220" i="17" s="1"/>
  <c r="M221" i="17" s="1"/>
  <c r="M222" i="17" s="1"/>
  <c r="M223" i="17" s="1"/>
  <c r="M224" i="17" s="1"/>
  <c r="M225" i="17" s="1"/>
  <c r="M226" i="17" s="1"/>
  <c r="M227" i="17" s="1"/>
  <c r="M228" i="17" s="1"/>
  <c r="M229" i="17" s="1"/>
  <c r="M230" i="17" s="1"/>
  <c r="M231" i="17" s="1"/>
  <c r="M232" i="17" s="1"/>
  <c r="M233" i="17" s="1"/>
  <c r="M234" i="17" s="1"/>
  <c r="M235" i="17" s="1"/>
  <c r="M236" i="17" s="1"/>
  <c r="M237" i="17" s="1"/>
  <c r="M238" i="17" s="1"/>
  <c r="M239" i="17" s="1"/>
  <c r="M240" i="17" s="1"/>
  <c r="M241" i="17" s="1"/>
  <c r="M242" i="17" s="1"/>
  <c r="M243" i="17" s="1"/>
  <c r="M244" i="17" s="1"/>
  <c r="M245" i="17" s="1"/>
  <c r="M246" i="17" s="1"/>
  <c r="M247" i="17" s="1"/>
  <c r="M248" i="17" s="1"/>
  <c r="M249" i="17" s="1"/>
  <c r="M250" i="17" s="1"/>
  <c r="M251" i="17" s="1"/>
  <c r="M252" i="17" s="1"/>
  <c r="M253" i="17" s="1"/>
  <c r="M254" i="17" s="1"/>
  <c r="M255" i="17" s="1"/>
  <c r="M256" i="17" s="1"/>
  <c r="M257" i="17" s="1"/>
  <c r="M258" i="17" s="1"/>
  <c r="M259" i="17" s="1"/>
  <c r="M260" i="17" s="1"/>
  <c r="M261" i="17" s="1"/>
  <c r="M262" i="17" s="1"/>
  <c r="M263" i="17" s="1"/>
  <c r="M264" i="17" s="1"/>
  <c r="M265" i="17" s="1"/>
  <c r="M266" i="17" s="1"/>
  <c r="M267" i="17" s="1"/>
  <c r="M268" i="17" s="1"/>
  <c r="M269" i="17" s="1"/>
  <c r="M270" i="17" s="1"/>
  <c r="M271" i="17" s="1"/>
  <c r="M272" i="17" s="1"/>
  <c r="M273" i="17" s="1"/>
  <c r="M274" i="17" s="1"/>
  <c r="M275" i="17" s="1"/>
  <c r="M276" i="17" s="1"/>
  <c r="M277" i="17" s="1"/>
  <c r="M278" i="17" s="1"/>
  <c r="M279" i="17" s="1"/>
  <c r="M280" i="17" s="1"/>
  <c r="M281" i="17" s="1"/>
  <c r="M282" i="17" s="1"/>
  <c r="M283" i="17" s="1"/>
  <c r="M284" i="17" s="1"/>
  <c r="M285" i="17" s="1"/>
  <c r="M286" i="17" s="1"/>
  <c r="M287" i="17" s="1"/>
  <c r="M288" i="17" s="1"/>
  <c r="M289" i="17" s="1"/>
  <c r="M290" i="17" s="1"/>
  <c r="M291" i="17" s="1"/>
  <c r="M292" i="17" s="1"/>
  <c r="M293" i="17" s="1"/>
  <c r="M294" i="17" s="1"/>
  <c r="M295" i="17" s="1"/>
  <c r="M296" i="17" s="1"/>
  <c r="M297" i="17" s="1"/>
  <c r="M298" i="17" s="1"/>
  <c r="M299" i="17" s="1"/>
  <c r="M300" i="17" s="1"/>
  <c r="M301" i="17" s="1"/>
  <c r="M302" i="17" s="1"/>
  <c r="M303" i="17" s="1"/>
  <c r="M304" i="17" s="1"/>
  <c r="M305" i="17" s="1"/>
  <c r="M306" i="17" s="1"/>
  <c r="M307" i="17" s="1"/>
  <c r="M308" i="17" s="1"/>
  <c r="M309" i="17" s="1"/>
  <c r="M310" i="17" s="1"/>
  <c r="M311" i="17" s="1"/>
  <c r="M312" i="17" s="1"/>
  <c r="M313" i="17" s="1"/>
  <c r="M314" i="17" s="1"/>
  <c r="M315" i="17" s="1"/>
  <c r="M316" i="17" s="1"/>
  <c r="M317" i="17" s="1"/>
  <c r="M318" i="17" s="1"/>
  <c r="M319" i="17" s="1"/>
  <c r="M320" i="17" s="1"/>
  <c r="M321" i="17" s="1"/>
  <c r="M322" i="17" s="1"/>
  <c r="M323" i="17" s="1"/>
  <c r="M324" i="17" s="1"/>
  <c r="M325" i="17" s="1"/>
  <c r="M326" i="17" s="1"/>
  <c r="M327" i="17" s="1"/>
  <c r="M328" i="17" s="1"/>
  <c r="M329" i="17" s="1"/>
  <c r="M330" i="17" s="1"/>
  <c r="M331" i="17" s="1"/>
  <c r="M332" i="17" s="1"/>
  <c r="M333" i="17" s="1"/>
  <c r="M334" i="17" s="1"/>
  <c r="M335" i="17" s="1"/>
  <c r="M336" i="17" s="1"/>
  <c r="M337" i="17" s="1"/>
  <c r="M338" i="17" s="1"/>
  <c r="M339" i="17" s="1"/>
  <c r="M340" i="17" s="1"/>
  <c r="M341" i="17" s="1"/>
  <c r="M342" i="17" s="1"/>
  <c r="M343" i="17" s="1"/>
  <c r="M344" i="17" s="1"/>
  <c r="M345" i="17" s="1"/>
  <c r="M346" i="17" s="1"/>
  <c r="M347" i="17" s="1"/>
  <c r="M348" i="17" s="1"/>
  <c r="M349" i="17" s="1"/>
  <c r="M350" i="17" s="1"/>
  <c r="M351" i="17" s="1"/>
  <c r="M352" i="17" s="1"/>
  <c r="M353" i="17" s="1"/>
  <c r="M354" i="17" s="1"/>
  <c r="M355" i="17" s="1"/>
  <c r="M356" i="17" s="1"/>
  <c r="M357" i="17" s="1"/>
  <c r="M358" i="17" s="1"/>
  <c r="M359" i="17" s="1"/>
  <c r="M360" i="17" s="1"/>
  <c r="M361" i="17" s="1"/>
  <c r="M362" i="17" s="1"/>
  <c r="M363" i="17" s="1"/>
  <c r="M364" i="17" s="1"/>
  <c r="M365" i="17" s="1"/>
  <c r="M366" i="17" s="1"/>
  <c r="S54" i="4" s="1"/>
  <c r="N62" i="17"/>
  <c r="N63" i="17" s="1"/>
  <c r="N64" i="17" s="1"/>
  <c r="N65" i="17" s="1"/>
  <c r="N66" i="17" s="1"/>
  <c r="N67" i="17" s="1"/>
  <c r="N68" i="17" s="1"/>
  <c r="N69" i="17" s="1"/>
  <c r="N70" i="17" s="1"/>
  <c r="N71" i="17" s="1"/>
  <c r="N72" i="17" s="1"/>
  <c r="N73" i="17" s="1"/>
  <c r="N74" i="17" s="1"/>
  <c r="N75" i="17" s="1"/>
  <c r="N76" i="17" s="1"/>
  <c r="N77" i="17" s="1"/>
  <c r="N78" i="17" s="1"/>
  <c r="N79" i="17" s="1"/>
  <c r="N80" i="17" s="1"/>
  <c r="N81" i="17" s="1"/>
  <c r="N82" i="17" s="1"/>
  <c r="N83" i="17" s="1"/>
  <c r="N84" i="17" s="1"/>
  <c r="N85" i="17" s="1"/>
  <c r="N86" i="17" s="1"/>
  <c r="N87" i="17" s="1"/>
  <c r="N88" i="17" s="1"/>
  <c r="N89" i="17" s="1"/>
  <c r="N90" i="17" s="1"/>
  <c r="N91" i="17" s="1"/>
  <c r="N92" i="17" s="1"/>
  <c r="N93" i="17" s="1"/>
  <c r="N94" i="17" s="1"/>
  <c r="N95" i="17" s="1"/>
  <c r="N96" i="17" s="1"/>
  <c r="N97" i="17" s="1"/>
  <c r="N98" i="17" s="1"/>
  <c r="N99" i="17" s="1"/>
  <c r="N100" i="17" s="1"/>
  <c r="N101" i="17" s="1"/>
  <c r="N102" i="17" s="1"/>
  <c r="N103" i="17" s="1"/>
  <c r="N104" i="17" s="1"/>
  <c r="N105" i="17" s="1"/>
  <c r="N106" i="17" s="1"/>
  <c r="N107" i="17" s="1"/>
  <c r="N108" i="17" s="1"/>
  <c r="N109" i="17" s="1"/>
  <c r="N110" i="17" s="1"/>
  <c r="N111" i="17" s="1"/>
  <c r="N112" i="17" s="1"/>
  <c r="N113" i="17" s="1"/>
  <c r="N114" i="17" s="1"/>
  <c r="N115" i="17" s="1"/>
  <c r="N116" i="17" s="1"/>
  <c r="N117" i="17" s="1"/>
  <c r="N118" i="17" s="1"/>
  <c r="N119" i="17" s="1"/>
  <c r="N120" i="17" s="1"/>
  <c r="N121" i="17" s="1"/>
  <c r="N122" i="17" s="1"/>
  <c r="N123" i="17" s="1"/>
  <c r="N124" i="17" s="1"/>
  <c r="N125" i="17" s="1"/>
  <c r="N126" i="17" s="1"/>
  <c r="N127" i="17" s="1"/>
  <c r="N128" i="17" s="1"/>
  <c r="N129" i="17" s="1"/>
  <c r="N130" i="17" s="1"/>
  <c r="N131" i="17" s="1"/>
  <c r="N132" i="17" s="1"/>
  <c r="N133" i="17" s="1"/>
  <c r="N134" i="17" s="1"/>
  <c r="N135" i="17" s="1"/>
  <c r="N136" i="17" s="1"/>
  <c r="N137" i="17" s="1"/>
  <c r="N138" i="17" s="1"/>
  <c r="N139" i="17" s="1"/>
  <c r="N140" i="17" s="1"/>
  <c r="N141" i="17" s="1"/>
  <c r="N142" i="17" s="1"/>
  <c r="N143" i="17" s="1"/>
  <c r="N144" i="17" s="1"/>
  <c r="N145" i="17" s="1"/>
  <c r="N146" i="17" s="1"/>
  <c r="N147" i="17" s="1"/>
  <c r="N148" i="17" s="1"/>
  <c r="N149" i="17" s="1"/>
  <c r="N150" i="17" s="1"/>
  <c r="N151" i="17" s="1"/>
  <c r="N152" i="17" s="1"/>
  <c r="N153" i="17" s="1"/>
  <c r="N154" i="17" s="1"/>
  <c r="N155" i="17" s="1"/>
  <c r="N156" i="17" s="1"/>
  <c r="N157" i="17" s="1"/>
  <c r="N158" i="17" s="1"/>
  <c r="N159" i="17" s="1"/>
  <c r="N160" i="17" s="1"/>
  <c r="N161" i="17" s="1"/>
  <c r="N162" i="17" s="1"/>
  <c r="N163" i="17" s="1"/>
  <c r="N164" i="17" s="1"/>
  <c r="N165" i="17" s="1"/>
  <c r="N166" i="17" s="1"/>
  <c r="N167" i="17" s="1"/>
  <c r="N168" i="17" s="1"/>
  <c r="N169" i="17" s="1"/>
  <c r="N170" i="17" s="1"/>
  <c r="N171" i="17" s="1"/>
  <c r="N172" i="17" s="1"/>
  <c r="N173" i="17" s="1"/>
  <c r="N174" i="17" s="1"/>
  <c r="N175" i="17" s="1"/>
  <c r="N176" i="17" s="1"/>
  <c r="N177" i="17" s="1"/>
  <c r="N178" i="17" s="1"/>
  <c r="N179" i="17" s="1"/>
  <c r="N180" i="17" s="1"/>
  <c r="N181" i="17" s="1"/>
  <c r="N182" i="17" s="1"/>
  <c r="N183" i="17" s="1"/>
  <c r="N184" i="17" s="1"/>
  <c r="N185" i="17" s="1"/>
  <c r="N186" i="17" s="1"/>
  <c r="N187" i="17" s="1"/>
  <c r="N188" i="17" s="1"/>
  <c r="N189" i="17" s="1"/>
  <c r="N190" i="17" s="1"/>
  <c r="N191" i="17" s="1"/>
  <c r="N192" i="17" s="1"/>
  <c r="N193" i="17" s="1"/>
  <c r="N194" i="17" s="1"/>
  <c r="N195" i="17" s="1"/>
  <c r="N196" i="17" s="1"/>
  <c r="N197" i="17" s="1"/>
  <c r="N198" i="17" s="1"/>
  <c r="N199" i="17" s="1"/>
  <c r="N200" i="17" s="1"/>
  <c r="N201" i="17" s="1"/>
  <c r="N202" i="17" s="1"/>
  <c r="N203" i="17" s="1"/>
  <c r="N204" i="17" s="1"/>
  <c r="N205" i="17" s="1"/>
  <c r="N206" i="17" s="1"/>
  <c r="N207" i="17" s="1"/>
  <c r="N208" i="17" s="1"/>
  <c r="N209" i="17" s="1"/>
  <c r="N210" i="17" s="1"/>
  <c r="N211" i="17" s="1"/>
  <c r="N212" i="17" s="1"/>
  <c r="N213" i="17" s="1"/>
  <c r="N214" i="17" s="1"/>
  <c r="N215" i="17" s="1"/>
  <c r="N216" i="17" s="1"/>
  <c r="N217" i="17" s="1"/>
  <c r="N218" i="17" s="1"/>
  <c r="N219" i="17" s="1"/>
  <c r="N220" i="17" s="1"/>
  <c r="N221" i="17" s="1"/>
  <c r="N222" i="17" s="1"/>
  <c r="N223" i="17" s="1"/>
  <c r="N224" i="17" s="1"/>
  <c r="N225" i="17" s="1"/>
  <c r="N226" i="17" s="1"/>
  <c r="N227" i="17" s="1"/>
  <c r="N228" i="17" s="1"/>
  <c r="N229" i="17" s="1"/>
  <c r="N230" i="17" s="1"/>
  <c r="N231" i="17" s="1"/>
  <c r="N232" i="17" s="1"/>
  <c r="N233" i="17" s="1"/>
  <c r="N234" i="17" s="1"/>
  <c r="N235" i="17" s="1"/>
  <c r="N236" i="17" s="1"/>
  <c r="N237" i="17" s="1"/>
  <c r="N238" i="17" s="1"/>
  <c r="N239" i="17" s="1"/>
  <c r="N240" i="17" s="1"/>
  <c r="N241" i="17" s="1"/>
  <c r="N242" i="17" s="1"/>
  <c r="N243" i="17" s="1"/>
  <c r="N244" i="17" s="1"/>
  <c r="N245" i="17" s="1"/>
  <c r="N246" i="17" s="1"/>
  <c r="N247" i="17" s="1"/>
  <c r="N248" i="17" s="1"/>
  <c r="N249" i="17" s="1"/>
  <c r="N250" i="17" s="1"/>
  <c r="N251" i="17" s="1"/>
  <c r="N252" i="17" s="1"/>
  <c r="N253" i="17" s="1"/>
  <c r="N254" i="17" s="1"/>
  <c r="N255" i="17" s="1"/>
  <c r="N256" i="17" s="1"/>
  <c r="N257" i="17" s="1"/>
  <c r="N258" i="17" s="1"/>
  <c r="N259" i="17" s="1"/>
  <c r="N260" i="17" s="1"/>
  <c r="N261" i="17" s="1"/>
  <c r="N262" i="17" s="1"/>
  <c r="N263" i="17" s="1"/>
  <c r="N264" i="17" s="1"/>
  <c r="N265" i="17" s="1"/>
  <c r="N266" i="17" s="1"/>
  <c r="N267" i="17" s="1"/>
  <c r="N268" i="17" s="1"/>
  <c r="N269" i="17" s="1"/>
  <c r="N270" i="17" s="1"/>
  <c r="N271" i="17" s="1"/>
  <c r="N272" i="17" s="1"/>
  <c r="N273" i="17" s="1"/>
  <c r="N274" i="17" s="1"/>
  <c r="N275" i="17" s="1"/>
  <c r="N276" i="17" s="1"/>
  <c r="N277" i="17" s="1"/>
  <c r="N278" i="17" s="1"/>
  <c r="N279" i="17" s="1"/>
  <c r="N280" i="17" s="1"/>
  <c r="N281" i="17" s="1"/>
  <c r="N282" i="17" s="1"/>
  <c r="N283" i="17" s="1"/>
  <c r="N284" i="17" s="1"/>
  <c r="N285" i="17" s="1"/>
  <c r="N286" i="17" s="1"/>
  <c r="N287" i="17" s="1"/>
  <c r="N288" i="17" s="1"/>
  <c r="N289" i="17" s="1"/>
  <c r="N290" i="17" s="1"/>
  <c r="N291" i="17" s="1"/>
  <c r="N292" i="17" s="1"/>
  <c r="N293" i="17" s="1"/>
  <c r="N294" i="17" s="1"/>
  <c r="N295" i="17" s="1"/>
  <c r="N296" i="17" s="1"/>
  <c r="N297" i="17" s="1"/>
  <c r="N298" i="17" s="1"/>
  <c r="N299" i="17" s="1"/>
  <c r="N300" i="17" s="1"/>
  <c r="N301" i="17" s="1"/>
  <c r="N302" i="17" s="1"/>
  <c r="N303" i="17" s="1"/>
  <c r="N304" i="17" s="1"/>
  <c r="N305" i="17" s="1"/>
  <c r="N306" i="17" s="1"/>
  <c r="N307" i="17" s="1"/>
  <c r="N308" i="17" s="1"/>
  <c r="N309" i="17" s="1"/>
  <c r="N310" i="17" s="1"/>
  <c r="N311" i="17" s="1"/>
  <c r="N312" i="17" s="1"/>
  <c r="N313" i="17" s="1"/>
  <c r="N314" i="17" s="1"/>
  <c r="N315" i="17" s="1"/>
  <c r="N316" i="17" s="1"/>
  <c r="N317" i="17" s="1"/>
  <c r="N318" i="17" s="1"/>
  <c r="N319" i="17" s="1"/>
  <c r="N320" i="17" s="1"/>
  <c r="N321" i="17" s="1"/>
  <c r="N322" i="17" s="1"/>
  <c r="N323" i="17" s="1"/>
  <c r="N324" i="17" s="1"/>
  <c r="N325" i="17" s="1"/>
  <c r="N326" i="17" s="1"/>
  <c r="N327" i="17" s="1"/>
  <c r="N328" i="17" s="1"/>
  <c r="N329" i="17" s="1"/>
  <c r="N330" i="17" s="1"/>
  <c r="N331" i="17" s="1"/>
  <c r="N332" i="17" s="1"/>
  <c r="N333" i="17" s="1"/>
  <c r="N334" i="17" s="1"/>
  <c r="N335" i="17" s="1"/>
  <c r="N336" i="17" s="1"/>
  <c r="N337" i="17" s="1"/>
  <c r="N338" i="17" s="1"/>
  <c r="N339" i="17" s="1"/>
  <c r="N340" i="17" s="1"/>
  <c r="N341" i="17" s="1"/>
  <c r="N342" i="17" s="1"/>
  <c r="N343" i="17" s="1"/>
  <c r="N344" i="17" s="1"/>
  <c r="N345" i="17" s="1"/>
  <c r="N346" i="17" s="1"/>
  <c r="N347" i="17" s="1"/>
  <c r="N348" i="17" s="1"/>
  <c r="N349" i="17" s="1"/>
  <c r="N350" i="17" s="1"/>
  <c r="N351" i="17" s="1"/>
  <c r="N352" i="17" s="1"/>
  <c r="N353" i="17" s="1"/>
  <c r="N354" i="17" s="1"/>
  <c r="N355" i="17" s="1"/>
  <c r="N356" i="17" s="1"/>
  <c r="N357" i="17" s="1"/>
  <c r="N358" i="17" s="1"/>
  <c r="N359" i="17" s="1"/>
  <c r="N360" i="17" s="1"/>
  <c r="N361" i="17" s="1"/>
  <c r="N362" i="17" s="1"/>
  <c r="N363" i="17" s="1"/>
  <c r="N364" i="17" s="1"/>
  <c r="N365" i="17" s="1"/>
  <c r="N366" i="17" s="1"/>
  <c r="T54" i="4" s="1"/>
  <c r="K62" i="17"/>
  <c r="K63" i="17" s="1"/>
  <c r="K64" i="17" s="1"/>
  <c r="K65" i="17" s="1"/>
  <c r="K66" i="17" s="1"/>
  <c r="K67" i="17" s="1"/>
  <c r="K68" i="17" s="1"/>
  <c r="K69" i="17" s="1"/>
  <c r="K70" i="17" s="1"/>
  <c r="K71" i="17" s="1"/>
  <c r="K72" i="17" s="1"/>
  <c r="K73" i="17" s="1"/>
  <c r="K74" i="17" s="1"/>
  <c r="K75" i="17" s="1"/>
  <c r="K76" i="17" s="1"/>
  <c r="K77" i="17" s="1"/>
  <c r="K78" i="17" s="1"/>
  <c r="K79" i="17" s="1"/>
  <c r="K80" i="17" s="1"/>
  <c r="K81" i="17" s="1"/>
  <c r="K82" i="17" s="1"/>
  <c r="K83" i="17" s="1"/>
  <c r="K84" i="17" s="1"/>
  <c r="K85" i="17" s="1"/>
  <c r="K86" i="17" s="1"/>
  <c r="K87" i="17" s="1"/>
  <c r="K88" i="17" s="1"/>
  <c r="K89" i="17" s="1"/>
  <c r="K90" i="17" s="1"/>
  <c r="K91" i="17" s="1"/>
  <c r="K92" i="17" s="1"/>
  <c r="K93" i="17" s="1"/>
  <c r="K94" i="17" s="1"/>
  <c r="K95" i="17" s="1"/>
  <c r="K96" i="17" s="1"/>
  <c r="K97" i="17" s="1"/>
  <c r="K98" i="17" s="1"/>
  <c r="K99" i="17" s="1"/>
  <c r="K100" i="17" s="1"/>
  <c r="K101" i="17" s="1"/>
  <c r="K102" i="17" s="1"/>
  <c r="K103" i="17" s="1"/>
  <c r="K104" i="17" s="1"/>
  <c r="K105" i="17" s="1"/>
  <c r="K106" i="17" s="1"/>
  <c r="K107" i="17" s="1"/>
  <c r="K108" i="17" s="1"/>
  <c r="K109" i="17" s="1"/>
  <c r="K110" i="17" s="1"/>
  <c r="K111" i="17" s="1"/>
  <c r="K112" i="17" s="1"/>
  <c r="K113" i="17" s="1"/>
  <c r="K114" i="17" s="1"/>
  <c r="K115" i="17" s="1"/>
  <c r="K116" i="17" s="1"/>
  <c r="K117" i="17" s="1"/>
  <c r="K118" i="17" s="1"/>
  <c r="K119" i="17" s="1"/>
  <c r="K120" i="17" s="1"/>
  <c r="K121" i="17" s="1"/>
  <c r="K122" i="17" s="1"/>
  <c r="K123" i="17" s="1"/>
  <c r="K124" i="17" s="1"/>
  <c r="K125" i="17" s="1"/>
  <c r="K126" i="17" s="1"/>
  <c r="K127" i="17" s="1"/>
  <c r="K128" i="17" s="1"/>
  <c r="K129" i="17" s="1"/>
  <c r="K130" i="17" s="1"/>
  <c r="K131" i="17" s="1"/>
  <c r="K132" i="17" s="1"/>
  <c r="K133" i="17" s="1"/>
  <c r="K134" i="17" s="1"/>
  <c r="K135" i="17" s="1"/>
  <c r="K136" i="17" s="1"/>
  <c r="K137" i="17" s="1"/>
  <c r="K138" i="17" s="1"/>
  <c r="K139" i="17" s="1"/>
  <c r="K140" i="17" s="1"/>
  <c r="K141" i="17" s="1"/>
  <c r="K142" i="17" s="1"/>
  <c r="K143" i="17" s="1"/>
  <c r="K144" i="17" s="1"/>
  <c r="K145" i="17" s="1"/>
  <c r="K146" i="17" s="1"/>
  <c r="K147" i="17" s="1"/>
  <c r="K148" i="17" s="1"/>
  <c r="K149" i="17" s="1"/>
  <c r="K150" i="17" s="1"/>
  <c r="K151" i="17" s="1"/>
  <c r="K152" i="17" s="1"/>
  <c r="K153" i="17" s="1"/>
  <c r="K154" i="17" s="1"/>
  <c r="K155" i="17" s="1"/>
  <c r="K156" i="17" s="1"/>
  <c r="K157" i="17" s="1"/>
  <c r="K158" i="17" s="1"/>
  <c r="K159" i="17" s="1"/>
  <c r="K160" i="17" s="1"/>
  <c r="K161" i="17" s="1"/>
  <c r="K162" i="17" s="1"/>
  <c r="K163" i="17" s="1"/>
  <c r="K164" i="17" s="1"/>
  <c r="K165" i="17" s="1"/>
  <c r="K166" i="17" s="1"/>
  <c r="K167" i="17" s="1"/>
  <c r="K168" i="17" s="1"/>
  <c r="K169" i="17" s="1"/>
  <c r="K170" i="17" s="1"/>
  <c r="K171" i="17" s="1"/>
  <c r="K172" i="17" s="1"/>
  <c r="K173" i="17" s="1"/>
  <c r="K174" i="17" s="1"/>
  <c r="K175" i="17" s="1"/>
  <c r="K176" i="17" s="1"/>
  <c r="K177" i="17" s="1"/>
  <c r="K178" i="17" s="1"/>
  <c r="K179" i="17" s="1"/>
  <c r="K180" i="17" s="1"/>
  <c r="K181" i="17" s="1"/>
  <c r="K182" i="17" s="1"/>
  <c r="K183" i="17" s="1"/>
  <c r="K184" i="17" s="1"/>
  <c r="K185" i="17" s="1"/>
  <c r="K186" i="17" s="1"/>
  <c r="K187" i="17" s="1"/>
  <c r="K188" i="17" s="1"/>
  <c r="K189" i="17" s="1"/>
  <c r="K190" i="17" s="1"/>
  <c r="K191" i="17" s="1"/>
  <c r="K192" i="17" s="1"/>
  <c r="K193" i="17" s="1"/>
  <c r="K194" i="17" s="1"/>
  <c r="K195" i="17" s="1"/>
  <c r="K196" i="17" s="1"/>
  <c r="K197" i="17" s="1"/>
  <c r="K198" i="17" s="1"/>
  <c r="K199" i="17" s="1"/>
  <c r="K200" i="17" s="1"/>
  <c r="K201" i="17" s="1"/>
  <c r="K202" i="17" s="1"/>
  <c r="K203" i="17" s="1"/>
  <c r="K204" i="17" s="1"/>
  <c r="K205" i="17" s="1"/>
  <c r="K206" i="17" s="1"/>
  <c r="K207" i="17" s="1"/>
  <c r="K208" i="17" s="1"/>
  <c r="K209" i="17" s="1"/>
  <c r="K210" i="17" s="1"/>
  <c r="K211" i="17" s="1"/>
  <c r="K212" i="17" s="1"/>
  <c r="K213" i="17" s="1"/>
  <c r="K214" i="17" s="1"/>
  <c r="K215" i="17" s="1"/>
  <c r="K216" i="17" s="1"/>
  <c r="K217" i="17" s="1"/>
  <c r="K218" i="17" s="1"/>
  <c r="K219" i="17" s="1"/>
  <c r="K220" i="17" s="1"/>
  <c r="K221" i="17" s="1"/>
  <c r="K222" i="17" s="1"/>
  <c r="K223" i="17" s="1"/>
  <c r="K224" i="17" s="1"/>
  <c r="K225" i="17" s="1"/>
  <c r="K226" i="17" s="1"/>
  <c r="K227" i="17" s="1"/>
  <c r="K228" i="17" s="1"/>
  <c r="K229" i="17" s="1"/>
  <c r="K230" i="17" s="1"/>
  <c r="K231" i="17" s="1"/>
  <c r="K232" i="17" s="1"/>
  <c r="K233" i="17" s="1"/>
  <c r="K234" i="17" s="1"/>
  <c r="K235" i="17" s="1"/>
  <c r="K236" i="17" s="1"/>
  <c r="K237" i="17" s="1"/>
  <c r="K238" i="17" s="1"/>
  <c r="K239" i="17" s="1"/>
  <c r="K240" i="17" s="1"/>
  <c r="K241" i="17" s="1"/>
  <c r="K242" i="17" s="1"/>
  <c r="K243" i="17" s="1"/>
  <c r="K244" i="17" s="1"/>
  <c r="K245" i="17" s="1"/>
  <c r="K246" i="17" s="1"/>
  <c r="K247" i="17" s="1"/>
  <c r="K248" i="17" s="1"/>
  <c r="K249" i="17" s="1"/>
  <c r="K250" i="17" s="1"/>
  <c r="K251" i="17" s="1"/>
  <c r="K252" i="17" s="1"/>
  <c r="K253" i="17" s="1"/>
  <c r="K254" i="17" s="1"/>
  <c r="K255" i="17" s="1"/>
  <c r="K256" i="17" s="1"/>
  <c r="K257" i="17" s="1"/>
  <c r="K258" i="17" s="1"/>
  <c r="K259" i="17" s="1"/>
  <c r="K260" i="17" s="1"/>
  <c r="K261" i="17" s="1"/>
  <c r="K262" i="17" s="1"/>
  <c r="K263" i="17" s="1"/>
  <c r="K264" i="17" s="1"/>
  <c r="K265" i="17" s="1"/>
  <c r="K266" i="17" s="1"/>
  <c r="K267" i="17" s="1"/>
  <c r="K268" i="17" s="1"/>
  <c r="K269" i="17" s="1"/>
  <c r="K270" i="17" s="1"/>
  <c r="K271" i="17" s="1"/>
  <c r="K272" i="17" s="1"/>
  <c r="K273" i="17" s="1"/>
  <c r="K274" i="17" s="1"/>
  <c r="K275" i="17" s="1"/>
  <c r="K276" i="17" s="1"/>
  <c r="K277" i="17" s="1"/>
  <c r="K278" i="17" s="1"/>
  <c r="K279" i="17" s="1"/>
  <c r="K280" i="17" s="1"/>
  <c r="K281" i="17" s="1"/>
  <c r="K282" i="17" s="1"/>
  <c r="K283" i="17" s="1"/>
  <c r="K284" i="17" s="1"/>
  <c r="K285" i="17" s="1"/>
  <c r="K286" i="17" s="1"/>
  <c r="K287" i="17" s="1"/>
  <c r="K288" i="17" s="1"/>
  <c r="K289" i="17" s="1"/>
  <c r="K290" i="17" s="1"/>
  <c r="K291" i="17" s="1"/>
  <c r="K292" i="17" s="1"/>
  <c r="K293" i="17" s="1"/>
  <c r="K294" i="17" s="1"/>
  <c r="K295" i="17" s="1"/>
  <c r="K296" i="17" s="1"/>
  <c r="K297" i="17" s="1"/>
  <c r="K298" i="17" s="1"/>
  <c r="K299" i="17" s="1"/>
  <c r="K300" i="17" s="1"/>
  <c r="K301" i="17" s="1"/>
  <c r="K302" i="17" s="1"/>
  <c r="K303" i="17" s="1"/>
  <c r="K304" i="17" s="1"/>
  <c r="K305" i="17" s="1"/>
  <c r="K306" i="17" s="1"/>
  <c r="K307" i="17" s="1"/>
  <c r="K308" i="17" s="1"/>
  <c r="K309" i="17" s="1"/>
  <c r="K310" i="17" s="1"/>
  <c r="K311" i="17" s="1"/>
  <c r="K312" i="17" s="1"/>
  <c r="K313" i="17" s="1"/>
  <c r="K314" i="17" s="1"/>
  <c r="K315" i="17" s="1"/>
  <c r="K316" i="17" s="1"/>
  <c r="K317" i="17" s="1"/>
  <c r="K318" i="17" s="1"/>
  <c r="K319" i="17" s="1"/>
  <c r="K320" i="17" s="1"/>
  <c r="K321" i="17" s="1"/>
  <c r="K322" i="17" s="1"/>
  <c r="K323" i="17" s="1"/>
  <c r="K324" i="17" s="1"/>
  <c r="K325" i="17" s="1"/>
  <c r="K326" i="17" s="1"/>
  <c r="K327" i="17" s="1"/>
  <c r="L62" i="17"/>
  <c r="L63" i="17" s="1"/>
  <c r="L64" i="17" s="1"/>
  <c r="L65" i="17" s="1"/>
  <c r="L66" i="17" s="1"/>
  <c r="L67" i="17" s="1"/>
  <c r="L68" i="17" s="1"/>
  <c r="L69" i="17" s="1"/>
  <c r="L70" i="17" s="1"/>
  <c r="L71" i="17" s="1"/>
  <c r="L72" i="17" s="1"/>
  <c r="L73" i="17" s="1"/>
  <c r="L74" i="17" s="1"/>
  <c r="L75" i="17" s="1"/>
  <c r="L76" i="17" s="1"/>
  <c r="L77" i="17" s="1"/>
  <c r="L78" i="17" s="1"/>
  <c r="L79" i="17" s="1"/>
  <c r="L80" i="17" s="1"/>
  <c r="L81" i="17" s="1"/>
  <c r="L82" i="17" s="1"/>
  <c r="L83" i="17" s="1"/>
  <c r="L84" i="17" s="1"/>
  <c r="L85" i="17" s="1"/>
  <c r="L86" i="17" s="1"/>
  <c r="L87" i="17" s="1"/>
  <c r="L88" i="17" s="1"/>
  <c r="L89" i="17" s="1"/>
  <c r="L90" i="17" s="1"/>
  <c r="L91" i="17" s="1"/>
  <c r="L92" i="17" s="1"/>
  <c r="L93" i="17" s="1"/>
  <c r="L94" i="17" s="1"/>
  <c r="L95" i="17" s="1"/>
  <c r="L96" i="17" s="1"/>
  <c r="L97" i="17" s="1"/>
  <c r="L98" i="17" s="1"/>
  <c r="L99" i="17" s="1"/>
  <c r="L100" i="17" s="1"/>
  <c r="L101" i="17" s="1"/>
  <c r="L102" i="17" s="1"/>
  <c r="L103" i="17" s="1"/>
  <c r="L104" i="17" s="1"/>
  <c r="L105" i="17" s="1"/>
  <c r="L106" i="17" s="1"/>
  <c r="L107" i="17" s="1"/>
  <c r="L108" i="17" s="1"/>
  <c r="L109" i="17" s="1"/>
  <c r="L110" i="17" s="1"/>
  <c r="L111" i="17" s="1"/>
  <c r="L112" i="17" s="1"/>
  <c r="L113" i="17" s="1"/>
  <c r="L114" i="17" s="1"/>
  <c r="L115" i="17" s="1"/>
  <c r="L116" i="17" s="1"/>
  <c r="L117" i="17" s="1"/>
  <c r="L118" i="17" s="1"/>
  <c r="L119" i="17" s="1"/>
  <c r="L120" i="17" s="1"/>
  <c r="L121" i="17" s="1"/>
  <c r="L122" i="17" s="1"/>
  <c r="L123" i="17" s="1"/>
  <c r="L124" i="17" s="1"/>
  <c r="L125" i="17" s="1"/>
  <c r="L126" i="17" s="1"/>
  <c r="L127" i="17" s="1"/>
  <c r="L128" i="17" s="1"/>
  <c r="L129" i="17" s="1"/>
  <c r="L130" i="17" s="1"/>
  <c r="L131" i="17" s="1"/>
  <c r="L132" i="17" s="1"/>
  <c r="L133" i="17" s="1"/>
  <c r="L134" i="17" s="1"/>
  <c r="L135" i="17" s="1"/>
  <c r="L136" i="17" s="1"/>
  <c r="L137" i="17" s="1"/>
  <c r="L138" i="17" s="1"/>
  <c r="L139" i="17" s="1"/>
  <c r="L140" i="17" s="1"/>
  <c r="L141" i="17" s="1"/>
  <c r="L142" i="17" s="1"/>
  <c r="L143" i="17" s="1"/>
  <c r="L144" i="17" s="1"/>
  <c r="L145" i="17" s="1"/>
  <c r="L146" i="17" s="1"/>
  <c r="L147" i="17" s="1"/>
  <c r="L148" i="17" s="1"/>
  <c r="L149" i="17" s="1"/>
  <c r="L150" i="17" s="1"/>
  <c r="L151" i="17" s="1"/>
  <c r="L152" i="17" s="1"/>
  <c r="L153" i="17" s="1"/>
  <c r="L154" i="17" s="1"/>
  <c r="L155" i="17" s="1"/>
  <c r="L156" i="17" s="1"/>
  <c r="L157" i="17" s="1"/>
  <c r="L158" i="17" s="1"/>
  <c r="L159" i="17" s="1"/>
  <c r="L160" i="17" s="1"/>
  <c r="L161" i="17" s="1"/>
  <c r="L162" i="17" s="1"/>
  <c r="L163" i="17" s="1"/>
  <c r="L164" i="17" s="1"/>
  <c r="L165" i="17" s="1"/>
  <c r="L166" i="17" s="1"/>
  <c r="L167" i="17" s="1"/>
  <c r="L168" i="17" s="1"/>
  <c r="L169" i="17" s="1"/>
  <c r="L170" i="17" s="1"/>
  <c r="L171" i="17" s="1"/>
  <c r="L172" i="17" s="1"/>
  <c r="L173" i="17" s="1"/>
  <c r="L174" i="17" s="1"/>
  <c r="L175" i="17" s="1"/>
  <c r="L176" i="17" s="1"/>
  <c r="L177" i="17" s="1"/>
  <c r="L178" i="17" s="1"/>
  <c r="L179" i="17" s="1"/>
  <c r="L180" i="17" s="1"/>
  <c r="L181" i="17" s="1"/>
  <c r="L182" i="17" s="1"/>
  <c r="L183" i="17" s="1"/>
  <c r="L184" i="17" s="1"/>
  <c r="L185" i="17" s="1"/>
  <c r="L186" i="17" s="1"/>
  <c r="L187" i="17" s="1"/>
  <c r="L188" i="17" s="1"/>
  <c r="L189" i="17" s="1"/>
  <c r="L190" i="17" s="1"/>
  <c r="L191" i="17" s="1"/>
  <c r="L192" i="17" s="1"/>
  <c r="L193" i="17" s="1"/>
  <c r="L194" i="17" s="1"/>
  <c r="L195" i="17" s="1"/>
  <c r="L196" i="17" s="1"/>
  <c r="L197" i="17" s="1"/>
  <c r="L198" i="17" s="1"/>
  <c r="L199" i="17" s="1"/>
  <c r="L200" i="17" s="1"/>
  <c r="L201" i="17" s="1"/>
  <c r="L202" i="17" s="1"/>
  <c r="L203" i="17" s="1"/>
  <c r="L204" i="17" s="1"/>
  <c r="L205" i="17" s="1"/>
  <c r="L206" i="17" s="1"/>
  <c r="L207" i="17" s="1"/>
  <c r="L208" i="17" s="1"/>
  <c r="L209" i="17" s="1"/>
  <c r="L210" i="17" s="1"/>
  <c r="L211" i="17" s="1"/>
  <c r="L212" i="17" s="1"/>
  <c r="L213" i="17" s="1"/>
  <c r="L214" i="17" s="1"/>
  <c r="L215" i="17" s="1"/>
  <c r="L216" i="17" s="1"/>
  <c r="L217" i="17" s="1"/>
  <c r="L218" i="17" s="1"/>
  <c r="L219" i="17" s="1"/>
  <c r="L220" i="17" s="1"/>
  <c r="L221" i="17" s="1"/>
  <c r="L222" i="17" s="1"/>
  <c r="L223" i="17" s="1"/>
  <c r="L224" i="17" s="1"/>
  <c r="L225" i="17" s="1"/>
  <c r="L226" i="17" s="1"/>
  <c r="L227" i="17" s="1"/>
  <c r="L228" i="17" s="1"/>
  <c r="L229" i="17" s="1"/>
  <c r="L230" i="17" s="1"/>
  <c r="L231" i="17" s="1"/>
  <c r="L232" i="17" s="1"/>
  <c r="L233" i="17" s="1"/>
  <c r="L234" i="17" s="1"/>
  <c r="L235" i="17" s="1"/>
  <c r="L236" i="17" s="1"/>
  <c r="L237" i="17" s="1"/>
  <c r="L238" i="17" s="1"/>
  <c r="L239" i="17" s="1"/>
  <c r="L240" i="17" s="1"/>
  <c r="L241" i="17" s="1"/>
  <c r="L242" i="17" s="1"/>
  <c r="L243" i="17" s="1"/>
  <c r="L244" i="17" s="1"/>
  <c r="L245" i="17" s="1"/>
  <c r="L246" i="17" s="1"/>
  <c r="L247" i="17" s="1"/>
  <c r="L248" i="17" s="1"/>
  <c r="L249" i="17" s="1"/>
  <c r="L250" i="17" s="1"/>
  <c r="L251" i="17" s="1"/>
  <c r="L252" i="17" s="1"/>
  <c r="L253" i="17" s="1"/>
  <c r="L254" i="17" s="1"/>
  <c r="L255" i="17" s="1"/>
  <c r="L256" i="17" s="1"/>
  <c r="L257" i="17" s="1"/>
  <c r="L258" i="17" s="1"/>
  <c r="L259" i="17" s="1"/>
  <c r="L260" i="17" s="1"/>
  <c r="L261" i="17" s="1"/>
  <c r="L262" i="17" s="1"/>
  <c r="L263" i="17" s="1"/>
  <c r="L264" i="17" s="1"/>
  <c r="L265" i="17" s="1"/>
  <c r="L266" i="17" s="1"/>
  <c r="L267" i="17" s="1"/>
  <c r="L268" i="17" s="1"/>
  <c r="L269" i="17" s="1"/>
  <c r="L270" i="17" s="1"/>
  <c r="L271" i="17" s="1"/>
  <c r="L272" i="17" s="1"/>
  <c r="L273" i="17" s="1"/>
  <c r="L274" i="17" s="1"/>
  <c r="L275" i="17" s="1"/>
  <c r="L276" i="17" s="1"/>
  <c r="L277" i="17" s="1"/>
  <c r="L278" i="17" s="1"/>
  <c r="L279" i="17" s="1"/>
  <c r="L280" i="17" s="1"/>
  <c r="L281" i="17" s="1"/>
  <c r="L282" i="17" s="1"/>
  <c r="L283" i="17" s="1"/>
  <c r="L284" i="17" s="1"/>
  <c r="L285" i="17" s="1"/>
  <c r="L286" i="17" s="1"/>
  <c r="L287" i="17" s="1"/>
  <c r="L288" i="17" s="1"/>
  <c r="L289" i="17" s="1"/>
  <c r="L290" i="17" s="1"/>
  <c r="L291" i="17" s="1"/>
  <c r="L292" i="17" s="1"/>
  <c r="L293" i="17" s="1"/>
  <c r="L294" i="17" s="1"/>
  <c r="L295" i="17" s="1"/>
  <c r="L296" i="17" s="1"/>
  <c r="L297" i="17" s="1"/>
  <c r="L298" i="17" s="1"/>
  <c r="L299" i="17" s="1"/>
  <c r="L300" i="17" s="1"/>
  <c r="L301" i="17" s="1"/>
  <c r="L302" i="17" s="1"/>
  <c r="L303" i="17" s="1"/>
  <c r="L304" i="17" s="1"/>
  <c r="L305" i="17" s="1"/>
  <c r="L306" i="17" s="1"/>
  <c r="L307" i="17" s="1"/>
  <c r="L308" i="17" s="1"/>
  <c r="L309" i="17" s="1"/>
  <c r="L310" i="17" s="1"/>
  <c r="L311" i="17" s="1"/>
  <c r="L312" i="17" s="1"/>
  <c r="L313" i="17" s="1"/>
  <c r="L314" i="17" s="1"/>
  <c r="L315" i="17" s="1"/>
  <c r="L316" i="17" s="1"/>
  <c r="L317" i="17" s="1"/>
  <c r="L318" i="17" s="1"/>
  <c r="L319" i="17" s="1"/>
  <c r="L320" i="17" s="1"/>
  <c r="L321" i="17" s="1"/>
  <c r="L322" i="17" s="1"/>
  <c r="L323" i="17" s="1"/>
  <c r="L324" i="17" s="1"/>
  <c r="L325" i="17" s="1"/>
  <c r="L326" i="17" s="1"/>
  <c r="L327" i="17" s="1"/>
  <c r="L328" i="17" s="1"/>
  <c r="L329" i="17" s="1"/>
  <c r="L330" i="17" s="1"/>
  <c r="L331" i="17" s="1"/>
  <c r="L332" i="17" s="1"/>
  <c r="L333" i="17" s="1"/>
  <c r="L334" i="17" s="1"/>
  <c r="L335" i="17" s="1"/>
  <c r="L336" i="17" s="1"/>
  <c r="L337" i="17" s="1"/>
  <c r="L338" i="17" s="1"/>
  <c r="L339" i="17" s="1"/>
  <c r="L340" i="17" s="1"/>
  <c r="L341" i="17" s="1"/>
  <c r="L342" i="17" s="1"/>
  <c r="L343" i="17" s="1"/>
  <c r="L344" i="17" s="1"/>
  <c r="L345" i="17" s="1"/>
  <c r="L346" i="17" s="1"/>
  <c r="L347" i="17" s="1"/>
  <c r="L348" i="17" s="1"/>
  <c r="L349" i="17" s="1"/>
  <c r="L350" i="17" s="1"/>
  <c r="L351" i="17" s="1"/>
  <c r="L352" i="17" s="1"/>
  <c r="L353" i="17" s="1"/>
  <c r="L354" i="17" s="1"/>
  <c r="L355" i="17" s="1"/>
  <c r="L356" i="17" s="1"/>
  <c r="L357" i="17" s="1"/>
  <c r="L358" i="17" s="1"/>
  <c r="L359" i="17" s="1"/>
  <c r="L360" i="17" s="1"/>
  <c r="L361" i="17" s="1"/>
  <c r="L362" i="17" s="1"/>
  <c r="L363" i="17" s="1"/>
  <c r="L364" i="17" s="1"/>
  <c r="L365" i="17" s="1"/>
  <c r="L366" i="17" s="1"/>
  <c r="R54" i="4" s="1"/>
  <c r="U54" i="4" l="1"/>
  <c r="U55" i="4" s="1"/>
  <c r="K328" i="17"/>
  <c r="K329" i="17" s="1"/>
  <c r="K330" i="17" s="1"/>
  <c r="K331" i="17" s="1"/>
  <c r="K332" i="17" s="1"/>
  <c r="K333" i="17" s="1"/>
  <c r="K334" i="17" s="1"/>
  <c r="K335" i="17" s="1"/>
  <c r="K336" i="17" s="1"/>
  <c r="K337" i="17" s="1"/>
  <c r="K338" i="17" s="1"/>
  <c r="K339" i="17" s="1"/>
  <c r="K340" i="17" s="1"/>
  <c r="K341" i="17" s="1"/>
  <c r="K342" i="17" s="1"/>
  <c r="K343" i="17" s="1"/>
  <c r="K344" i="17" s="1"/>
  <c r="K345" i="17" s="1"/>
  <c r="K346" i="17" s="1"/>
  <c r="K347" i="17" s="1"/>
  <c r="K348" i="17" s="1"/>
  <c r="K349" i="17" s="1"/>
  <c r="K350" i="17" s="1"/>
  <c r="K351" i="17" s="1"/>
  <c r="K352" i="17" s="1"/>
  <c r="K353" i="17" s="1"/>
  <c r="K354" i="17" s="1"/>
  <c r="K355" i="17" s="1"/>
  <c r="K356" i="17" s="1"/>
  <c r="K357" i="17" s="1"/>
  <c r="K358" i="17" s="1"/>
  <c r="K359" i="17" s="1"/>
  <c r="K360" i="17" s="1"/>
  <c r="K361" i="17" s="1"/>
  <c r="K362" i="17" s="1"/>
  <c r="K363" i="17" s="1"/>
  <c r="K364" i="17" s="1"/>
  <c r="K365" i="17" s="1"/>
  <c r="K366" i="17" s="1"/>
  <c r="Q54" i="4" s="1"/>
  <c r="Q55" i="4" s="1"/>
  <c r="S55" i="4"/>
  <c r="T55" i="4"/>
  <c r="R55" i="4"/>
</calcChain>
</file>

<file path=xl/comments1.xml><?xml version="1.0" encoding="utf-8"?>
<comments xmlns="http://schemas.openxmlformats.org/spreadsheetml/2006/main">
  <authors>
    <author>nick.farmer</author>
  </authors>
  <commentList>
    <comment ref="B1" authorId="0" shapeId="0">
      <text>
        <r>
          <rPr>
            <b/>
            <sz val="10"/>
            <color indexed="81"/>
            <rFont val="Tahoma"/>
            <family val="2"/>
          </rPr>
          <t>nick.farmer:</t>
        </r>
        <r>
          <rPr>
            <sz val="10"/>
            <color indexed="81"/>
            <rFont val="Tahoma"/>
            <family val="2"/>
          </rPr>
          <t xml:space="preserve">
How did you do this for the parrotfish analysis?  Wasn't there a concern where you did the bag lmiit in numbers but then examined the percent reduction in lbs landed vs. # landed?</t>
        </r>
      </text>
    </comment>
  </commentList>
</comments>
</file>

<file path=xl/connections.xml><?xml version="1.0" encoding="utf-8"?>
<connections xmlns="http://schemas.openxmlformats.org/spreadsheetml/2006/main">
  <connection id="1" name="Connection" type="4" refreshedVersion="3" background="1" saveData="1">
    <webPr sourceData="1" parsePre="1" consecutive="1" xl2000="1" url="file:///C:/Documents%20and%20Settings/Michael.Larkin/Local%20Settings/Temp/SAS%20Temporary%20Files/_TD4428/sashtml2.htm" htmlTables="1">
      <tables count="1">
        <x v="2"/>
      </tables>
    </webPr>
  </connection>
  <connection id="2" name="Connection1" type="4" refreshedVersion="3" background="1" saveData="1">
    <webPr sourceData="1" parsePre="1" consecutive="1" xl2000="1" url="file:///C:/Documents%20and%20Settings/Michael.Larkin/Local%20Settings/Temp/SAS%20Temporary%20Files/_TD4428/sashtml2.htm" htmlTables="1">
      <tables count="1">
        <x v="2"/>
      </tables>
    </webPr>
  </connection>
</connections>
</file>

<file path=xl/sharedStrings.xml><?xml version="1.0" encoding="utf-8"?>
<sst xmlns="http://schemas.openxmlformats.org/spreadsheetml/2006/main" count="786" uniqueCount="307">
  <si>
    <t>Jan</t>
  </si>
  <si>
    <t>Feb</t>
  </si>
  <si>
    <t>Mar</t>
  </si>
  <si>
    <t>Apr</t>
  </si>
  <si>
    <t>May</t>
  </si>
  <si>
    <t>Jun</t>
  </si>
  <si>
    <t>Jul</t>
  </si>
  <si>
    <t>Aug</t>
  </si>
  <si>
    <t>Sep</t>
  </si>
  <si>
    <t>Oct</t>
  </si>
  <si>
    <t>Nov</t>
  </si>
  <si>
    <t>Dec</t>
  </si>
  <si>
    <t>&lt;- max days to close</t>
  </si>
  <si>
    <t>Select number of days each month will be closed:</t>
  </si>
  <si>
    <t>&lt;- days closed</t>
  </si>
  <si>
    <t>Percent of month closed:</t>
  </si>
  <si>
    <t>&lt;- pct of month closed</t>
  </si>
  <si>
    <t>Column Labels</t>
  </si>
  <si>
    <t>Grand Total</t>
  </si>
  <si>
    <t>Row Labels</t>
  </si>
  <si>
    <t>HBS</t>
  </si>
  <si>
    <t>TPWD</t>
  </si>
  <si>
    <t>CHARTER BOAT</t>
  </si>
  <si>
    <t>PRIVATE/RENTAL BOAT</t>
  </si>
  <si>
    <t>CHARTER</t>
  </si>
  <si>
    <t>PRIVATE</t>
  </si>
  <si>
    <t>Sum of LBS HARVEST (A+B1)</t>
  </si>
  <si>
    <t>(blank)</t>
  </si>
  <si>
    <t>DATASET</t>
  </si>
  <si>
    <t>MRFSS CHARTER</t>
  </si>
  <si>
    <t>MRFSS PRIVATE</t>
  </si>
  <si>
    <t>TPWD CHARTER</t>
  </si>
  <si>
    <t>TPWD PRIVATE</t>
  </si>
  <si>
    <t>SEASONAL CLOSURE: NUMBER OF DAYS CLOSED</t>
  </si>
  <si>
    <t>ROW</t>
  </si>
  <si>
    <t>CLOSED</t>
  </si>
  <si>
    <t>TOTAL</t>
  </si>
  <si>
    <t>%</t>
  </si>
  <si>
    <t>DISCARDS (LBS)</t>
  </si>
  <si>
    <t>LANDINGS (LBS)</t>
  </si>
  <si>
    <t>DD (LBS)</t>
  </si>
  <si>
    <t>TRIP ELIMINATION</t>
  </si>
  <si>
    <t>No trips eliminated by seasonal closure</t>
  </si>
  <si>
    <t>Targeted trips eliminated by seasonal closure</t>
  </si>
  <si>
    <t>Projected Recreational Landings:</t>
  </si>
  <si>
    <t>Sum of DISCARDS (B2)</t>
  </si>
  <si>
    <t>MODE</t>
  </si>
  <si>
    <t>FORK LENGTH</t>
  </si>
  <si>
    <r>
      <rPr>
        <b/>
        <sz val="14"/>
        <color rgb="FFFFFF00"/>
        <rFont val="Calibri"/>
        <family val="2"/>
        <scheme val="minor"/>
      </rPr>
      <t>1.</t>
    </r>
    <r>
      <rPr>
        <b/>
        <sz val="14"/>
        <color theme="0"/>
        <rFont val="Calibri"/>
        <family val="2"/>
        <scheme val="minor"/>
      </rPr>
      <t xml:space="preserve"> Select seasonal closure:</t>
    </r>
  </si>
  <si>
    <t>LANDINGS</t>
  </si>
  <si>
    <t>%CLOSED</t>
  </si>
  <si>
    <t>SIZE LIMIT</t>
  </si>
  <si>
    <t>Alt. 1</t>
  </si>
  <si>
    <t>Alt. 2</t>
  </si>
  <si>
    <t>Alt. 3</t>
  </si>
  <si>
    <t>Alt. 4</t>
  </si>
  <si>
    <t>Month</t>
  </si>
  <si>
    <t>BAG LIMIT</t>
  </si>
  <si>
    <t>PROJECTION RESULTS:</t>
  </si>
  <si>
    <t>MODEL INPUTS:</t>
  </si>
  <si>
    <t>MRFSS_B2</t>
  </si>
  <si>
    <t>year</t>
  </si>
  <si>
    <t>MRFSS_b2_wave1-5</t>
  </si>
  <si>
    <t>ALTERNATIVE</t>
  </si>
  <si>
    <t>ABC</t>
  </si>
  <si>
    <t>ACL (commercial)</t>
  </si>
  <si>
    <t>ACT (commercial)</t>
  </si>
  <si>
    <t>ACT (recreational)</t>
  </si>
  <si>
    <t>SMOOTHED WAVES 1-2</t>
  </si>
  <si>
    <t>2009-2010</t>
  </si>
  <si>
    <t>FL PSTRAT REGION (FIXED IN NON-FL)</t>
  </si>
  <si>
    <t>Gulf with Keys Removed (MRFSS Data Only)</t>
  </si>
  <si>
    <t>*Landings for all three (headboat, MRFSS, and TPWD)</t>
  </si>
  <si>
    <t>Total</t>
  </si>
  <si>
    <t>Bag Limit</t>
  </si>
  <si>
    <t>Headboat bag limit results (2009-2011), output from SAS</t>
  </si>
  <si>
    <t>All Months</t>
  </si>
  <si>
    <t>TOTAL (#s)</t>
  </si>
  <si>
    <t>all months</t>
  </si>
  <si>
    <t>CATCH</t>
  </si>
  <si>
    <t>PERCENT</t>
  </si>
  <si>
    <t>TPWD bag limit results (2009-2011), output from SAS</t>
  </si>
  <si>
    <t>charter</t>
  </si>
  <si>
    <t>private</t>
  </si>
  <si>
    <t>Private</t>
  </si>
  <si>
    <t>TOTAL HARVEST</t>
  </si>
  <si>
    <t>Monthly MRFSS (2009-2011)</t>
  </si>
  <si>
    <t>TPWD + MRFSS Charter</t>
  </si>
  <si>
    <t>Charter</t>
  </si>
  <si>
    <t>#s</t>
  </si>
  <si>
    <t>Private + MRFSS Private</t>
  </si>
  <si>
    <t>numbers</t>
  </si>
  <si>
    <t>Headboat bag limit results (2009-2011)</t>
  </si>
  <si>
    <t>Private: TPWD + MRFSS (2009-2011)</t>
  </si>
  <si>
    <t>Charter: TPWD + MRFSS (2009-2011)</t>
  </si>
  <si>
    <t>*Calculations of the SAS output below and to the right side of the spreadsheet</t>
  </si>
  <si>
    <t>*Percent reduction by numbers of fish (since it is a bag limit)</t>
  </si>
  <si>
    <t>*MRFSS and TPWD were pooled because of the low sample size for TPWD</t>
  </si>
  <si>
    <t>TPWD Private + MRFSS Private</t>
  </si>
  <si>
    <t>number</t>
  </si>
  <si>
    <t>samples</t>
  </si>
  <si>
    <t>undersize</t>
  </si>
  <si>
    <t>undersized</t>
  </si>
  <si>
    <t>2009-2011</t>
  </si>
  <si>
    <t xml:space="preserve">Headboat size limit analysis from years 2009-2011.  </t>
  </si>
  <si>
    <t>#</t>
  </si>
  <si>
    <t>HB (POUNDS; 2009-2011)</t>
  </si>
  <si>
    <t>SAS output</t>
  </si>
  <si>
    <t>MRFSS Charter (2009 to 2011)</t>
  </si>
  <si>
    <t>MRFSS Private (2009 to 2011)</t>
  </si>
  <si>
    <t>TPWD private (2009 - 2010)</t>
  </si>
  <si>
    <t>Convert to Perctage</t>
  </si>
  <si>
    <t>Charter sector</t>
  </si>
  <si>
    <t>Private sector</t>
  </si>
  <si>
    <t>Private (POUNDS; 2009-2011 for MRFSS and 2009-2010 TPWD)</t>
  </si>
  <si>
    <t>PRIVATE (POUNDS; 2009-2011 MRFSS, 2009-2010 TPWD)</t>
  </si>
  <si>
    <t>No action</t>
  </si>
  <si>
    <t>close fishery</t>
  </si>
  <si>
    <t>Use Amendment 30A to determine the sector allocation and buffers between the ACLs and ACTs.</t>
  </si>
  <si>
    <t xml:space="preserve">ACL based on sector separation from Amendement 30A applied to SSC approved ABC </t>
  </si>
  <si>
    <t>ACT based on Amendment 30A buffers</t>
  </si>
  <si>
    <t>ACT based Council's ACL/ACT control rule</t>
  </si>
  <si>
    <t>Nick's 2013 Projections All modes</t>
  </si>
  <si>
    <t>Nick 2013 proj  HEADBOAT</t>
  </si>
  <si>
    <t>Nick 2013 proj  CHARTER</t>
  </si>
  <si>
    <t>Nick 2013 proj  PRIVATE</t>
  </si>
  <si>
    <t>Total Landings</t>
  </si>
  <si>
    <t>Nick 2012 proj  HEADBOAT</t>
  </si>
  <si>
    <t>Nick 2012 proj  CHARTER</t>
  </si>
  <si>
    <t>Nick 2012 proj  PRIVATE</t>
  </si>
  <si>
    <t>2012 projections</t>
  </si>
  <si>
    <t>Nick 2012 proj MRFSS private</t>
  </si>
  <si>
    <t>Nick 2012 proj MRFSS charter</t>
  </si>
  <si>
    <t>Nick 2012 proj TPWD charter</t>
  </si>
  <si>
    <t>Nick 2012 proj TPWD private</t>
  </si>
  <si>
    <t>*HBS comes from different pdf (GT_VectorProjections_NandLBS…)</t>
  </si>
  <si>
    <t xml:space="preserve">2011 Landings </t>
  </si>
  <si>
    <t>*from ACLspec_rec81_11_19Feb12</t>
  </si>
  <si>
    <t>2011 headboat</t>
  </si>
  <si>
    <t>MRFSS Charter</t>
  </si>
  <si>
    <t>MRFSS Private</t>
  </si>
  <si>
    <t>TPWD Private</t>
  </si>
  <si>
    <t>TPWD charter</t>
  </si>
  <si>
    <t>2011  HEADBOAT Landings</t>
  </si>
  <si>
    <t>2011 CHARTER Landings</t>
  </si>
  <si>
    <t>2011 PRIVATE Landings</t>
  </si>
  <si>
    <t>2013 By sector</t>
  </si>
  <si>
    <t>2012 By sector</t>
  </si>
  <si>
    <t>2011 By sector</t>
  </si>
  <si>
    <t>Nick's 2012 Projections All modes</t>
  </si>
  <si>
    <t>2011 landings, all modes</t>
  </si>
  <si>
    <t>2011 Landings</t>
  </si>
  <si>
    <t>2012 Projection</t>
  </si>
  <si>
    <t>2013 Projection</t>
  </si>
  <si>
    <t>Pounds ww</t>
  </si>
  <si>
    <t>% difference</t>
  </si>
  <si>
    <t xml:space="preserve"> -</t>
  </si>
  <si>
    <t>CUMULATIVE PROJECTED LANDINGS:</t>
  </si>
  <si>
    <t>2009-2010/11</t>
  </si>
  <si>
    <t>Numbers</t>
  </si>
  <si>
    <t xml:space="preserve">Month </t>
  </si>
  <si>
    <t>Landings</t>
  </si>
  <si>
    <t>MRFSS Private (2009 to 2011) and TPWD Private (2009 - 2011)</t>
  </si>
  <si>
    <t>TPWD charter (2009 - 2011)</t>
  </si>
  <si>
    <t>MRFSS Charter (2009 to 2011) and TPWD Charter (2009 - 2011)</t>
  </si>
  <si>
    <t>N Obs</t>
  </si>
  <si>
    <t>Number of Trips</t>
  </si>
  <si>
    <t>Headboat</t>
  </si>
  <si>
    <t>MRFSS</t>
  </si>
  <si>
    <t>fish</t>
  </si>
  <si>
    <t>month</t>
  </si>
  <si>
    <t>month/# of fish</t>
  </si>
  <si>
    <t>Total Fish</t>
  </si>
  <si>
    <t xml:space="preserve">*samples were pooled in winter and fall to increase sample size.  </t>
  </si>
  <si>
    <t>Winter and Fall were pooled</t>
  </si>
  <si>
    <t>CHARTER (POUNDS; 2009-2011 for MRFSS and 2009-2011 TPWD)</t>
  </si>
  <si>
    <t>Converted to percentage</t>
  </si>
  <si>
    <t>CHARTER (POUNDS; 2009-2011 MRFSS, 2009-2011 TPWD)</t>
  </si>
  <si>
    <t>Pooled spring and fall, and pooled March and May since no samples in April</t>
  </si>
  <si>
    <t>Convert to percentage</t>
  </si>
  <si>
    <t>*this came from pooling Spring and fall months together because of sample size issues</t>
  </si>
  <si>
    <t xml:space="preserve">Spring and Fall percent reductions  and April was pooled because of sample size issues. </t>
  </si>
  <si>
    <t>Projected Closure Date:</t>
  </si>
  <si>
    <t>Days in Season:</t>
  </si>
  <si>
    <t>DATE</t>
  </si>
  <si>
    <t>MONTH</t>
  </si>
  <si>
    <t>OPEN</t>
  </si>
  <si>
    <t>DAILY CATCH RATE</t>
  </si>
  <si>
    <t>Projected</t>
  </si>
  <si>
    <t>DAYS CLOSED</t>
  </si>
  <si>
    <t>DAYS</t>
  </si>
  <si>
    <t>LANDED/DAY</t>
  </si>
  <si>
    <t>Alt 1 ACL</t>
  </si>
  <si>
    <t>Alt 1 ACL Exceed</t>
  </si>
  <si>
    <t>Alt 4 ACT exceed</t>
  </si>
  <si>
    <t>`</t>
  </si>
  <si>
    <t>SEE BL_POOLING</t>
  </si>
  <si>
    <t>HEADBOAT</t>
  </si>
  <si>
    <t>MRFSS charter</t>
  </si>
  <si>
    <t>Texas Charter</t>
  </si>
  <si>
    <t>Texas Private</t>
  </si>
  <si>
    <t>Total % reduction</t>
  </si>
  <si>
    <t>Number</t>
  </si>
  <si>
    <t>Percent</t>
  </si>
  <si>
    <t>Preliminary 2012 landings, all modes</t>
  </si>
  <si>
    <t>SUB_REG</t>
  </si>
  <si>
    <t>new_com</t>
  </si>
  <si>
    <t>gray triggerfish</t>
  </si>
  <si>
    <t>YEAR</t>
  </si>
  <si>
    <t>Sum of lbsest_SECwwt</t>
  </si>
  <si>
    <t>Column Labels: Wave</t>
  </si>
  <si>
    <t>Days</t>
  </si>
  <si>
    <t>***Only MRFSS landings</t>
  </si>
  <si>
    <t>2009 landings, all modes</t>
  </si>
  <si>
    <t>2010 landings, all modes</t>
  </si>
  <si>
    <t>Year</t>
  </si>
  <si>
    <t>Recreational</t>
  </si>
  <si>
    <t>Average 2015-2019</t>
  </si>
  <si>
    <t>Average 2017-2019</t>
  </si>
  <si>
    <t>Max Annual Landings</t>
  </si>
  <si>
    <t>Data from MRIP_FES_rec81_20wv1_08May20w2014_2019LACreel.xlsx</t>
  </si>
  <si>
    <t>maximum landings for a single year from 2015-2019</t>
  </si>
  <si>
    <t>Alt 2 ACL</t>
  </si>
  <si>
    <t>Alt 3 ACL</t>
  </si>
  <si>
    <t>Alt 4 ACL</t>
  </si>
  <si>
    <t>Alt 2 ACL Exceed</t>
  </si>
  <si>
    <t>Alt 3 ACT Exceed</t>
  </si>
  <si>
    <t>extra</t>
  </si>
  <si>
    <t>Extra</t>
  </si>
  <si>
    <t>All Modes</t>
  </si>
  <si>
    <t>Atlantic 30 Fish</t>
  </si>
  <si>
    <t>Atlantic 40 Fish</t>
  </si>
  <si>
    <t>Atlantic 42 Fish</t>
  </si>
  <si>
    <t>Atlantic 48 Fish</t>
  </si>
  <si>
    <t>Atlantic 54 Fish</t>
  </si>
  <si>
    <t>Atlantic 60 Fish (Status Quo)</t>
  </si>
  <si>
    <t>SC, GA, east FL 30 Fish</t>
  </si>
  <si>
    <t>SC,GA, east FL 40 Fish</t>
  </si>
  <si>
    <t>SC,GA, east FL 42 Fish</t>
  </si>
  <si>
    <t>SC,GA, east FL 48 Fish</t>
  </si>
  <si>
    <t>SC, GA, east FL 54 Fish</t>
  </si>
  <si>
    <t>SC, GA, east FL 60 Fish</t>
  </si>
  <si>
    <t>East Florida 40 Fish</t>
  </si>
  <si>
    <t>East Florida 42 Fish</t>
  </si>
  <si>
    <t>East Florida 48 Fish</t>
  </si>
  <si>
    <t>East Florida 54 Fish</t>
  </si>
  <si>
    <t>East Florida 60 Fish</t>
  </si>
  <si>
    <t>East Florida 30 Fish</t>
  </si>
  <si>
    <t>Commercial</t>
  </si>
  <si>
    <t>Average 2015-2017 landings</t>
  </si>
  <si>
    <t>Annual  Catch Targets</t>
  </si>
  <si>
    <t>Total ACT:</t>
  </si>
  <si>
    <r>
      <t>ACT %Overage</t>
    </r>
    <r>
      <rPr>
        <b/>
        <sz val="14"/>
        <color theme="0"/>
        <rFont val="Calibri"/>
        <family val="2"/>
        <scheme val="minor"/>
      </rPr>
      <t>/Underage:</t>
    </r>
  </si>
  <si>
    <t>ACT (combined)</t>
  </si>
  <si>
    <t>Projected ACT Overage:</t>
  </si>
  <si>
    <t>ACT CLOSURE PROJECTIONS</t>
  </si>
  <si>
    <t>Alt 2</t>
  </si>
  <si>
    <t>Alt 3</t>
  </si>
  <si>
    <t>Alt. 5</t>
  </si>
  <si>
    <t>Action 4 of Amendment 32:</t>
  </si>
  <si>
    <t>Commercial bag and trip limit</t>
  </si>
  <si>
    <t>2 Fish per Person per Day [Status Quo]</t>
  </si>
  <si>
    <t>1 Fish per Person per Day</t>
  </si>
  <si>
    <t>2 Cobia per Trip</t>
  </si>
  <si>
    <t>4 Cobia per Trip</t>
  </si>
  <si>
    <t>6 Cobia per Trip</t>
  </si>
  <si>
    <t>Recreational bag and vessel limit</t>
  </si>
  <si>
    <t>Size limit: commercial and recreational</t>
  </si>
  <si>
    <t>36 inches FL</t>
  </si>
  <si>
    <t>39 inches FL</t>
  </si>
  <si>
    <t>42 inches FL</t>
  </si>
  <si>
    <t>2 Cobia per Vessel</t>
  </si>
  <si>
    <t>4 Cobia per Vessel</t>
  </si>
  <si>
    <t>6 Cobia per Vessel</t>
  </si>
  <si>
    <t>*The minimum size limit applies to both the commercial and recreational sector</t>
  </si>
  <si>
    <t>BAG/VESSEL LIMIT</t>
  </si>
  <si>
    <t>COMMERCIAL</t>
  </si>
  <si>
    <t>RECREATIONAL</t>
  </si>
  <si>
    <t>REC and COM</t>
  </si>
  <si>
    <r>
      <rPr>
        <i/>
        <sz val="12"/>
        <color theme="0"/>
        <rFont val="Calibri"/>
        <family val="2"/>
        <scheme val="minor"/>
      </rPr>
      <t xml:space="preserve">Note: </t>
    </r>
    <r>
      <rPr>
        <sz val="12"/>
        <color theme="0"/>
        <rFont val="Calibri"/>
        <family val="2"/>
        <scheme val="minor"/>
      </rPr>
      <t>This model is intended to estimate reductions in harvest for future fishing season. This model does not account for effort shifting that may take place during a seasonal closure, nor does it consider any changes in the average size of cobia.</t>
    </r>
  </si>
  <si>
    <t>Total Projected Landings:</t>
  </si>
  <si>
    <t>*Total projected landings include both commercial and recreational landings</t>
  </si>
  <si>
    <t>Alt 1 ACT</t>
  </si>
  <si>
    <t>Alt 2 ACT</t>
  </si>
  <si>
    <t>Alt 3 ACT</t>
  </si>
  <si>
    <t>Alt 4 ACT</t>
  </si>
  <si>
    <t>Alt 5 ACT</t>
  </si>
  <si>
    <t>GULF ZONE COBIA DECISION TOOL</t>
  </si>
  <si>
    <t>This Decision Tool was created for Amendment 32 to the Fishery Management Plan for the Coastal Migratory Pelagic Resources of the Gulf of Mexico and Atlantic Regions.  The tool was created to review closed season, bag limit, and vessel limit analyses for Gulf Zone cobia.  The tool incorporates 2017 to 2019 data to compute percent reductions from selected management actions.  The tool combined commercial and recreational landings.</t>
  </si>
  <si>
    <t>Current commercial possession limit:  2 Cobia per Person per Day</t>
  </si>
  <si>
    <t>Current recreational possession limit:  2 Cobia per Person per Day</t>
  </si>
  <si>
    <t>Current minimum size limit is 36 inches fork length</t>
  </si>
  <si>
    <t>Currently there is no recreational vessel limit</t>
  </si>
  <si>
    <t>REC VESSEL LIMIT</t>
  </si>
  <si>
    <t>Recreational only vessel limit</t>
  </si>
  <si>
    <t>No Vessel Limit [Status Quo]</t>
  </si>
  <si>
    <t>Currently there is no commercial trip limit</t>
  </si>
  <si>
    <t>COMMERCIAL TRIP LIMIT</t>
  </si>
  <si>
    <t>Commercial only trip limit</t>
  </si>
  <si>
    <t>No Trip Limit [Status Quo]</t>
  </si>
  <si>
    <t>TRIP LIMIT</t>
  </si>
  <si>
    <r>
      <rPr>
        <b/>
        <sz val="14"/>
        <color rgb="FFFFFF00"/>
        <rFont val="Calibri"/>
        <family val="2"/>
        <scheme val="minor"/>
      </rPr>
      <t xml:space="preserve">3. </t>
    </r>
    <r>
      <rPr>
        <b/>
        <sz val="14"/>
        <color theme="0"/>
        <rFont val="Calibri"/>
        <family val="2"/>
        <scheme val="minor"/>
      </rPr>
      <t>Select</t>
    </r>
    <r>
      <rPr>
        <b/>
        <u/>
        <sz val="14"/>
        <color theme="0"/>
        <rFont val="Calibri"/>
        <family val="2"/>
        <scheme val="minor"/>
      </rPr>
      <t xml:space="preserve"> Commercial</t>
    </r>
    <r>
      <rPr>
        <b/>
        <sz val="14"/>
        <color theme="0"/>
        <rFont val="Calibri"/>
        <family val="2"/>
        <scheme val="minor"/>
      </rPr>
      <t xml:space="preserve"> Trip Limit:</t>
    </r>
  </si>
  <si>
    <r>
      <rPr>
        <b/>
        <sz val="14"/>
        <color rgb="FFFFFF00"/>
        <rFont val="Calibri"/>
        <family val="2"/>
        <scheme val="minor"/>
      </rPr>
      <t xml:space="preserve">5. </t>
    </r>
    <r>
      <rPr>
        <b/>
        <sz val="14"/>
        <color theme="0"/>
        <rFont val="Calibri"/>
        <family val="2"/>
        <scheme val="minor"/>
      </rPr>
      <t xml:space="preserve">Select </t>
    </r>
    <r>
      <rPr>
        <b/>
        <u/>
        <sz val="14"/>
        <color theme="0"/>
        <rFont val="Calibri"/>
        <family val="2"/>
        <scheme val="minor"/>
      </rPr>
      <t>Recreational</t>
    </r>
    <r>
      <rPr>
        <b/>
        <sz val="14"/>
        <color theme="0"/>
        <rFont val="Calibri"/>
        <family val="2"/>
        <scheme val="minor"/>
      </rPr>
      <t xml:space="preserve"> Vessel Limit:</t>
    </r>
  </si>
  <si>
    <r>
      <rPr>
        <b/>
        <sz val="14"/>
        <color rgb="FFFFFF00"/>
        <rFont val="Calibri"/>
        <family val="2"/>
        <scheme val="minor"/>
      </rPr>
      <t xml:space="preserve">6. </t>
    </r>
    <r>
      <rPr>
        <b/>
        <sz val="14"/>
        <color theme="0"/>
        <rFont val="Calibri"/>
        <family val="2"/>
        <scheme val="minor"/>
      </rPr>
      <t>Select Mimimum Size limit:</t>
    </r>
  </si>
  <si>
    <r>
      <rPr>
        <b/>
        <sz val="14"/>
        <color rgb="FFFFFF00"/>
        <rFont val="Calibri"/>
        <family val="2"/>
        <scheme val="minor"/>
      </rPr>
      <t xml:space="preserve">2. </t>
    </r>
    <r>
      <rPr>
        <b/>
        <sz val="14"/>
        <color theme="0"/>
        <rFont val="Calibri"/>
        <family val="2"/>
        <scheme val="minor"/>
      </rPr>
      <t>Select</t>
    </r>
    <r>
      <rPr>
        <b/>
        <u/>
        <sz val="14"/>
        <color theme="0"/>
        <rFont val="Calibri"/>
        <family val="2"/>
        <scheme val="minor"/>
      </rPr>
      <t xml:space="preserve"> Commercial</t>
    </r>
    <r>
      <rPr>
        <b/>
        <sz val="14"/>
        <color theme="0"/>
        <rFont val="Calibri"/>
        <family val="2"/>
        <scheme val="minor"/>
      </rPr>
      <t xml:space="preserve"> Possession Limit:</t>
    </r>
  </si>
  <si>
    <r>
      <rPr>
        <b/>
        <sz val="14"/>
        <color rgb="FFFFFF00"/>
        <rFont val="Calibri"/>
        <family val="2"/>
        <scheme val="minor"/>
      </rPr>
      <t xml:space="preserve">4. </t>
    </r>
    <r>
      <rPr>
        <b/>
        <sz val="14"/>
        <color theme="0"/>
        <rFont val="Calibri"/>
        <family val="2"/>
        <scheme val="minor"/>
      </rPr>
      <t xml:space="preserve">Select </t>
    </r>
    <r>
      <rPr>
        <b/>
        <u/>
        <sz val="14"/>
        <color theme="0"/>
        <rFont val="Calibri"/>
        <family val="2"/>
        <scheme val="minor"/>
      </rPr>
      <t>Recreational</t>
    </r>
    <r>
      <rPr>
        <b/>
        <sz val="14"/>
        <color theme="0"/>
        <rFont val="Calibri"/>
        <family val="2"/>
        <scheme val="minor"/>
      </rPr>
      <t xml:space="preserve"> Possession Limit:</t>
    </r>
  </si>
  <si>
    <t>To be conservative, this analysis of landings only looked at the Action 4 2022 stock ACTs associated with the corresponding ACLs from Action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</si>
</sst>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_(* \(#,##0\);_(* &quot;-&quot;??_);_(@_)"/>
    <numFmt numFmtId="165" formatCode="0.000"/>
    <numFmt numFmtId="166" formatCode="0.0"/>
    <numFmt numFmtId="167" formatCode="m/d;@"/>
    <numFmt numFmtId="168" formatCode="m/d/yy;@"/>
    <numFmt numFmtId="169" formatCode="#,##0.0"/>
  </numFmts>
  <fonts count="5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b/>
      <sz val="20"/>
      <color rgb="FF99FF99"/>
      <name val="Calibri"/>
      <family val="2"/>
      <scheme val="minor"/>
    </font>
    <font>
      <b/>
      <sz val="20"/>
      <color rgb="FFFFFF00"/>
      <name val="Calibri"/>
      <family val="2"/>
      <scheme val="minor"/>
    </font>
    <font>
      <sz val="14"/>
      <name val="Calibri"/>
      <family val="2"/>
      <scheme val="minor"/>
    </font>
    <font>
      <b/>
      <sz val="10"/>
      <color rgb="FFFFFF00"/>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sz val="11"/>
      <color rgb="FF66FFFF"/>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i/>
      <sz val="11"/>
      <color rgb="FFFFFF00"/>
      <name val="Calibri"/>
      <family val="2"/>
      <scheme val="minor"/>
    </font>
    <font>
      <b/>
      <sz val="12"/>
      <color theme="1"/>
      <name val="Calibri"/>
      <family val="2"/>
      <scheme val="minor"/>
    </font>
    <font>
      <i/>
      <sz val="8"/>
      <color theme="1"/>
      <name val="Calibri"/>
      <family val="2"/>
      <scheme val="minor"/>
    </font>
    <font>
      <i/>
      <sz val="10"/>
      <color theme="1"/>
      <name val="Calibri"/>
      <family val="2"/>
      <scheme val="minor"/>
    </font>
    <font>
      <sz val="11"/>
      <color theme="7" tint="-0.249977111117893"/>
      <name val="Calibri"/>
      <family val="2"/>
      <scheme val="minor"/>
    </font>
    <font>
      <sz val="12"/>
      <color theme="1"/>
      <name val="Calibri"/>
      <family val="2"/>
      <scheme val="minor"/>
    </font>
    <font>
      <sz val="10"/>
      <color indexed="81"/>
      <name val="Tahoma"/>
      <family val="2"/>
    </font>
    <font>
      <b/>
      <sz val="10"/>
      <color indexed="81"/>
      <name val="Tahoma"/>
      <family val="2"/>
    </font>
    <font>
      <sz val="12"/>
      <color theme="1"/>
      <name val="Times New Roman"/>
      <family val="1"/>
    </font>
    <font>
      <sz val="14"/>
      <color theme="1"/>
      <name val="Calibri"/>
      <family val="2"/>
      <scheme val="minor"/>
    </font>
    <font>
      <b/>
      <sz val="16"/>
      <color theme="0"/>
      <name val="Calibri"/>
      <family val="2"/>
      <scheme val="minor"/>
    </font>
    <font>
      <sz val="11"/>
      <color rgb="FF9C0006"/>
      <name val="Calibri"/>
      <family val="2"/>
      <scheme val="minor"/>
    </font>
    <font>
      <sz val="12"/>
      <color theme="0"/>
      <name val="Calibri"/>
      <family val="2"/>
      <scheme val="minor"/>
    </font>
    <font>
      <i/>
      <sz val="12"/>
      <color theme="0"/>
      <name val="Calibri"/>
      <family val="2"/>
      <scheme val="minor"/>
    </font>
    <font>
      <sz val="11"/>
      <name val="Calibri"/>
      <family val="2"/>
      <scheme val="minor"/>
    </font>
    <font>
      <b/>
      <u/>
      <sz val="14"/>
      <color rgb="FFFFFF00"/>
      <name val="Calibri"/>
      <family val="2"/>
      <scheme val="minor"/>
    </font>
    <font>
      <b/>
      <u/>
      <sz val="14"/>
      <color theme="0"/>
      <name val="Calibri"/>
      <family val="2"/>
      <scheme val="minor"/>
    </font>
    <font>
      <b/>
      <sz val="11"/>
      <color theme="5"/>
      <name val="Calibri"/>
      <family val="2"/>
      <scheme val="minor"/>
    </font>
    <font>
      <sz val="11"/>
      <color theme="0"/>
      <name val="Calibri"/>
      <family val="2"/>
      <scheme val="minor"/>
    </font>
    <font>
      <sz val="14"/>
      <color theme="2" tint="-0.249977111117893"/>
      <name val="Calibri"/>
      <family val="2"/>
      <scheme val="minor"/>
    </font>
    <font>
      <b/>
      <i/>
      <sz val="14"/>
      <color rgb="FFFFFF00"/>
      <name val="Calibri"/>
      <family val="2"/>
      <scheme val="minor"/>
    </font>
    <font>
      <b/>
      <i/>
      <sz val="14"/>
      <color theme="2" tint="-0.249977111117893"/>
      <name val="Calibri"/>
      <family val="2"/>
      <scheme val="minor"/>
    </font>
    <font>
      <b/>
      <sz val="12"/>
      <color rgb="FFFFFF00"/>
      <name val="Calibri"/>
      <family val="2"/>
      <scheme val="minor"/>
    </font>
    <font>
      <b/>
      <i/>
      <sz val="14"/>
      <color theme="0"/>
      <name val="Calibri"/>
      <family val="2"/>
      <scheme val="minor"/>
    </font>
    <font>
      <sz val="16"/>
      <color theme="0"/>
      <name val="Calibri"/>
      <family val="2"/>
      <scheme val="minor"/>
    </font>
    <font>
      <i/>
      <sz val="14"/>
      <color theme="0"/>
      <name val="Calibri"/>
      <family val="2"/>
      <scheme val="minor"/>
    </font>
    <font>
      <b/>
      <sz val="16"/>
      <color rgb="FFFFFF0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39994506668294322"/>
        <bgColor indexed="64"/>
      </patternFill>
    </fill>
    <fill>
      <patternFill patternType="solid">
        <fgColor theme="8"/>
        <bgColor indexed="64"/>
      </patternFill>
    </fill>
    <fill>
      <patternFill patternType="solid">
        <fgColor rgb="FFFFC7CE"/>
      </patternFill>
    </fill>
  </fills>
  <borders count="9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style="thick">
        <color auto="1"/>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ck">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right style="medium">
        <color indexed="64"/>
      </right>
      <top style="medium">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top/>
      <bottom/>
      <diagonal/>
    </border>
    <border>
      <left/>
      <right style="thick">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0"/>
      </top>
      <bottom style="thick">
        <color theme="0"/>
      </bottom>
      <diagonal/>
    </border>
    <border>
      <left/>
      <right/>
      <top style="thick">
        <color theme="0"/>
      </top>
      <bottom style="thick">
        <color theme="0"/>
      </bottom>
      <diagonal/>
    </border>
    <border>
      <left/>
      <right style="thick">
        <color theme="1"/>
      </right>
      <top style="thick">
        <color theme="0"/>
      </top>
      <bottom style="thick">
        <color theme="0"/>
      </bottom>
      <diagonal/>
    </border>
    <border>
      <left style="thick">
        <color auto="1"/>
      </left>
      <right/>
      <top style="thin">
        <color auto="1"/>
      </top>
      <bottom style="thin">
        <color auto="1"/>
      </bottom>
      <diagonal/>
    </border>
    <border>
      <left style="medium">
        <color indexed="64"/>
      </left>
      <right style="thick">
        <color auto="1"/>
      </right>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7" fillId="26" borderId="0" applyNumberFormat="0" applyBorder="0" applyAlignment="0" applyProtection="0"/>
  </cellStyleXfs>
  <cellXfs count="392">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8" fillId="2" borderId="0" xfId="0" applyFont="1" applyFill="1" applyProtection="1">
      <protection hidden="1"/>
    </xf>
    <xf numFmtId="0" fontId="10" fillId="3" borderId="0" xfId="0" applyFont="1" applyFill="1" applyProtection="1">
      <protection hidden="1"/>
    </xf>
    <xf numFmtId="0" fontId="11" fillId="2" borderId="0" xfId="0" applyFont="1" applyFill="1" applyProtection="1">
      <protection hidden="1"/>
    </xf>
    <xf numFmtId="0" fontId="4" fillId="4" borderId="0" xfId="0" applyFont="1" applyFill="1" applyBorder="1" applyProtection="1">
      <protection hidden="1"/>
    </xf>
    <xf numFmtId="0" fontId="13" fillId="5" borderId="5" xfId="0" applyFont="1" applyFill="1" applyBorder="1" applyAlignment="1" applyProtection="1">
      <alignment horizontal="center"/>
      <protection locked="0"/>
    </xf>
    <xf numFmtId="0" fontId="13" fillId="5" borderId="5" xfId="0" applyFont="1" applyFill="1" applyBorder="1" applyAlignment="1" applyProtection="1">
      <alignment horizontal="center"/>
    </xf>
    <xf numFmtId="0" fontId="14" fillId="4" borderId="0" xfId="0" applyFont="1" applyFill="1" applyBorder="1" applyProtection="1">
      <protection hidden="1"/>
    </xf>
    <xf numFmtId="0" fontId="15" fillId="4" borderId="0" xfId="0" applyFont="1" applyFill="1" applyBorder="1" applyProtection="1">
      <protection hidden="1"/>
    </xf>
    <xf numFmtId="0" fontId="8" fillId="4" borderId="0" xfId="0" applyFont="1" applyFill="1" applyBorder="1" applyProtection="1">
      <protection hidden="1"/>
    </xf>
    <xf numFmtId="0" fontId="16" fillId="4" borderId="0" xfId="0" applyFont="1" applyFill="1" applyBorder="1" applyProtection="1">
      <protection hidden="1"/>
    </xf>
    <xf numFmtId="0" fontId="16" fillId="4" borderId="0" xfId="0" applyFont="1" applyFill="1" applyBorder="1" applyAlignment="1" applyProtection="1">
      <alignment horizontal="right"/>
      <protection hidden="1"/>
    </xf>
    <xf numFmtId="0" fontId="12" fillId="4" borderId="5" xfId="0" applyFont="1" applyFill="1" applyBorder="1" applyAlignment="1" applyProtection="1">
      <alignment horizontal="center"/>
      <protection hidden="1"/>
    </xf>
    <xf numFmtId="0" fontId="14" fillId="2" borderId="0" xfId="0" applyFont="1" applyFill="1" applyProtection="1">
      <protection hidden="1"/>
    </xf>
    <xf numFmtId="0" fontId="6" fillId="6" borderId="0" xfId="0" applyFont="1" applyFill="1" applyBorder="1" applyAlignment="1" applyProtection="1">
      <alignment horizontal="left" vertical="center"/>
      <protection hidden="1"/>
    </xf>
    <xf numFmtId="0" fontId="4" fillId="6" borderId="0" xfId="0" applyFont="1" applyFill="1" applyBorder="1" applyProtection="1">
      <protection hidden="1"/>
    </xf>
    <xf numFmtId="0" fontId="9" fillId="6" borderId="0" xfId="0" applyFont="1" applyFill="1" applyBorder="1" applyAlignment="1" applyProtection="1">
      <alignment horizontal="left" vertical="center"/>
      <protection hidden="1"/>
    </xf>
    <xf numFmtId="3" fontId="0" fillId="0" borderId="0" xfId="0" applyNumberFormat="1"/>
    <xf numFmtId="0" fontId="3" fillId="0" borderId="0" xfId="0" applyFont="1"/>
    <xf numFmtId="9" fontId="0" fillId="0" borderId="0" xfId="1" applyFont="1"/>
    <xf numFmtId="9" fontId="0" fillId="0" borderId="0" xfId="0" applyNumberFormat="1"/>
    <xf numFmtId="0" fontId="0" fillId="0" borderId="9" xfId="0" applyBorder="1"/>
    <xf numFmtId="0" fontId="0" fillId="0" borderId="14" xfId="0" applyBorder="1"/>
    <xf numFmtId="0" fontId="0" fillId="0" borderId="15" xfId="0" applyBorder="1"/>
    <xf numFmtId="0" fontId="0" fillId="7" borderId="17" xfId="0" applyFill="1" applyBorder="1"/>
    <xf numFmtId="0" fontId="0" fillId="9" borderId="17" xfId="0" applyFill="1" applyBorder="1"/>
    <xf numFmtId="0" fontId="0" fillId="8" borderId="17" xfId="0" applyFill="1" applyBorder="1"/>
    <xf numFmtId="0" fontId="0" fillId="8" borderId="18" xfId="0" applyFill="1" applyBorder="1"/>
    <xf numFmtId="0" fontId="0" fillId="8" borderId="14" xfId="0" applyFill="1" applyBorder="1"/>
    <xf numFmtId="3" fontId="0" fillId="9" borderId="9" xfId="0" applyNumberFormat="1" applyFill="1" applyBorder="1" applyAlignment="1">
      <alignment horizontal="center"/>
    </xf>
    <xf numFmtId="3" fontId="0" fillId="9" borderId="10" xfId="0" applyNumberFormat="1" applyFill="1" applyBorder="1" applyAlignment="1">
      <alignment horizontal="center"/>
    </xf>
    <xf numFmtId="3" fontId="0" fillId="7" borderId="9" xfId="0" applyNumberFormat="1" applyFill="1" applyBorder="1" applyAlignment="1">
      <alignment horizontal="center"/>
    </xf>
    <xf numFmtId="3" fontId="0" fillId="7" borderId="10" xfId="0" applyNumberFormat="1" applyFill="1" applyBorder="1" applyAlignment="1">
      <alignment horizontal="center"/>
    </xf>
    <xf numFmtId="3" fontId="0" fillId="8" borderId="9" xfId="0" applyNumberFormat="1" applyFill="1" applyBorder="1" applyAlignment="1">
      <alignment horizontal="center"/>
    </xf>
    <xf numFmtId="3" fontId="0" fillId="8" borderId="10" xfId="0" applyNumberFormat="1" applyFill="1" applyBorder="1" applyAlignment="1">
      <alignment horizontal="center"/>
    </xf>
    <xf numFmtId="3" fontId="0" fillId="8" borderId="14" xfId="0" applyNumberFormat="1" applyFill="1" applyBorder="1" applyAlignment="1">
      <alignment horizontal="center"/>
    </xf>
    <xf numFmtId="3" fontId="0" fillId="8" borderId="15" xfId="0" applyNumberFormat="1" applyFill="1" applyBorder="1" applyAlignment="1">
      <alignment horizontal="center"/>
    </xf>
    <xf numFmtId="3" fontId="0" fillId="12" borderId="10" xfId="0" applyNumberFormat="1" applyFill="1" applyBorder="1" applyAlignment="1">
      <alignment horizontal="center"/>
    </xf>
    <xf numFmtId="3" fontId="0" fillId="13" borderId="10" xfId="0" applyNumberFormat="1" applyFill="1" applyBorder="1" applyAlignment="1">
      <alignment horizontal="center"/>
    </xf>
    <xf numFmtId="3" fontId="0" fillId="14" borderId="10" xfId="0" applyNumberFormat="1" applyFill="1" applyBorder="1" applyAlignment="1">
      <alignment horizontal="center"/>
    </xf>
    <xf numFmtId="3" fontId="0" fillId="12" borderId="9" xfId="0" applyNumberFormat="1" applyFill="1" applyBorder="1" applyAlignment="1">
      <alignment horizontal="center"/>
    </xf>
    <xf numFmtId="3" fontId="0" fillId="15" borderId="9" xfId="0" applyNumberFormat="1" applyFill="1" applyBorder="1" applyAlignment="1">
      <alignment horizontal="center"/>
    </xf>
    <xf numFmtId="3" fontId="0" fillId="15" borderId="10" xfId="0" applyNumberFormat="1" applyFill="1" applyBorder="1" applyAlignment="1">
      <alignment horizontal="center"/>
    </xf>
    <xf numFmtId="3" fontId="0" fillId="13" borderId="9" xfId="0" applyNumberFormat="1" applyFill="1" applyBorder="1" applyAlignment="1">
      <alignment horizontal="center"/>
    </xf>
    <xf numFmtId="3" fontId="0" fillId="17" borderId="14" xfId="0" applyNumberFormat="1" applyFill="1" applyBorder="1" applyAlignment="1">
      <alignment horizontal="center"/>
    </xf>
    <xf numFmtId="3" fontId="0" fillId="17" borderId="15" xfId="0" applyNumberFormat="1" applyFill="1" applyBorder="1" applyAlignment="1">
      <alignment horizontal="center"/>
    </xf>
    <xf numFmtId="3" fontId="0" fillId="12" borderId="14" xfId="0" applyNumberFormat="1" applyFill="1" applyBorder="1" applyAlignment="1">
      <alignment horizontal="center"/>
    </xf>
    <xf numFmtId="3" fontId="0" fillId="12" borderId="15" xfId="0" applyNumberFormat="1" applyFill="1" applyBorder="1" applyAlignment="1">
      <alignment horizontal="center"/>
    </xf>
    <xf numFmtId="3" fontId="3" fillId="19" borderId="6" xfId="0" applyNumberFormat="1" applyFont="1" applyFill="1" applyBorder="1" applyAlignment="1">
      <alignment horizontal="center"/>
    </xf>
    <xf numFmtId="3" fontId="3" fillId="19" borderId="8" xfId="0" applyNumberFormat="1" applyFont="1" applyFill="1" applyBorder="1" applyAlignment="1">
      <alignment horizontal="center"/>
    </xf>
    <xf numFmtId="3" fontId="3" fillId="11" borderId="8" xfId="0" applyNumberFormat="1" applyFont="1" applyFill="1" applyBorder="1" applyAlignment="1">
      <alignment horizontal="center"/>
    </xf>
    <xf numFmtId="3" fontId="3" fillId="5" borderId="6" xfId="0" applyNumberFormat="1" applyFont="1" applyFill="1" applyBorder="1" applyAlignment="1">
      <alignment horizontal="center"/>
    </xf>
    <xf numFmtId="3" fontId="3" fillId="5" borderId="8" xfId="0" applyNumberFormat="1" applyFont="1" applyFill="1" applyBorder="1" applyAlignment="1">
      <alignment horizontal="center"/>
    </xf>
    <xf numFmtId="0" fontId="18" fillId="19" borderId="12" xfId="0" applyFont="1" applyFill="1" applyBorder="1" applyAlignment="1">
      <alignment horizontal="center"/>
    </xf>
    <xf numFmtId="0" fontId="18" fillId="19" borderId="13" xfId="0" applyFont="1" applyFill="1" applyBorder="1" applyAlignment="1">
      <alignment horizontal="center"/>
    </xf>
    <xf numFmtId="0" fontId="2" fillId="16" borderId="11" xfId="0" applyFont="1" applyFill="1" applyBorder="1"/>
    <xf numFmtId="0" fontId="2" fillId="16" borderId="6" xfId="0" applyFont="1" applyFill="1" applyBorder="1" applyAlignment="1">
      <alignment horizontal="center"/>
    </xf>
    <xf numFmtId="0" fontId="2" fillId="16" borderId="8" xfId="0" applyFont="1" applyFill="1" applyBorder="1" applyAlignment="1">
      <alignment horizontal="center"/>
    </xf>
    <xf numFmtId="0" fontId="0" fillId="0" borderId="0" xfId="0" applyAlignment="1">
      <alignment horizontal="center"/>
    </xf>
    <xf numFmtId="0" fontId="4" fillId="20" borderId="0" xfId="0" applyFont="1" applyFill="1" applyAlignment="1" applyProtection="1">
      <alignment horizontal="center"/>
      <protection hidden="1"/>
    </xf>
    <xf numFmtId="0" fontId="0" fillId="0" borderId="12" xfId="0" applyBorder="1"/>
    <xf numFmtId="0" fontId="0" fillId="0" borderId="22" xfId="0" applyBorder="1"/>
    <xf numFmtId="0" fontId="0" fillId="0" borderId="13" xfId="0" applyBorder="1"/>
    <xf numFmtId="0" fontId="0" fillId="0" borderId="23" xfId="0" applyBorder="1"/>
    <xf numFmtId="0" fontId="12" fillId="4" borderId="27" xfId="0" applyFont="1" applyFill="1" applyBorder="1" applyAlignment="1" applyProtection="1">
      <alignment horizontal="center"/>
      <protection hidden="1"/>
    </xf>
    <xf numFmtId="0" fontId="12" fillId="4" borderId="28" xfId="0" applyFont="1" applyFill="1" applyBorder="1" applyAlignment="1" applyProtection="1">
      <alignment horizontal="center"/>
      <protection hidden="1"/>
    </xf>
    <xf numFmtId="9" fontId="12" fillId="4" borderId="29" xfId="1" applyFont="1" applyFill="1" applyBorder="1" applyAlignment="1" applyProtection="1">
      <alignment horizontal="center"/>
      <protection hidden="1"/>
    </xf>
    <xf numFmtId="9" fontId="12" fillId="4" borderId="30" xfId="1" applyFont="1" applyFill="1" applyBorder="1" applyAlignment="1" applyProtection="1">
      <alignment horizontal="center"/>
      <protection hidden="1"/>
    </xf>
    <xf numFmtId="9" fontId="12" fillId="4" borderId="31" xfId="1" applyFont="1" applyFill="1" applyBorder="1" applyAlignment="1" applyProtection="1">
      <alignment horizontal="center"/>
      <protection hidden="1"/>
    </xf>
    <xf numFmtId="0" fontId="0" fillId="5" borderId="6" xfId="0" applyFill="1" applyBorder="1"/>
    <xf numFmtId="0" fontId="0" fillId="5" borderId="7" xfId="0" applyFill="1" applyBorder="1"/>
    <xf numFmtId="0" fontId="13" fillId="5" borderId="19" xfId="0" applyFont="1" applyFill="1" applyBorder="1" applyAlignment="1" applyProtection="1">
      <alignment horizontal="center"/>
      <protection locked="0"/>
    </xf>
    <xf numFmtId="0" fontId="19" fillId="0" borderId="0" xfId="0" applyFont="1" applyFill="1" applyBorder="1" applyAlignment="1" applyProtection="1">
      <alignment horizontal="left"/>
      <protection hidden="1"/>
    </xf>
    <xf numFmtId="0" fontId="0" fillId="0" borderId="0" xfId="0" applyBorder="1"/>
    <xf numFmtId="0" fontId="19" fillId="0" borderId="23" xfId="0" applyFont="1" applyFill="1" applyBorder="1" applyAlignment="1" applyProtection="1">
      <alignment horizontal="left"/>
      <protection hidden="1"/>
    </xf>
    <xf numFmtId="0" fontId="3" fillId="0" borderId="12" xfId="0" applyFont="1" applyBorder="1"/>
    <xf numFmtId="0" fontId="3" fillId="0" borderId="14" xfId="0" applyFont="1" applyBorder="1"/>
    <xf numFmtId="0" fontId="3" fillId="0" borderId="18" xfId="0" applyFont="1" applyBorder="1" applyAlignment="1">
      <alignment horizontal="center"/>
    </xf>
    <xf numFmtId="0" fontId="0" fillId="7" borderId="6" xfId="0" applyFill="1" applyBorder="1"/>
    <xf numFmtId="9" fontId="0" fillId="7" borderId="11" xfId="1" applyFont="1" applyFill="1" applyBorder="1" applyAlignment="1">
      <alignment horizontal="center"/>
    </xf>
    <xf numFmtId="9" fontId="0" fillId="14" borderId="11" xfId="1" applyFont="1" applyFill="1" applyBorder="1" applyAlignment="1">
      <alignment horizontal="center"/>
    </xf>
    <xf numFmtId="9" fontId="0" fillId="8" borderId="11" xfId="0" applyNumberFormat="1" applyFill="1" applyBorder="1" applyAlignment="1">
      <alignment horizontal="center"/>
    </xf>
    <xf numFmtId="9" fontId="0" fillId="17" borderId="11" xfId="0" applyNumberFormat="1" applyFill="1" applyBorder="1" applyAlignment="1">
      <alignment horizontal="center"/>
    </xf>
    <xf numFmtId="0" fontId="3" fillId="0" borderId="32" xfId="0" applyFont="1" applyBorder="1" applyAlignment="1">
      <alignment horizontal="right"/>
    </xf>
    <xf numFmtId="0" fontId="3" fillId="0" borderId="36" xfId="0" applyFont="1" applyBorder="1" applyAlignment="1">
      <alignment horizontal="right"/>
    </xf>
    <xf numFmtId="0" fontId="3" fillId="0" borderId="45" xfId="0" applyFont="1" applyBorder="1" applyAlignment="1">
      <alignment horizontal="right"/>
    </xf>
    <xf numFmtId="0" fontId="0" fillId="5" borderId="14" xfId="0" applyFill="1" applyBorder="1"/>
    <xf numFmtId="0" fontId="0" fillId="5" borderId="23" xfId="0" applyFill="1" applyBorder="1"/>
    <xf numFmtId="0" fontId="0" fillId="5" borderId="15" xfId="0" applyFill="1" applyBorder="1"/>
    <xf numFmtId="0" fontId="3" fillId="0" borderId="0" xfId="0" applyFont="1" applyAlignment="1">
      <alignment horizontal="center"/>
    </xf>
    <xf numFmtId="0" fontId="3" fillId="0" borderId="22" xfId="0" applyFont="1" applyBorder="1"/>
    <xf numFmtId="0" fontId="3" fillId="0" borderId="13" xfId="0" applyFont="1" applyBorder="1"/>
    <xf numFmtId="0" fontId="20" fillId="0" borderId="0" xfId="0" applyFont="1"/>
    <xf numFmtId="0" fontId="18"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1" xfId="0" applyBorder="1" applyAlignment="1">
      <alignment horizontal="center"/>
    </xf>
    <xf numFmtId="0" fontId="3" fillId="5" borderId="11" xfId="0" applyFont="1" applyFill="1" applyBorder="1" applyAlignment="1">
      <alignment horizontal="center"/>
    </xf>
    <xf numFmtId="0" fontId="0" fillId="0" borderId="0" xfId="0" applyFill="1" applyBorder="1"/>
    <xf numFmtId="9" fontId="0" fillId="9" borderId="9" xfId="1" applyFont="1" applyFill="1" applyBorder="1" applyAlignment="1">
      <alignment horizontal="center"/>
    </xf>
    <xf numFmtId="9" fontId="0" fillId="7" borderId="9" xfId="1" applyFont="1" applyFill="1" applyBorder="1" applyAlignment="1">
      <alignment horizontal="center"/>
    </xf>
    <xf numFmtId="9" fontId="0" fillId="7" borderId="10" xfId="0" applyNumberFormat="1" applyFill="1" applyBorder="1" applyAlignment="1">
      <alignment horizontal="center"/>
    </xf>
    <xf numFmtId="9" fontId="0" fillId="7" borderId="9" xfId="0" applyNumberFormat="1" applyFill="1" applyBorder="1" applyAlignment="1">
      <alignment horizontal="center"/>
    </xf>
    <xf numFmtId="0" fontId="2" fillId="16" borderId="49" xfId="0" applyFont="1" applyFill="1" applyBorder="1"/>
    <xf numFmtId="0" fontId="2" fillId="20" borderId="50" xfId="0" applyFont="1" applyFill="1" applyBorder="1" applyAlignment="1" applyProtection="1">
      <alignment horizontal="center"/>
      <protection hidden="1"/>
    </xf>
    <xf numFmtId="0" fontId="2" fillId="20" borderId="51" xfId="0" applyFont="1" applyFill="1" applyBorder="1" applyAlignment="1" applyProtection="1">
      <alignment horizontal="center"/>
      <protection hidden="1"/>
    </xf>
    <xf numFmtId="9" fontId="0" fillId="7" borderId="2" xfId="0" applyNumberFormat="1" applyFill="1" applyBorder="1" applyAlignment="1">
      <alignment horizontal="center"/>
    </xf>
    <xf numFmtId="9" fontId="0" fillId="8" borderId="54" xfId="0" applyNumberFormat="1" applyFill="1" applyBorder="1" applyAlignment="1">
      <alignment horizontal="center"/>
    </xf>
    <xf numFmtId="9" fontId="0" fillId="8" borderId="55" xfId="0" applyNumberFormat="1" applyFill="1" applyBorder="1" applyAlignment="1">
      <alignment horizontal="center"/>
    </xf>
    <xf numFmtId="9" fontId="0" fillId="8" borderId="4" xfId="0" applyNumberFormat="1" applyFill="1" applyBorder="1" applyAlignment="1">
      <alignment horizontal="center"/>
    </xf>
    <xf numFmtId="3" fontId="3" fillId="19" borderId="57" xfId="0" applyNumberFormat="1" applyFont="1" applyFill="1" applyBorder="1" applyAlignment="1">
      <alignment horizontal="center"/>
    </xf>
    <xf numFmtId="0" fontId="0" fillId="9" borderId="52" xfId="0" applyFill="1" applyBorder="1" applyAlignment="1">
      <alignment horizontal="right"/>
    </xf>
    <xf numFmtId="0" fontId="0" fillId="7" borderId="52" xfId="0" applyFill="1" applyBorder="1" applyAlignment="1">
      <alignment horizontal="right"/>
    </xf>
    <xf numFmtId="0" fontId="0" fillId="8" borderId="52" xfId="0" applyFill="1" applyBorder="1" applyAlignment="1">
      <alignment horizontal="right"/>
    </xf>
    <xf numFmtId="0" fontId="0" fillId="8" borderId="56" xfId="0" applyFill="1" applyBorder="1" applyAlignment="1">
      <alignment horizontal="right"/>
    </xf>
    <xf numFmtId="0" fontId="0" fillId="0" borderId="3" xfId="0" applyBorder="1" applyAlignment="1">
      <alignment horizontal="right"/>
    </xf>
    <xf numFmtId="0" fontId="0" fillId="8" borderId="53" xfId="0" applyFill="1" applyBorder="1" applyAlignment="1">
      <alignment horizontal="right"/>
    </xf>
    <xf numFmtId="9" fontId="0" fillId="0" borderId="40" xfId="1" applyFont="1" applyBorder="1" applyAlignment="1">
      <alignment horizontal="center"/>
    </xf>
    <xf numFmtId="9" fontId="0" fillId="0" borderId="11" xfId="1" applyFont="1" applyBorder="1" applyAlignment="1">
      <alignment horizontal="center"/>
    </xf>
    <xf numFmtId="9" fontId="0" fillId="0" borderId="41" xfId="1" applyFont="1" applyBorder="1" applyAlignment="1">
      <alignment horizontal="center"/>
    </xf>
    <xf numFmtId="9" fontId="0" fillId="0" borderId="42" xfId="1" applyFont="1" applyBorder="1" applyAlignment="1">
      <alignment horizontal="center"/>
    </xf>
    <xf numFmtId="9" fontId="0" fillId="0" borderId="43" xfId="1" applyFont="1" applyBorder="1" applyAlignment="1">
      <alignment horizontal="center"/>
    </xf>
    <xf numFmtId="9" fontId="0" fillId="0" borderId="44" xfId="1" applyFont="1" applyBorder="1" applyAlignment="1">
      <alignment horizontal="center"/>
    </xf>
    <xf numFmtId="0" fontId="3" fillId="8" borderId="37" xfId="0" applyFont="1" applyFill="1" applyBorder="1" applyAlignment="1">
      <alignment horizontal="center"/>
    </xf>
    <xf numFmtId="0" fontId="3" fillId="8" borderId="38" xfId="0" applyFont="1" applyFill="1" applyBorder="1" applyAlignment="1">
      <alignment horizontal="center"/>
    </xf>
    <xf numFmtId="0" fontId="3" fillId="10" borderId="38" xfId="0" applyFont="1" applyFill="1" applyBorder="1" applyAlignment="1">
      <alignment horizontal="center"/>
    </xf>
    <xf numFmtId="9" fontId="0" fillId="0" borderId="46" xfId="1" applyFont="1" applyBorder="1" applyAlignment="1">
      <alignment horizontal="center"/>
    </xf>
    <xf numFmtId="9" fontId="0" fillId="0" borderId="47" xfId="1" applyFont="1" applyBorder="1" applyAlignment="1">
      <alignment horizontal="center"/>
    </xf>
    <xf numFmtId="9" fontId="0" fillId="0" borderId="48" xfId="1" applyFont="1" applyBorder="1" applyAlignment="1">
      <alignment horizontal="center"/>
    </xf>
    <xf numFmtId="0" fontId="12" fillId="4" borderId="0" xfId="0" applyFont="1" applyFill="1" applyBorder="1" applyProtection="1">
      <protection hidden="1"/>
    </xf>
    <xf numFmtId="0" fontId="12" fillId="4" borderId="0" xfId="0" applyFont="1" applyFill="1" applyBorder="1" applyAlignment="1" applyProtection="1">
      <alignment horizontal="center"/>
      <protection hidden="1"/>
    </xf>
    <xf numFmtId="0" fontId="17" fillId="4" borderId="0" xfId="0" applyFont="1" applyFill="1" applyBorder="1" applyProtection="1">
      <protection hidden="1"/>
    </xf>
    <xf numFmtId="0" fontId="24" fillId="4" borderId="0" xfId="0" applyFont="1" applyFill="1" applyBorder="1" applyProtection="1">
      <protection hidden="1"/>
    </xf>
    <xf numFmtId="0" fontId="17" fillId="2" borderId="0" xfId="0" applyFont="1" applyFill="1" applyProtection="1">
      <protection hidden="1"/>
    </xf>
    <xf numFmtId="0" fontId="12" fillId="2" borderId="0" xfId="0" applyFont="1" applyFill="1" applyProtection="1">
      <protection hidden="1"/>
    </xf>
    <xf numFmtId="0" fontId="23" fillId="2" borderId="0" xfId="0" applyFont="1" applyFill="1" applyProtection="1">
      <protection hidden="1"/>
    </xf>
    <xf numFmtId="0" fontId="3" fillId="0" borderId="19" xfId="0" applyFont="1" applyBorder="1" applyAlignment="1">
      <alignment horizontal="center"/>
    </xf>
    <xf numFmtId="0" fontId="12" fillId="4" borderId="0" xfId="0" applyFont="1" applyFill="1" applyBorder="1" applyAlignment="1" applyProtection="1">
      <alignment horizontal="right" vertical="center"/>
      <protection hidden="1"/>
    </xf>
    <xf numFmtId="0" fontId="16" fillId="4" borderId="0" xfId="0" applyFont="1" applyFill="1" applyBorder="1" applyAlignment="1" applyProtection="1">
      <alignment horizontal="right" vertical="center"/>
      <protection hidden="1"/>
    </xf>
    <xf numFmtId="0" fontId="12" fillId="4" borderId="0" xfId="0" applyFont="1" applyFill="1" applyBorder="1" applyAlignment="1" applyProtection="1">
      <alignment vertical="center"/>
      <protection hidden="1"/>
    </xf>
    <xf numFmtId="0" fontId="21" fillId="4" borderId="0" xfId="0" applyFont="1" applyFill="1" applyBorder="1" applyAlignment="1" applyProtection="1">
      <alignment horizontal="right" vertical="center"/>
      <protection hidden="1"/>
    </xf>
    <xf numFmtId="0" fontId="4" fillId="4" borderId="0" xfId="0" applyFont="1" applyFill="1" applyBorder="1" applyAlignment="1" applyProtection="1">
      <alignment vertical="center"/>
      <protection hidden="1"/>
    </xf>
    <xf numFmtId="0" fontId="26" fillId="4" borderId="0" xfId="0" applyFont="1" applyFill="1" applyBorder="1" applyAlignment="1" applyProtection="1">
      <alignment horizontal="right" vertical="center"/>
      <protection hidden="1"/>
    </xf>
    <xf numFmtId="0" fontId="26" fillId="4" borderId="0" xfId="0" applyFont="1" applyFill="1" applyBorder="1" applyAlignment="1" applyProtection="1">
      <alignment horizontal="left"/>
      <protection hidden="1"/>
    </xf>
    <xf numFmtId="0" fontId="8" fillId="2" borderId="0" xfId="0" applyFont="1" applyFill="1" applyBorder="1" applyProtection="1">
      <protection hidden="1"/>
    </xf>
    <xf numFmtId="0" fontId="4" fillId="6" borderId="0" xfId="0" applyFont="1" applyFill="1" applyBorder="1" applyAlignment="1" applyProtection="1">
      <alignment vertical="center"/>
      <protection hidden="1"/>
    </xf>
    <xf numFmtId="0" fontId="8" fillId="6" borderId="0" xfId="0" applyFont="1" applyFill="1" applyBorder="1" applyProtection="1">
      <protection hidden="1"/>
    </xf>
    <xf numFmtId="0" fontId="12" fillId="6" borderId="0" xfId="0" applyFont="1" applyFill="1" applyBorder="1" applyAlignment="1" applyProtection="1">
      <alignment horizontal="right"/>
      <protection hidden="1"/>
    </xf>
    <xf numFmtId="0" fontId="22" fillId="6" borderId="0" xfId="0" applyFont="1" applyFill="1" applyBorder="1" applyAlignment="1" applyProtection="1">
      <alignment horizontal="right" vertical="center"/>
      <protection hidden="1"/>
    </xf>
    <xf numFmtId="0" fontId="12" fillId="6" borderId="0" xfId="0" applyFont="1" applyFill="1" applyBorder="1" applyAlignment="1" applyProtection="1">
      <alignment horizontal="right" vertical="center"/>
      <protection hidden="1"/>
    </xf>
    <xf numFmtId="0" fontId="15" fillId="6" borderId="0" xfId="0" applyFont="1" applyFill="1" applyBorder="1" applyProtection="1">
      <protection hidden="1"/>
    </xf>
    <xf numFmtId="0" fontId="26" fillId="6" borderId="0" xfId="0" applyFont="1" applyFill="1" applyBorder="1" applyAlignment="1" applyProtection="1">
      <alignment horizontal="left" vertical="center"/>
      <protection hidden="1"/>
    </xf>
    <xf numFmtId="0" fontId="12" fillId="21" borderId="59" xfId="0" applyFont="1" applyFill="1" applyBorder="1" applyProtection="1">
      <protection hidden="1"/>
    </xf>
    <xf numFmtId="0" fontId="4" fillId="21" borderId="59" xfId="0" applyFont="1" applyFill="1" applyBorder="1" applyProtection="1">
      <protection hidden="1"/>
    </xf>
    <xf numFmtId="0" fontId="4" fillId="21" borderId="59" xfId="0" applyFont="1" applyFill="1" applyBorder="1" applyAlignment="1" applyProtection="1">
      <alignment vertical="center"/>
      <protection hidden="1"/>
    </xf>
    <xf numFmtId="0" fontId="8" fillId="21" borderId="59" xfId="0" applyFont="1" applyFill="1" applyBorder="1" applyProtection="1">
      <protection hidden="1"/>
    </xf>
    <xf numFmtId="0" fontId="15" fillId="21" borderId="59" xfId="0" applyFont="1" applyFill="1" applyBorder="1" applyProtection="1">
      <protection hidden="1"/>
    </xf>
    <xf numFmtId="0" fontId="4" fillId="6" borderId="60" xfId="0" applyFont="1" applyFill="1" applyBorder="1" applyProtection="1">
      <protection hidden="1"/>
    </xf>
    <xf numFmtId="0" fontId="4" fillId="6" borderId="61" xfId="0" applyFont="1" applyFill="1" applyBorder="1" applyProtection="1">
      <protection hidden="1"/>
    </xf>
    <xf numFmtId="0" fontId="4" fillId="6" borderId="62" xfId="0" applyFont="1" applyFill="1" applyBorder="1" applyProtection="1">
      <protection hidden="1"/>
    </xf>
    <xf numFmtId="0" fontId="4" fillId="6" borderId="63" xfId="0" applyFont="1" applyFill="1" applyBorder="1" applyProtection="1">
      <protection hidden="1"/>
    </xf>
    <xf numFmtId="0" fontId="4" fillId="6" borderId="64" xfId="0" applyFont="1" applyFill="1" applyBorder="1" applyProtection="1">
      <protection hidden="1"/>
    </xf>
    <xf numFmtId="0" fontId="4" fillId="21" borderId="65" xfId="0" applyFont="1" applyFill="1" applyBorder="1" applyProtection="1">
      <protection hidden="1"/>
    </xf>
    <xf numFmtId="0" fontId="8" fillId="21" borderId="66" xfId="0" applyFont="1" applyFill="1" applyBorder="1" applyProtection="1">
      <protection hidden="1"/>
    </xf>
    <xf numFmtId="0" fontId="12" fillId="4" borderId="63" xfId="0" applyFont="1" applyFill="1" applyBorder="1" applyProtection="1">
      <protection hidden="1"/>
    </xf>
    <xf numFmtId="0" fontId="25" fillId="4" borderId="64" xfId="0" applyFont="1" applyFill="1" applyBorder="1" applyProtection="1">
      <protection hidden="1"/>
    </xf>
    <xf numFmtId="0" fontId="4" fillId="4" borderId="63" xfId="0" applyFont="1" applyFill="1" applyBorder="1" applyProtection="1">
      <protection hidden="1"/>
    </xf>
    <xf numFmtId="0" fontId="8" fillId="4" borderId="64" xfId="0" applyFont="1" applyFill="1" applyBorder="1" applyProtection="1">
      <protection hidden="1"/>
    </xf>
    <xf numFmtId="0" fontId="14" fillId="4" borderId="63" xfId="0" applyFont="1" applyFill="1" applyBorder="1" applyProtection="1">
      <protection hidden="1"/>
    </xf>
    <xf numFmtId="0" fontId="14" fillId="4" borderId="64" xfId="0" applyFont="1" applyFill="1" applyBorder="1" applyProtection="1">
      <protection hidden="1"/>
    </xf>
    <xf numFmtId="0" fontId="17" fillId="4" borderId="64" xfId="0" applyFont="1" applyFill="1" applyBorder="1" applyProtection="1">
      <protection hidden="1"/>
    </xf>
    <xf numFmtId="0" fontId="8" fillId="6" borderId="64" xfId="0" applyFont="1" applyFill="1" applyBorder="1" applyProtection="1">
      <protection hidden="1"/>
    </xf>
    <xf numFmtId="0" fontId="12" fillId="6" borderId="63" xfId="0" applyFont="1" applyFill="1" applyBorder="1" applyAlignment="1" applyProtection="1">
      <alignment horizontal="right"/>
      <protection hidden="1"/>
    </xf>
    <xf numFmtId="0" fontId="12" fillId="6" borderId="64" xfId="0" applyFont="1" applyFill="1" applyBorder="1" applyAlignment="1" applyProtection="1">
      <alignment horizontal="right"/>
      <protection hidden="1"/>
    </xf>
    <xf numFmtId="0" fontId="0" fillId="0" borderId="0" xfId="0" applyProtection="1">
      <protection hidden="1"/>
    </xf>
    <xf numFmtId="0" fontId="13" fillId="5" borderId="24" xfId="0" applyFont="1" applyFill="1" applyBorder="1" applyAlignment="1" applyProtection="1">
      <alignment horizontal="center"/>
      <protection hidden="1"/>
    </xf>
    <xf numFmtId="0" fontId="13" fillId="5" borderId="25" xfId="0" applyFont="1" applyFill="1" applyBorder="1" applyAlignment="1" applyProtection="1">
      <alignment horizontal="center"/>
      <protection hidden="1"/>
    </xf>
    <xf numFmtId="0" fontId="13" fillId="5" borderId="26" xfId="0" applyFont="1" applyFill="1" applyBorder="1" applyAlignment="1" applyProtection="1">
      <alignment horizontal="center"/>
      <protection hidden="1"/>
    </xf>
    <xf numFmtId="0" fontId="3" fillId="0" borderId="0" xfId="0" applyFont="1" applyProtection="1">
      <protection hidden="1"/>
    </xf>
    <xf numFmtId="3" fontId="13" fillId="13" borderId="5" xfId="0" applyNumberFormat="1" applyFont="1" applyFill="1" applyBorder="1" applyAlignment="1" applyProtection="1">
      <alignment horizontal="center"/>
      <protection hidden="1"/>
    </xf>
    <xf numFmtId="3" fontId="12" fillId="6" borderId="0" xfId="0" applyNumberFormat="1" applyFont="1" applyFill="1" applyBorder="1" applyAlignment="1" applyProtection="1">
      <alignment horizontal="center"/>
      <protection hidden="1"/>
    </xf>
    <xf numFmtId="0" fontId="0" fillId="0" borderId="0" xfId="0" applyBorder="1" applyProtection="1">
      <protection hidden="1"/>
    </xf>
    <xf numFmtId="0" fontId="3" fillId="0" borderId="70" xfId="0" applyFont="1" applyFill="1" applyBorder="1" applyAlignment="1">
      <alignment horizontal="right"/>
    </xf>
    <xf numFmtId="9" fontId="0" fillId="0" borderId="67" xfId="1" applyFont="1" applyBorder="1" applyAlignment="1">
      <alignment horizontal="center"/>
    </xf>
    <xf numFmtId="9" fontId="0" fillId="0" borderId="68" xfId="1" applyFont="1" applyBorder="1" applyAlignment="1">
      <alignment horizontal="center"/>
    </xf>
    <xf numFmtId="9" fontId="0" fillId="0" borderId="69" xfId="1" applyFont="1" applyBorder="1" applyAlignment="1">
      <alignment horizontal="center"/>
    </xf>
    <xf numFmtId="9" fontId="0" fillId="0" borderId="71" xfId="1" applyFont="1" applyBorder="1" applyAlignment="1">
      <alignment horizontal="center"/>
    </xf>
    <xf numFmtId="9" fontId="0" fillId="0" borderId="8" xfId="1" applyFont="1" applyBorder="1" applyAlignment="1">
      <alignment horizontal="center"/>
    </xf>
    <xf numFmtId="9" fontId="0" fillId="0" borderId="58" xfId="1" applyFont="1" applyBorder="1" applyAlignment="1">
      <alignment horizontal="center"/>
    </xf>
    <xf numFmtId="0" fontId="0" fillId="0" borderId="9" xfId="0" applyFont="1" applyBorder="1"/>
    <xf numFmtId="164" fontId="0" fillId="0" borderId="0" xfId="2" applyNumberFormat="1" applyFont="1"/>
    <xf numFmtId="3" fontId="27" fillId="18" borderId="5" xfId="0" applyNumberFormat="1" applyFont="1" applyFill="1" applyBorder="1" applyAlignment="1" applyProtection="1">
      <alignment horizontal="center" vertical="center"/>
      <protection hidden="1"/>
    </xf>
    <xf numFmtId="3" fontId="27" fillId="2" borderId="5" xfId="0" applyNumberFormat="1" applyFont="1" applyFill="1" applyBorder="1" applyAlignment="1" applyProtection="1">
      <alignment horizontal="center" vertical="center"/>
      <protection hidden="1"/>
    </xf>
    <xf numFmtId="9" fontId="13" fillId="2" borderId="5" xfId="1" applyFont="1" applyFill="1" applyBorder="1" applyAlignment="1" applyProtection="1">
      <alignment horizontal="center" vertical="center"/>
      <protection hidden="1"/>
    </xf>
    <xf numFmtId="165" fontId="3" fillId="0" borderId="20" xfId="0" applyNumberFormat="1" applyFont="1" applyBorder="1" applyAlignment="1">
      <alignment horizontal="center"/>
    </xf>
    <xf numFmtId="165" fontId="3" fillId="0" borderId="21" xfId="0" applyNumberFormat="1" applyFont="1" applyBorder="1" applyAlignment="1">
      <alignment horizontal="center"/>
    </xf>
    <xf numFmtId="165" fontId="0" fillId="0" borderId="0" xfId="0" applyNumberFormat="1"/>
    <xf numFmtId="9" fontId="0" fillId="7" borderId="6" xfId="1" applyFont="1" applyFill="1" applyBorder="1" applyAlignment="1">
      <alignment horizontal="center"/>
    </xf>
    <xf numFmtId="9" fontId="0" fillId="7" borderId="8" xfId="1" applyFont="1" applyFill="1" applyBorder="1" applyAlignment="1">
      <alignment horizontal="center"/>
    </xf>
    <xf numFmtId="0" fontId="3" fillId="0" borderId="17" xfId="0" applyFont="1" applyBorder="1" applyAlignment="1">
      <alignment horizontal="center"/>
    </xf>
    <xf numFmtId="9" fontId="0" fillId="8" borderId="18" xfId="0" applyNumberFormat="1" applyFill="1" applyBorder="1" applyAlignment="1">
      <alignment horizontal="center"/>
    </xf>
    <xf numFmtId="9" fontId="0" fillId="17" borderId="18" xfId="0" applyNumberFormat="1" applyFill="1" applyBorder="1" applyAlignment="1">
      <alignment horizontal="center"/>
    </xf>
    <xf numFmtId="9" fontId="0" fillId="8" borderId="6" xfId="0" applyNumberFormat="1" applyFill="1" applyBorder="1" applyAlignment="1">
      <alignment horizontal="center"/>
    </xf>
    <xf numFmtId="9" fontId="0" fillId="17" borderId="8" xfId="0" applyNumberFormat="1" applyFill="1" applyBorder="1" applyAlignment="1">
      <alignment horizontal="center"/>
    </xf>
    <xf numFmtId="9" fontId="0" fillId="7" borderId="16" xfId="1" applyFont="1" applyFill="1" applyBorder="1" applyAlignment="1">
      <alignment horizontal="center"/>
    </xf>
    <xf numFmtId="9" fontId="29" fillId="7" borderId="72" xfId="1" applyFont="1" applyFill="1" applyBorder="1" applyAlignment="1">
      <alignment horizontal="center"/>
    </xf>
    <xf numFmtId="9" fontId="29" fillId="7" borderId="73" xfId="1" applyFont="1" applyFill="1" applyBorder="1" applyAlignment="1">
      <alignment horizontal="center"/>
    </xf>
    <xf numFmtId="9" fontId="29" fillId="14" borderId="73" xfId="1" applyFont="1" applyFill="1" applyBorder="1" applyAlignment="1">
      <alignment horizontal="center"/>
    </xf>
    <xf numFmtId="9" fontId="29" fillId="14" borderId="74" xfId="1" applyFont="1" applyFill="1" applyBorder="1" applyAlignment="1">
      <alignment horizontal="center"/>
    </xf>
    <xf numFmtId="9" fontId="29" fillId="8" borderId="72" xfId="0" applyNumberFormat="1" applyFont="1" applyFill="1" applyBorder="1" applyAlignment="1">
      <alignment horizontal="center"/>
    </xf>
    <xf numFmtId="9" fontId="29" fillId="8" borderId="74" xfId="0" applyNumberFormat="1" applyFont="1" applyFill="1" applyBorder="1" applyAlignment="1">
      <alignment horizontal="center"/>
    </xf>
    <xf numFmtId="9" fontId="28" fillId="0" borderId="0" xfId="1" applyFont="1" applyAlignment="1">
      <alignment horizontal="center"/>
    </xf>
    <xf numFmtId="3" fontId="30" fillId="7" borderId="9" xfId="0" applyNumberFormat="1" applyFont="1" applyFill="1" applyBorder="1" applyAlignment="1">
      <alignment horizontal="center"/>
    </xf>
    <xf numFmtId="3" fontId="30" fillId="7" borderId="10" xfId="0" applyNumberFormat="1" applyFont="1" applyFill="1" applyBorder="1" applyAlignment="1">
      <alignment horizontal="center"/>
    </xf>
    <xf numFmtId="3" fontId="30" fillId="8" borderId="14" xfId="0" applyNumberFormat="1" applyFont="1" applyFill="1" applyBorder="1" applyAlignment="1">
      <alignment horizontal="center"/>
    </xf>
    <xf numFmtId="3" fontId="30" fillId="8" borderId="15"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3" fontId="0" fillId="0" borderId="0" xfId="0" applyNumberFormat="1"/>
    <xf numFmtId="0" fontId="27" fillId="0" borderId="0" xfId="0" applyFont="1"/>
    <xf numFmtId="2" fontId="0" fillId="0" borderId="0" xfId="0" applyNumberFormat="1"/>
    <xf numFmtId="0" fontId="31" fillId="0" borderId="0" xfId="0" applyFont="1" applyAlignment="1">
      <alignment horizontal="center"/>
    </xf>
    <xf numFmtId="0" fontId="27" fillId="0" borderId="0" xfId="0" applyFont="1" applyAlignment="1">
      <alignment horizontal="left"/>
    </xf>
    <xf numFmtId="0" fontId="3" fillId="0" borderId="77" xfId="0" applyFont="1" applyFill="1" applyBorder="1" applyAlignment="1">
      <alignment horizontal="right"/>
    </xf>
    <xf numFmtId="0" fontId="3" fillId="0" borderId="78" xfId="0" applyFont="1" applyFill="1" applyBorder="1" applyAlignment="1">
      <alignment horizontal="right"/>
    </xf>
    <xf numFmtId="3" fontId="0" fillId="0" borderId="23" xfId="0" applyNumberFormat="1" applyBorder="1"/>
    <xf numFmtId="3" fontId="0" fillId="0" borderId="0" xfId="0" applyNumberFormat="1"/>
    <xf numFmtId="0" fontId="0" fillId="0" borderId="0" xfId="0"/>
    <xf numFmtId="9" fontId="31" fillId="0" borderId="76" xfId="1" applyFont="1" applyBorder="1" applyAlignment="1">
      <alignment horizontal="center"/>
    </xf>
    <xf numFmtId="9" fontId="31" fillId="0" borderId="75" xfId="1" applyFont="1" applyBorder="1" applyAlignment="1">
      <alignment horizontal="center"/>
    </xf>
    <xf numFmtId="9" fontId="31" fillId="0" borderId="1" xfId="1" applyFont="1" applyBorder="1" applyAlignment="1">
      <alignment horizontal="center"/>
    </xf>
    <xf numFmtId="9" fontId="31" fillId="0" borderId="0" xfId="1" applyFont="1" applyBorder="1" applyAlignment="1">
      <alignment horizontal="center"/>
    </xf>
    <xf numFmtId="0" fontId="0" fillId="0" borderId="76" xfId="0" applyBorder="1"/>
    <xf numFmtId="0" fontId="0" fillId="0" borderId="75" xfId="0" applyBorder="1"/>
    <xf numFmtId="0" fontId="0" fillId="0" borderId="79" xfId="0" applyBorder="1"/>
    <xf numFmtId="0" fontId="0" fillId="0" borderId="1" xfId="0" applyBorder="1"/>
    <xf numFmtId="0" fontId="0" fillId="0" borderId="2" xfId="0" applyBorder="1"/>
    <xf numFmtId="0" fontId="3" fillId="0" borderId="75" xfId="0" applyFont="1" applyBorder="1"/>
    <xf numFmtId="0" fontId="0" fillId="0" borderId="22" xfId="0" applyBorder="1" applyAlignment="1">
      <alignment horizontal="center"/>
    </xf>
    <xf numFmtId="0" fontId="0" fillId="0" borderId="1" xfId="0"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165" fontId="0" fillId="0" borderId="2" xfId="0" applyNumberFormat="1" applyFill="1" applyBorder="1" applyAlignment="1">
      <alignment horizontal="center"/>
    </xf>
    <xf numFmtId="3" fontId="0" fillId="0" borderId="79" xfId="0" applyNumberFormat="1" applyFill="1" applyBorder="1" applyAlignment="1">
      <alignment horizontal="center"/>
    </xf>
    <xf numFmtId="3" fontId="0" fillId="0" borderId="2" xfId="0" applyNumberFormat="1" applyFill="1" applyBorder="1" applyAlignment="1">
      <alignment horizontal="center"/>
    </xf>
    <xf numFmtId="0" fontId="0" fillId="0" borderId="75" xfId="0" applyBorder="1" applyAlignment="1">
      <alignment horizontal="center"/>
    </xf>
    <xf numFmtId="3" fontId="0" fillId="0" borderId="75" xfId="0" applyNumberFormat="1" applyBorder="1" applyAlignment="1">
      <alignment horizontal="center"/>
    </xf>
    <xf numFmtId="165" fontId="0" fillId="0" borderId="75" xfId="0" applyNumberFormat="1" applyBorder="1" applyAlignment="1">
      <alignment horizontal="center"/>
    </xf>
    <xf numFmtId="165" fontId="0" fillId="0" borderId="0" xfId="0" applyNumberFormat="1" applyFill="1"/>
    <xf numFmtId="0" fontId="0" fillId="0" borderId="0" xfId="0" applyFill="1"/>
    <xf numFmtId="9" fontId="0" fillId="0" borderId="0" xfId="1" applyFont="1" applyFill="1"/>
    <xf numFmtId="3" fontId="3" fillId="22" borderId="6" xfId="0" applyNumberFormat="1" applyFont="1" applyFill="1" applyBorder="1" applyAlignment="1">
      <alignment horizontal="center"/>
    </xf>
    <xf numFmtId="3" fontId="3" fillId="22" borderId="8" xfId="0" applyNumberFormat="1" applyFont="1" applyFill="1" applyBorder="1" applyAlignment="1">
      <alignment horizontal="center"/>
    </xf>
    <xf numFmtId="9" fontId="0" fillId="0" borderId="80" xfId="1" applyFont="1" applyBorder="1" applyAlignment="1">
      <alignment horizontal="center"/>
    </xf>
    <xf numFmtId="9" fontId="0" fillId="0" borderId="18" xfId="1" applyFont="1" applyBorder="1" applyAlignment="1">
      <alignment horizontal="center"/>
    </xf>
    <xf numFmtId="9" fontId="0" fillId="0" borderId="81" xfId="1" applyFont="1" applyBorder="1" applyAlignment="1">
      <alignment horizontal="center"/>
    </xf>
    <xf numFmtId="9" fontId="0" fillId="0" borderId="15" xfId="1" applyFont="1" applyBorder="1" applyAlignment="1">
      <alignment horizontal="center"/>
    </xf>
    <xf numFmtId="0" fontId="34" fillId="0" borderId="0" xfId="0" applyFont="1"/>
    <xf numFmtId="0" fontId="0" fillId="0" borderId="0" xfId="0" applyFill="1" applyBorder="1" applyAlignment="1">
      <alignment horizontal="center"/>
    </xf>
    <xf numFmtId="0" fontId="12" fillId="6" borderId="0" xfId="0" applyFont="1" applyFill="1" applyBorder="1" applyAlignment="1" applyProtection="1">
      <alignment horizontal="left"/>
      <protection hidden="1"/>
    </xf>
    <xf numFmtId="0" fontId="17" fillId="6" borderId="0" xfId="0" applyFont="1" applyFill="1" applyBorder="1" applyProtection="1">
      <protection hidden="1"/>
    </xf>
    <xf numFmtId="9" fontId="0" fillId="0" borderId="0" xfId="1" applyFont="1" applyBorder="1" applyAlignment="1">
      <alignment horizontal="center"/>
    </xf>
    <xf numFmtId="3" fontId="0" fillId="0" borderId="12" xfId="0" applyNumberFormat="1" applyBorder="1" applyAlignment="1">
      <alignment horizontal="center"/>
    </xf>
    <xf numFmtId="3" fontId="0" fillId="0" borderId="9" xfId="0" applyNumberFormat="1" applyBorder="1" applyAlignment="1">
      <alignment horizontal="center"/>
    </xf>
    <xf numFmtId="0" fontId="0" fillId="25" borderId="0" xfId="0" applyFill="1" applyBorder="1"/>
    <xf numFmtId="0" fontId="35" fillId="25" borderId="0" xfId="0" applyFont="1" applyFill="1" applyBorder="1" applyAlignment="1">
      <alignment horizontal="center"/>
    </xf>
    <xf numFmtId="0" fontId="35" fillId="25" borderId="0" xfId="0" applyFont="1" applyFill="1" applyBorder="1"/>
    <xf numFmtId="165" fontId="35" fillId="25" borderId="0" xfId="0" applyNumberFormat="1" applyFont="1" applyFill="1" applyBorder="1"/>
    <xf numFmtId="0" fontId="0" fillId="25" borderId="82" xfId="0" applyFill="1" applyBorder="1"/>
    <xf numFmtId="0" fontId="0" fillId="25" borderId="83" xfId="0" applyFill="1" applyBorder="1"/>
    <xf numFmtId="0" fontId="0" fillId="25" borderId="46" xfId="0" applyFill="1" applyBorder="1"/>
    <xf numFmtId="0" fontId="0" fillId="25" borderId="47" xfId="0" applyFill="1" applyBorder="1"/>
    <xf numFmtId="0" fontId="0" fillId="25" borderId="48" xfId="0" applyFill="1" applyBorder="1"/>
    <xf numFmtId="3" fontId="0" fillId="9" borderId="84" xfId="0" applyNumberFormat="1" applyFill="1" applyBorder="1" applyAlignment="1">
      <alignment horizontal="center"/>
    </xf>
    <xf numFmtId="3" fontId="0" fillId="7" borderId="84" xfId="0" applyNumberFormat="1" applyFill="1" applyBorder="1" applyAlignment="1">
      <alignment horizontal="center"/>
    </xf>
    <xf numFmtId="3" fontId="0" fillId="8" borderId="84" xfId="0" applyNumberFormat="1" applyFill="1" applyBorder="1" applyAlignment="1">
      <alignment horizontal="center"/>
    </xf>
    <xf numFmtId="9" fontId="0" fillId="8" borderId="85" xfId="0" applyNumberFormat="1" applyFill="1" applyBorder="1" applyAlignment="1">
      <alignment horizontal="center"/>
    </xf>
    <xf numFmtId="0" fontId="3" fillId="0" borderId="49" xfId="0" applyFont="1" applyBorder="1"/>
    <xf numFmtId="0" fontId="2" fillId="20" borderId="86" xfId="0" applyFont="1" applyFill="1" applyBorder="1" applyAlignment="1" applyProtection="1">
      <alignment horizontal="center"/>
      <protection hidden="1"/>
    </xf>
    <xf numFmtId="0" fontId="2" fillId="20" borderId="87" xfId="0" applyFont="1" applyFill="1" applyBorder="1" applyAlignment="1" applyProtection="1">
      <alignment horizontal="center"/>
      <protection hidden="1"/>
    </xf>
    <xf numFmtId="0" fontId="0" fillId="0" borderId="88" xfId="0" applyBorder="1"/>
    <xf numFmtId="0" fontId="0" fillId="0" borderId="89" xfId="0" applyBorder="1" applyAlignment="1">
      <alignment horizontal="center"/>
    </xf>
    <xf numFmtId="0" fontId="3" fillId="0" borderId="88" xfId="0" applyFont="1" applyBorder="1" applyAlignment="1">
      <alignment horizontal="right"/>
    </xf>
    <xf numFmtId="0" fontId="3" fillId="5" borderId="89" xfId="0" applyFont="1" applyFill="1" applyBorder="1" applyAlignment="1">
      <alignment horizontal="center"/>
    </xf>
    <xf numFmtId="0" fontId="3" fillId="0" borderId="90" xfId="0" applyFont="1" applyBorder="1" applyAlignment="1">
      <alignment horizontal="right"/>
    </xf>
    <xf numFmtId="9" fontId="0" fillId="11" borderId="43" xfId="0" applyNumberFormat="1" applyFill="1" applyBorder="1" applyAlignment="1">
      <alignment horizontal="center"/>
    </xf>
    <xf numFmtId="9" fontId="0" fillId="11" borderId="91" xfId="0" applyNumberFormat="1" applyFill="1" applyBorder="1" applyAlignment="1">
      <alignment horizontal="center"/>
    </xf>
    <xf numFmtId="3" fontId="0" fillId="24" borderId="9" xfId="0" applyNumberFormat="1" applyFont="1" applyFill="1" applyBorder="1" applyAlignment="1">
      <alignment horizontal="center"/>
    </xf>
    <xf numFmtId="3" fontId="0" fillId="24" borderId="10" xfId="0" applyNumberFormat="1" applyFont="1" applyFill="1" applyBorder="1" applyAlignment="1">
      <alignment horizontal="center"/>
    </xf>
    <xf numFmtId="3" fontId="0" fillId="7" borderId="9" xfId="0" applyNumberFormat="1" applyFont="1" applyFill="1" applyBorder="1" applyAlignment="1">
      <alignment horizontal="center"/>
    </xf>
    <xf numFmtId="3" fontId="0" fillId="7" borderId="10" xfId="0" applyNumberFormat="1" applyFont="1" applyFill="1" applyBorder="1" applyAlignment="1">
      <alignment horizontal="center"/>
    </xf>
    <xf numFmtId="3" fontId="0" fillId="8" borderId="9" xfId="0" applyNumberFormat="1" applyFont="1" applyFill="1" applyBorder="1" applyAlignment="1">
      <alignment horizontal="center"/>
    </xf>
    <xf numFmtId="3" fontId="0" fillId="8" borderId="10" xfId="0" applyNumberFormat="1" applyFont="1" applyFill="1" applyBorder="1" applyAlignment="1">
      <alignment horizontal="center"/>
    </xf>
    <xf numFmtId="3" fontId="0" fillId="23" borderId="9" xfId="0" applyNumberFormat="1" applyFont="1" applyFill="1" applyBorder="1" applyAlignment="1">
      <alignment horizontal="center"/>
    </xf>
    <xf numFmtId="3" fontId="0" fillId="23" borderId="10" xfId="0" applyNumberFormat="1" applyFont="1" applyFill="1" applyBorder="1" applyAlignment="1">
      <alignment horizontal="center"/>
    </xf>
    <xf numFmtId="3" fontId="0" fillId="8" borderId="14" xfId="0" applyNumberFormat="1" applyFont="1" applyFill="1" applyBorder="1" applyAlignment="1">
      <alignment horizontal="center"/>
    </xf>
    <xf numFmtId="3" fontId="0" fillId="8" borderId="15" xfId="0" applyNumberFormat="1" applyFont="1" applyFill="1" applyBorder="1" applyAlignment="1">
      <alignment horizontal="center"/>
    </xf>
    <xf numFmtId="3" fontId="0" fillId="0" borderId="1" xfId="0" applyNumberFormat="1" applyBorder="1"/>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166" fontId="0" fillId="0" borderId="0" xfId="0" applyNumberFormat="1"/>
    <xf numFmtId="0" fontId="40" fillId="0" borderId="0" xfId="3" applyFont="1" applyFill="1"/>
    <xf numFmtId="0" fontId="40" fillId="0" borderId="0" xfId="0" applyFont="1" applyFill="1"/>
    <xf numFmtId="0" fontId="31" fillId="0" borderId="0" xfId="0" applyFont="1"/>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8" fontId="0" fillId="0" borderId="0" xfId="0" applyNumberFormat="1"/>
    <xf numFmtId="0" fontId="0" fillId="25" borderId="0" xfId="0" applyFill="1" applyBorder="1" applyAlignment="1"/>
    <xf numFmtId="0" fontId="8" fillId="25" borderId="0" xfId="0" applyFont="1" applyFill="1" applyBorder="1" applyProtection="1">
      <protection hidden="1"/>
    </xf>
    <xf numFmtId="0" fontId="12" fillId="25" borderId="0" xfId="0" applyFont="1" applyFill="1" applyBorder="1" applyProtection="1">
      <protection hidden="1"/>
    </xf>
    <xf numFmtId="0" fontId="42" fillId="25" borderId="0" xfId="0" applyFont="1" applyFill="1" applyBorder="1" applyAlignment="1" applyProtection="1">
      <alignment horizontal="center"/>
      <protection hidden="1"/>
    </xf>
    <xf numFmtId="0" fontId="4" fillId="25" borderId="0" xfId="0" applyFont="1" applyFill="1" applyBorder="1" applyProtection="1">
      <protection hidden="1"/>
    </xf>
    <xf numFmtId="0" fontId="12" fillId="25" borderId="0" xfId="0" applyFont="1" applyFill="1" applyBorder="1" applyAlignment="1" applyProtection="1">
      <alignment horizontal="right"/>
      <protection hidden="1"/>
    </xf>
    <xf numFmtId="167" fontId="22" fillId="25" borderId="0" xfId="0" applyNumberFormat="1" applyFont="1" applyFill="1" applyBorder="1" applyAlignment="1" applyProtection="1">
      <alignment horizontal="center"/>
      <protection hidden="1"/>
    </xf>
    <xf numFmtId="0" fontId="21" fillId="25" borderId="0" xfId="0" applyNumberFormat="1" applyFont="1" applyFill="1" applyBorder="1" applyAlignment="1" applyProtection="1">
      <alignment horizontal="center"/>
      <protection hidden="1"/>
    </xf>
    <xf numFmtId="169" fontId="0" fillId="0" borderId="0" xfId="0" applyNumberFormat="1"/>
    <xf numFmtId="14" fontId="8" fillId="2" borderId="0" xfId="0" applyNumberFormat="1" applyFont="1" applyFill="1" applyBorder="1" applyProtection="1">
      <protection hidden="1"/>
    </xf>
    <xf numFmtId="0" fontId="0" fillId="5" borderId="0" xfId="0" applyFill="1"/>
    <xf numFmtId="0" fontId="0" fillId="8" borderId="0" xfId="0" applyFill="1"/>
    <xf numFmtId="0" fontId="0" fillId="7" borderId="0" xfId="0" applyFill="1"/>
    <xf numFmtId="0" fontId="3" fillId="7" borderId="0" xfId="0" applyFont="1" applyFill="1"/>
    <xf numFmtId="0" fontId="27" fillId="7" borderId="0" xfId="0" applyFont="1" applyFill="1"/>
    <xf numFmtId="0" fontId="3" fillId="8" borderId="0" xfId="0" applyFont="1" applyFill="1"/>
    <xf numFmtId="9" fontId="40" fillId="0" borderId="0" xfId="1" applyFont="1" applyFill="1"/>
    <xf numFmtId="0" fontId="3" fillId="2" borderId="38" xfId="0" applyFont="1" applyFill="1" applyBorder="1" applyAlignment="1">
      <alignment horizontal="center"/>
    </xf>
    <xf numFmtId="0" fontId="3" fillId="10" borderId="39" xfId="0" applyFont="1" applyFill="1" applyBorder="1" applyAlignment="1">
      <alignment horizontal="center"/>
    </xf>
    <xf numFmtId="0" fontId="43" fillId="8" borderId="38" xfId="0" applyFont="1" applyFill="1" applyBorder="1" applyAlignment="1">
      <alignment horizontal="center"/>
    </xf>
    <xf numFmtId="0" fontId="43" fillId="2" borderId="38" xfId="0" applyFont="1" applyFill="1" applyBorder="1" applyAlignment="1">
      <alignment horizontal="center"/>
    </xf>
    <xf numFmtId="0" fontId="0" fillId="9" borderId="0" xfId="0" applyFill="1"/>
    <xf numFmtId="0" fontId="3" fillId="9" borderId="0" xfId="0" applyFont="1" applyFill="1"/>
    <xf numFmtId="0" fontId="42" fillId="25" borderId="83" xfId="0" applyFont="1" applyFill="1" applyBorder="1" applyAlignment="1" applyProtection="1">
      <alignment horizontal="center"/>
      <protection hidden="1"/>
    </xf>
    <xf numFmtId="0" fontId="4" fillId="21" borderId="92" xfId="0" applyFont="1" applyFill="1" applyBorder="1" applyProtection="1">
      <protection hidden="1"/>
    </xf>
    <xf numFmtId="0" fontId="12" fillId="21" borderId="93" xfId="0" applyFont="1" applyFill="1" applyBorder="1" applyProtection="1">
      <protection hidden="1"/>
    </xf>
    <xf numFmtId="0" fontId="4" fillId="21" borderId="93" xfId="0" applyFont="1" applyFill="1" applyBorder="1" applyProtection="1">
      <protection hidden="1"/>
    </xf>
    <xf numFmtId="0" fontId="4" fillId="21" borderId="93" xfId="0" applyFont="1" applyFill="1" applyBorder="1" applyAlignment="1" applyProtection="1">
      <alignment vertical="center"/>
      <protection hidden="1"/>
    </xf>
    <xf numFmtId="0" fontId="8" fillId="21" borderId="93" xfId="0" applyFont="1" applyFill="1" applyBorder="1" applyProtection="1">
      <protection hidden="1"/>
    </xf>
    <xf numFmtId="0" fontId="15" fillId="21" borderId="93" xfId="0" applyFont="1" applyFill="1" applyBorder="1" applyProtection="1">
      <protection hidden="1"/>
    </xf>
    <xf numFmtId="0" fontId="8" fillId="21" borderId="94" xfId="0" applyFont="1" applyFill="1" applyBorder="1" applyProtection="1">
      <protection hidden="1"/>
    </xf>
    <xf numFmtId="3" fontId="0" fillId="0" borderId="0" xfId="0" applyNumberFormat="1" applyBorder="1"/>
    <xf numFmtId="10" fontId="31" fillId="0" borderId="76" xfId="1" applyNumberFormat="1" applyFont="1" applyBorder="1" applyAlignment="1">
      <alignment horizontal="center"/>
    </xf>
    <xf numFmtId="10" fontId="31" fillId="0" borderId="75" xfId="1" applyNumberFormat="1" applyFont="1" applyBorder="1" applyAlignment="1">
      <alignment horizontal="center"/>
    </xf>
    <xf numFmtId="10" fontId="31" fillId="0" borderId="1" xfId="1" applyNumberFormat="1" applyFont="1" applyBorder="1" applyAlignment="1">
      <alignment horizontal="center"/>
    </xf>
    <xf numFmtId="10" fontId="31" fillId="0" borderId="0" xfId="1" applyNumberFormat="1" applyFont="1" applyBorder="1" applyAlignment="1">
      <alignment horizontal="center"/>
    </xf>
    <xf numFmtId="9" fontId="0" fillId="0" borderId="11" xfId="1" applyFont="1" applyFill="1" applyBorder="1"/>
    <xf numFmtId="0" fontId="0" fillId="0" borderId="0" xfId="0" applyBorder="1" applyAlignment="1">
      <alignment horizontal="center"/>
    </xf>
    <xf numFmtId="166" fontId="0" fillId="0" borderId="0" xfId="0" applyNumberFormat="1" applyBorder="1"/>
    <xf numFmtId="0" fontId="3" fillId="0" borderId="0" xfId="0" applyFont="1" applyFill="1" applyBorder="1" applyAlignment="1">
      <alignment horizontal="right"/>
    </xf>
    <xf numFmtId="166" fontId="0" fillId="0" borderId="0" xfId="0" applyNumberFormat="1" applyBorder="1" applyAlignment="1">
      <alignment horizontal="center"/>
    </xf>
    <xf numFmtId="0" fontId="44" fillId="4" borderId="0" xfId="0" applyFont="1" applyFill="1" applyBorder="1" applyAlignment="1" applyProtection="1">
      <alignment horizontal="right"/>
      <protection hidden="1"/>
    </xf>
    <xf numFmtId="0" fontId="14" fillId="4" borderId="0" xfId="0" applyFont="1" applyFill="1" applyBorder="1" applyAlignment="1" applyProtection="1">
      <alignment horizontal="right"/>
      <protection hidden="1"/>
    </xf>
    <xf numFmtId="0" fontId="46" fillId="4" borderId="0" xfId="0" applyFont="1" applyFill="1" applyBorder="1" applyAlignment="1" applyProtection="1">
      <alignment horizontal="left" vertical="center"/>
      <protection hidden="1"/>
    </xf>
    <xf numFmtId="0" fontId="14" fillId="4" borderId="0" xfId="0" applyFont="1" applyFill="1" applyBorder="1" applyAlignment="1" applyProtection="1">
      <alignment horizontal="left"/>
      <protection hidden="1"/>
    </xf>
    <xf numFmtId="0" fontId="45" fillId="4" borderId="0" xfId="0" applyFont="1" applyFill="1" applyBorder="1" applyAlignment="1" applyProtection="1">
      <alignment horizontal="right"/>
      <protection hidden="1"/>
    </xf>
    <xf numFmtId="0" fontId="47" fillId="4" borderId="0" xfId="0" applyFont="1" applyFill="1" applyBorder="1" applyAlignment="1" applyProtection="1">
      <alignment horizontal="left" vertical="center"/>
      <protection hidden="1"/>
    </xf>
    <xf numFmtId="0" fontId="0" fillId="0" borderId="9" xfId="0" applyFont="1" applyFill="1" applyBorder="1"/>
    <xf numFmtId="0" fontId="0" fillId="0" borderId="9" xfId="0" applyFill="1" applyBorder="1"/>
    <xf numFmtId="0" fontId="0" fillId="0" borderId="2" xfId="0" applyFill="1" applyBorder="1"/>
    <xf numFmtId="9" fontId="0" fillId="0" borderId="95" xfId="1" applyFont="1" applyBorder="1" applyAlignment="1">
      <alignment horizontal="center"/>
    </xf>
    <xf numFmtId="0" fontId="49" fillId="6" borderId="0" xfId="0" applyFont="1" applyFill="1" applyBorder="1" applyAlignment="1" applyProtection="1">
      <alignment horizontal="left"/>
      <protection hidden="1"/>
    </xf>
    <xf numFmtId="0" fontId="50" fillId="4" borderId="0" xfId="0" applyFont="1" applyFill="1" applyBorder="1" applyProtection="1">
      <protection hidden="1"/>
    </xf>
    <xf numFmtId="0" fontId="51" fillId="4" borderId="0" xfId="0" applyFont="1" applyFill="1" applyBorder="1" applyProtection="1">
      <protection hidden="1"/>
    </xf>
    <xf numFmtId="0" fontId="7" fillId="6" borderId="0" xfId="0" applyFont="1" applyFill="1" applyBorder="1" applyAlignment="1" applyProtection="1">
      <alignment horizontal="left" vertical="center"/>
      <protection hidden="1"/>
    </xf>
    <xf numFmtId="0" fontId="12" fillId="6" borderId="63" xfId="0" applyFont="1" applyFill="1" applyBorder="1" applyAlignment="1" applyProtection="1">
      <alignment horizontal="left"/>
      <protection hidden="1"/>
    </xf>
    <xf numFmtId="0" fontId="38" fillId="6" borderId="10" xfId="0" applyFont="1" applyFill="1" applyBorder="1" applyAlignment="1" applyProtection="1">
      <alignment vertical="center" wrapText="1"/>
      <protection hidden="1"/>
    </xf>
    <xf numFmtId="0" fontId="3" fillId="0" borderId="96" xfId="0" applyFont="1" applyFill="1" applyBorder="1" applyAlignment="1">
      <alignment horizontal="right"/>
    </xf>
    <xf numFmtId="0" fontId="52" fillId="6" borderId="0" xfId="0" applyFont="1" applyFill="1" applyBorder="1" applyAlignment="1" applyProtection="1">
      <alignment horizontal="right" vertical="center"/>
      <protection hidden="1"/>
    </xf>
    <xf numFmtId="3" fontId="13" fillId="13" borderId="5" xfId="0" applyNumberFormat="1" applyFont="1" applyFill="1" applyBorder="1" applyAlignment="1" applyProtection="1">
      <alignment horizontal="center" vertical="center"/>
      <protection hidden="1"/>
    </xf>
    <xf numFmtId="0" fontId="36" fillId="6" borderId="0" xfId="0" applyFont="1" applyFill="1" applyBorder="1" applyAlignment="1" applyProtection="1">
      <alignment horizontal="center"/>
      <protection hidden="1"/>
    </xf>
    <xf numFmtId="0" fontId="41" fillId="25" borderId="0" xfId="0" applyFont="1" applyFill="1" applyBorder="1" applyAlignment="1" applyProtection="1">
      <alignment horizontal="center" vertical="center"/>
      <protection hidden="1"/>
    </xf>
    <xf numFmtId="0" fontId="48" fillId="6" borderId="0" xfId="0" applyFont="1" applyFill="1" applyBorder="1" applyAlignment="1" applyProtection="1">
      <alignment horizontal="center" vertical="center" wrapText="1"/>
      <protection hidden="1"/>
    </xf>
    <xf numFmtId="0" fontId="38" fillId="6" borderId="22" xfId="0" applyFont="1" applyFill="1" applyBorder="1" applyAlignment="1" applyProtection="1">
      <alignment horizontal="center" vertical="center" wrapText="1"/>
      <protection hidden="1"/>
    </xf>
    <xf numFmtId="0" fontId="38" fillId="6" borderId="13"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wrapText="1"/>
      <protection hidden="1"/>
    </xf>
    <xf numFmtId="0" fontId="38" fillId="6" borderId="10" xfId="0" applyFont="1" applyFill="1" applyBorder="1" applyAlignment="1" applyProtection="1">
      <alignment horizontal="center" vertical="center" wrapText="1"/>
      <protection hidden="1"/>
    </xf>
    <xf numFmtId="0" fontId="38" fillId="6" borderId="23" xfId="0" applyFont="1" applyFill="1" applyBorder="1" applyAlignment="1" applyProtection="1">
      <alignment horizontal="center" vertical="center" wrapText="1"/>
      <protection hidden="1"/>
    </xf>
    <xf numFmtId="0" fontId="38" fillId="6" borderId="15" xfId="0" applyFont="1" applyFill="1" applyBorder="1" applyAlignment="1" applyProtection="1">
      <alignment horizontal="center" vertical="center" wrapText="1"/>
      <protection hidden="1"/>
    </xf>
    <xf numFmtId="0" fontId="3" fillId="0" borderId="33"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 fillId="0" borderId="12" xfId="0" applyFont="1" applyBorder="1" applyAlignment="1">
      <alignment horizontal="center"/>
    </xf>
    <xf numFmtId="0" fontId="3" fillId="0" borderId="22" xfId="0" applyFont="1" applyBorder="1" applyAlignment="1">
      <alignment horizontal="center"/>
    </xf>
    <xf numFmtId="0" fontId="0" fillId="0" borderId="22" xfId="0" applyBorder="1" applyAlignment="1">
      <alignment horizontal="center"/>
    </xf>
    <xf numFmtId="0" fontId="0" fillId="0" borderId="13" xfId="0" applyBorder="1" applyAlignment="1">
      <alignment horizontal="center"/>
    </xf>
    <xf numFmtId="0" fontId="4" fillId="4" borderId="0" xfId="0" applyFont="1" applyFill="1" applyBorder="1" applyAlignment="1" applyProtection="1">
      <alignment wrapText="1"/>
      <protection hidden="1"/>
    </xf>
  </cellXfs>
  <cellStyles count="4">
    <cellStyle name="Bad" xfId="3" builtinId="27"/>
    <cellStyle name="Comma" xfId="2" builtinId="3"/>
    <cellStyle name="Normal" xfId="0" builtinId="0"/>
    <cellStyle name="Percent" xfId="1" builtinId="5"/>
  </cellStyles>
  <dxfs count="7">
    <dxf>
      <font>
        <condense val="0"/>
        <extend val="0"/>
        <color rgb="FF9C0006"/>
      </font>
      <fill>
        <patternFill>
          <bgColor rgb="FFFFC7CE"/>
        </patternFill>
      </fill>
    </dxf>
    <dxf>
      <fill>
        <patternFill>
          <bgColor rgb="FFFFFF00"/>
        </patternFill>
      </fill>
    </dxf>
    <dxf>
      <font>
        <strike/>
      </font>
    </dxf>
    <dxf>
      <fill>
        <patternFill>
          <bgColor rgb="FFFFFF00"/>
        </patternFill>
      </fill>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35969111878832"/>
          <c:y val="5.0386100386100384E-2"/>
          <c:w val="0.87764030888121169"/>
          <c:h val="0.85933537090758405"/>
        </c:manualLayout>
      </c:layout>
      <c:lineChart>
        <c:grouping val="standard"/>
        <c:varyColors val="0"/>
        <c:ser>
          <c:idx val="0"/>
          <c:order val="0"/>
          <c:tx>
            <c:v>Projected Landings</c:v>
          </c:tx>
          <c:spPr>
            <a:ln w="63500">
              <a:solidFill>
                <a:schemeClr val="tx2">
                  <a:lumMod val="75000"/>
                </a:schemeClr>
              </a:solidFill>
              <a:prstDash val="sysDash"/>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cumlandings!$B$2:$N$2</c:f>
              <c:numCache>
                <c:formatCode>#,##0.0</c:formatCode>
                <c:ptCount val="13"/>
                <c:pt idx="0" formatCode="General">
                  <c:v>0</c:v>
                </c:pt>
                <c:pt idx="1">
                  <c:v>111472.23333333334</c:v>
                </c:pt>
                <c:pt idx="2">
                  <c:v>216760.33333333331</c:v>
                </c:pt>
                <c:pt idx="3">
                  <c:v>237707.24590163934</c:v>
                </c:pt>
                <c:pt idx="4">
                  <c:v>262134</c:v>
                </c:pt>
                <c:pt idx="5">
                  <c:v>476045.50819672132</c:v>
                </c:pt>
                <c:pt idx="6">
                  <c:v>681692</c:v>
                </c:pt>
                <c:pt idx="7">
                  <c:v>880483.16666666663</c:v>
                </c:pt>
                <c:pt idx="8">
                  <c:v>1076036.6666666665</c:v>
                </c:pt>
                <c:pt idx="9">
                  <c:v>1192768.3551912566</c:v>
                </c:pt>
                <c:pt idx="10">
                  <c:v>1311393.9999999998</c:v>
                </c:pt>
                <c:pt idx="11">
                  <c:v>1359961.4918032784</c:v>
                </c:pt>
                <c:pt idx="12">
                  <c:v>1409951.333333333</c:v>
                </c:pt>
              </c:numCache>
            </c:numRef>
          </c:val>
          <c:smooth val="0"/>
          <c:extLst>
            <c:ext xmlns:c16="http://schemas.microsoft.com/office/drawing/2014/chart" uri="{C3380CC4-5D6E-409C-BE32-E72D297353CC}">
              <c16:uniqueId val="{00000000-B64B-4A4C-82A1-FABF2DDCC1EA}"/>
            </c:ext>
          </c:extLst>
        </c:ser>
        <c:ser>
          <c:idx val="1"/>
          <c:order val="1"/>
          <c:tx>
            <c:v>Alt 1 ACT</c:v>
          </c:tx>
          <c:spPr>
            <a:ln>
              <a:solidFill>
                <a:schemeClr val="accent6">
                  <a:lumMod val="75000"/>
                </a:schemeClr>
              </a:solidFill>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cumlandings!$B$3:$N$3</c:f>
              <c:numCache>
                <c:formatCode>#,##0</c:formatCode>
                <c:ptCount val="13"/>
                <c:pt idx="0">
                  <c:v>1500000</c:v>
                </c:pt>
                <c:pt idx="1">
                  <c:v>1500000</c:v>
                </c:pt>
                <c:pt idx="2">
                  <c:v>1500000</c:v>
                </c:pt>
                <c:pt idx="3">
                  <c:v>1500000</c:v>
                </c:pt>
                <c:pt idx="4">
                  <c:v>1500000</c:v>
                </c:pt>
                <c:pt idx="5">
                  <c:v>1500000</c:v>
                </c:pt>
                <c:pt idx="6">
                  <c:v>1500000</c:v>
                </c:pt>
                <c:pt idx="7">
                  <c:v>1500000</c:v>
                </c:pt>
                <c:pt idx="8">
                  <c:v>1500000</c:v>
                </c:pt>
                <c:pt idx="9">
                  <c:v>1500000</c:v>
                </c:pt>
                <c:pt idx="10">
                  <c:v>1500000</c:v>
                </c:pt>
                <c:pt idx="11">
                  <c:v>1500000</c:v>
                </c:pt>
                <c:pt idx="12">
                  <c:v>1500000</c:v>
                </c:pt>
              </c:numCache>
            </c:numRef>
          </c:val>
          <c:smooth val="0"/>
          <c:extLst>
            <c:ext xmlns:c16="http://schemas.microsoft.com/office/drawing/2014/chart" uri="{C3380CC4-5D6E-409C-BE32-E72D297353CC}">
              <c16:uniqueId val="{00000004-B64B-4A4C-82A1-FABF2DDCC1EA}"/>
            </c:ext>
          </c:extLst>
        </c:ser>
        <c:ser>
          <c:idx val="2"/>
          <c:order val="2"/>
          <c:tx>
            <c:v>Alt 2 ACT</c:v>
          </c:tx>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cumlandings!$B$4:$N$4</c:f>
              <c:numCache>
                <c:formatCode>#,##0</c:formatCode>
                <c:ptCount val="13"/>
                <c:pt idx="0">
                  <c:v>1497600</c:v>
                </c:pt>
                <c:pt idx="1">
                  <c:v>1497600</c:v>
                </c:pt>
                <c:pt idx="2">
                  <c:v>1497600</c:v>
                </c:pt>
                <c:pt idx="3">
                  <c:v>1497600</c:v>
                </c:pt>
                <c:pt idx="4">
                  <c:v>1497600</c:v>
                </c:pt>
                <c:pt idx="5">
                  <c:v>1497600</c:v>
                </c:pt>
                <c:pt idx="6">
                  <c:v>1497600</c:v>
                </c:pt>
                <c:pt idx="7">
                  <c:v>1497600</c:v>
                </c:pt>
                <c:pt idx="8">
                  <c:v>1497600</c:v>
                </c:pt>
                <c:pt idx="9">
                  <c:v>1497600</c:v>
                </c:pt>
                <c:pt idx="10">
                  <c:v>1497600</c:v>
                </c:pt>
                <c:pt idx="11">
                  <c:v>1497600</c:v>
                </c:pt>
                <c:pt idx="12">
                  <c:v>1497600</c:v>
                </c:pt>
              </c:numCache>
            </c:numRef>
          </c:val>
          <c:smooth val="0"/>
          <c:extLst>
            <c:ext xmlns:c16="http://schemas.microsoft.com/office/drawing/2014/chart" uri="{C3380CC4-5D6E-409C-BE32-E72D297353CC}">
              <c16:uniqueId val="{00000005-B64B-4A4C-82A1-FABF2DDCC1EA}"/>
            </c:ext>
          </c:extLst>
        </c:ser>
        <c:ser>
          <c:idx val="3"/>
          <c:order val="3"/>
          <c:tx>
            <c:v>Alt 3 ACT</c:v>
          </c:tx>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cumlandings!$B$5:$N$5</c:f>
              <c:numCache>
                <c:formatCode>#,##0</c:formatCode>
                <c:ptCount val="13"/>
                <c:pt idx="0">
                  <c:v>1474200</c:v>
                </c:pt>
                <c:pt idx="1">
                  <c:v>1474200</c:v>
                </c:pt>
                <c:pt idx="2">
                  <c:v>1474200</c:v>
                </c:pt>
                <c:pt idx="3">
                  <c:v>1474200</c:v>
                </c:pt>
                <c:pt idx="4">
                  <c:v>1474200</c:v>
                </c:pt>
                <c:pt idx="5">
                  <c:v>1474200</c:v>
                </c:pt>
                <c:pt idx="6">
                  <c:v>1474200</c:v>
                </c:pt>
                <c:pt idx="7">
                  <c:v>1474200</c:v>
                </c:pt>
                <c:pt idx="8">
                  <c:v>1474200</c:v>
                </c:pt>
                <c:pt idx="9">
                  <c:v>1474200</c:v>
                </c:pt>
                <c:pt idx="10">
                  <c:v>1474200</c:v>
                </c:pt>
                <c:pt idx="11">
                  <c:v>1474200</c:v>
                </c:pt>
                <c:pt idx="12">
                  <c:v>1474200</c:v>
                </c:pt>
              </c:numCache>
            </c:numRef>
          </c:val>
          <c:smooth val="0"/>
          <c:extLst>
            <c:ext xmlns:c16="http://schemas.microsoft.com/office/drawing/2014/chart" uri="{C3380CC4-5D6E-409C-BE32-E72D297353CC}">
              <c16:uniqueId val="{00000003-B64B-4A4C-82A1-FABF2DDCC1EA}"/>
            </c:ext>
          </c:extLst>
        </c:ser>
        <c:ser>
          <c:idx val="4"/>
          <c:order val="4"/>
          <c:tx>
            <c:v>Alt 4 ACT</c:v>
          </c:tx>
          <c:spPr>
            <a:ln>
              <a:solidFill>
                <a:schemeClr val="tx1"/>
              </a:solidFill>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cumlandings!$B$6:$N$6</c:f>
              <c:numCache>
                <c:formatCode>#,##0</c:formatCode>
                <c:ptCount val="13"/>
                <c:pt idx="0">
                  <c:v>1450800</c:v>
                </c:pt>
                <c:pt idx="1">
                  <c:v>1450800</c:v>
                </c:pt>
                <c:pt idx="2">
                  <c:v>1450800</c:v>
                </c:pt>
                <c:pt idx="3">
                  <c:v>1450800</c:v>
                </c:pt>
                <c:pt idx="4">
                  <c:v>1450800</c:v>
                </c:pt>
                <c:pt idx="5">
                  <c:v>1450800</c:v>
                </c:pt>
                <c:pt idx="6">
                  <c:v>1450800</c:v>
                </c:pt>
                <c:pt idx="7">
                  <c:v>1450800</c:v>
                </c:pt>
                <c:pt idx="8">
                  <c:v>1450800</c:v>
                </c:pt>
                <c:pt idx="9">
                  <c:v>1450800</c:v>
                </c:pt>
                <c:pt idx="10">
                  <c:v>1450800</c:v>
                </c:pt>
                <c:pt idx="11">
                  <c:v>1450800</c:v>
                </c:pt>
                <c:pt idx="12">
                  <c:v>1450800</c:v>
                </c:pt>
              </c:numCache>
            </c:numRef>
          </c:val>
          <c:smooth val="0"/>
          <c:extLst>
            <c:ext xmlns:c16="http://schemas.microsoft.com/office/drawing/2014/chart" uri="{C3380CC4-5D6E-409C-BE32-E72D297353CC}">
              <c16:uniqueId val="{00000002-B64B-4A4C-82A1-FABF2DDCC1EA}"/>
            </c:ext>
          </c:extLst>
        </c:ser>
        <c:ser>
          <c:idx val="5"/>
          <c:order val="5"/>
          <c:tx>
            <c:v>Alt 5 ACT</c:v>
          </c:tx>
          <c:spPr>
            <a:ln>
              <a:solidFill>
                <a:srgbClr val="00B0F0"/>
              </a:solidFill>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cumlandings!$B$7:$N$7</c:f>
              <c:numCache>
                <c:formatCode>#,##0</c:formatCode>
                <c:ptCount val="13"/>
                <c:pt idx="0">
                  <c:v>1380600</c:v>
                </c:pt>
                <c:pt idx="1">
                  <c:v>1380600</c:v>
                </c:pt>
                <c:pt idx="2">
                  <c:v>1380600</c:v>
                </c:pt>
                <c:pt idx="3">
                  <c:v>1380600</c:v>
                </c:pt>
                <c:pt idx="4">
                  <c:v>1380600</c:v>
                </c:pt>
                <c:pt idx="5">
                  <c:v>1380600</c:v>
                </c:pt>
                <c:pt idx="6">
                  <c:v>1380600</c:v>
                </c:pt>
                <c:pt idx="7">
                  <c:v>1380600</c:v>
                </c:pt>
                <c:pt idx="8">
                  <c:v>1380600</c:v>
                </c:pt>
                <c:pt idx="9">
                  <c:v>1380600</c:v>
                </c:pt>
                <c:pt idx="10">
                  <c:v>1380600</c:v>
                </c:pt>
                <c:pt idx="11">
                  <c:v>1380600</c:v>
                </c:pt>
                <c:pt idx="12">
                  <c:v>1380600</c:v>
                </c:pt>
              </c:numCache>
            </c:numRef>
          </c:val>
          <c:smooth val="0"/>
          <c:extLst>
            <c:ext xmlns:c16="http://schemas.microsoft.com/office/drawing/2014/chart" uri="{C3380CC4-5D6E-409C-BE32-E72D297353CC}">
              <c16:uniqueId val="{00000000-3E62-490F-B287-CEEDAB5BACFA}"/>
            </c:ext>
          </c:extLst>
        </c:ser>
        <c:dLbls>
          <c:showLegendKey val="0"/>
          <c:showVal val="0"/>
          <c:showCatName val="0"/>
          <c:showSerName val="0"/>
          <c:showPercent val="0"/>
          <c:showBubbleSize val="0"/>
        </c:dLbls>
        <c:smooth val="0"/>
        <c:axId val="646029824"/>
        <c:axId val="644434752"/>
      </c:lineChart>
      <c:catAx>
        <c:axId val="646029824"/>
        <c:scaling>
          <c:orientation val="minMax"/>
        </c:scaling>
        <c:delete val="0"/>
        <c:axPos val="b"/>
        <c:numFmt formatCode="General" sourceLinked="0"/>
        <c:majorTickMark val="none"/>
        <c:minorTickMark val="cross"/>
        <c:tickLblPos val="nextTo"/>
        <c:spPr>
          <a:ln w="25400">
            <a:solidFill>
              <a:schemeClr val="tx1"/>
            </a:solidFill>
          </a:ln>
        </c:spPr>
        <c:crossAx val="644434752"/>
        <c:crosses val="autoZero"/>
        <c:auto val="1"/>
        <c:lblAlgn val="ctr"/>
        <c:lblOffset val="100"/>
        <c:noMultiLvlLbl val="0"/>
      </c:catAx>
      <c:valAx>
        <c:axId val="644434752"/>
        <c:scaling>
          <c:orientation val="minMax"/>
        </c:scaling>
        <c:delete val="0"/>
        <c:axPos val="l"/>
        <c:title>
          <c:tx>
            <c:rich>
              <a:bodyPr rot="-5400000" vert="horz"/>
              <a:lstStyle/>
              <a:p>
                <a:pPr>
                  <a:defRPr/>
                </a:pPr>
                <a:r>
                  <a:rPr lang="en-US"/>
                  <a:t>Landings (lbs ww)</a:t>
                </a:r>
              </a:p>
            </c:rich>
          </c:tx>
          <c:layout>
            <c:manualLayout>
              <c:xMode val="edge"/>
              <c:yMode val="edge"/>
              <c:x val="0"/>
              <c:y val="0.19584464359718248"/>
            </c:manualLayout>
          </c:layout>
          <c:overlay val="0"/>
        </c:title>
        <c:numFmt formatCode="#,##0" sourceLinked="0"/>
        <c:majorTickMark val="cross"/>
        <c:minorTickMark val="out"/>
        <c:tickLblPos val="nextTo"/>
        <c:spPr>
          <a:ln w="25400">
            <a:solidFill>
              <a:schemeClr val="tx1"/>
            </a:solidFill>
          </a:ln>
        </c:spPr>
        <c:crossAx val="646029824"/>
        <c:crossesAt val="1"/>
        <c:crossBetween val="between"/>
      </c:valAx>
    </c:plotArea>
    <c:legend>
      <c:legendPos val="tr"/>
      <c:layout>
        <c:manualLayout>
          <c:xMode val="edge"/>
          <c:yMode val="edge"/>
          <c:x val="0.13834279679183528"/>
          <c:y val="5.7000224666210193E-2"/>
          <c:w val="0.19469239507645064"/>
          <c:h val="0.39784485272674242"/>
        </c:manualLayout>
      </c:layout>
      <c:overlay val="1"/>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15</c:v>
          </c:tx>
          <c:marker>
            <c:symbol val="none"/>
          </c:marker>
          <c:val>
            <c:numRef>
              <c:f>Bag_Limit!#REF!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Bag_Limit!#REF!</c15:sqref>
                        </c15:formulaRef>
                      </c:ext>
                    </c:extLst>
                  </c:multiLvlStrRef>
                </c15:cat>
              </c15:filteredCategoryTitle>
            </c:ext>
            <c:ext xmlns:c16="http://schemas.microsoft.com/office/drawing/2014/chart" uri="{C3380CC4-5D6E-409C-BE32-E72D297353CC}">
              <c16:uniqueId val="{00000000-8598-4013-A29B-2A9AD86918E4}"/>
            </c:ext>
          </c:extLst>
        </c:ser>
        <c:ser>
          <c:idx val="1"/>
          <c:order val="1"/>
          <c:tx>
            <c:v>16</c:v>
          </c:tx>
          <c:marker>
            <c:symbol val="none"/>
          </c:marker>
          <c:val>
            <c:numRef>
              <c:f>Bag_Limit!#REF!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Bag_Limit!#REF!</c15:sqref>
                        </c15:formulaRef>
                      </c:ext>
                    </c:extLst>
                  </c:multiLvlStrRef>
                </c15:cat>
              </c15:filteredCategoryTitle>
            </c:ext>
            <c:ext xmlns:c16="http://schemas.microsoft.com/office/drawing/2014/chart" uri="{C3380CC4-5D6E-409C-BE32-E72D297353CC}">
              <c16:uniqueId val="{00000001-8598-4013-A29B-2A9AD86918E4}"/>
            </c:ext>
          </c:extLst>
        </c:ser>
        <c:ser>
          <c:idx val="2"/>
          <c:order val="2"/>
          <c:tx>
            <c:v>17</c:v>
          </c:tx>
          <c:marker>
            <c:symbol val="none"/>
          </c:marker>
          <c:val>
            <c:numRef>
              <c:f>Bag_Limit!#REF!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Bag_Limit!#REF!</c15:sqref>
                        </c15:formulaRef>
                      </c:ext>
                    </c:extLst>
                  </c:multiLvlStrRef>
                </c15:cat>
              </c15:filteredCategoryTitle>
            </c:ext>
            <c:ext xmlns:c16="http://schemas.microsoft.com/office/drawing/2014/chart" uri="{C3380CC4-5D6E-409C-BE32-E72D297353CC}">
              <c16:uniqueId val="{00000002-8598-4013-A29B-2A9AD86918E4}"/>
            </c:ext>
          </c:extLst>
        </c:ser>
        <c:ser>
          <c:idx val="3"/>
          <c:order val="3"/>
          <c:tx>
            <c:v>18</c:v>
          </c:tx>
          <c:marker>
            <c:symbol val="none"/>
          </c:marker>
          <c:val>
            <c:numRef>
              <c:f>Bag_Limit!#REF!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Bag_Limit!#REF!</c15:sqref>
                        </c15:formulaRef>
                      </c:ext>
                    </c:extLst>
                  </c:multiLvlStrRef>
                </c15:cat>
              </c15:filteredCategoryTitle>
            </c:ext>
            <c:ext xmlns:c16="http://schemas.microsoft.com/office/drawing/2014/chart" uri="{C3380CC4-5D6E-409C-BE32-E72D297353CC}">
              <c16:uniqueId val="{00000003-8598-4013-A29B-2A9AD86918E4}"/>
            </c:ext>
          </c:extLst>
        </c:ser>
        <c:ser>
          <c:idx val="4"/>
          <c:order val="4"/>
          <c:tx>
            <c:v>19</c:v>
          </c:tx>
          <c:marker>
            <c:symbol val="none"/>
          </c:marker>
          <c:val>
            <c:numRef>
              <c:f>Bag_Limit!#REF!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Bag_Limit!#REF!</c15:sqref>
                        </c15:formulaRef>
                      </c:ext>
                    </c:extLst>
                  </c:multiLvlStrRef>
                </c15:cat>
              </c15:filteredCategoryTitle>
            </c:ext>
            <c:ext xmlns:c16="http://schemas.microsoft.com/office/drawing/2014/chart" uri="{C3380CC4-5D6E-409C-BE32-E72D297353CC}">
              <c16:uniqueId val="{00000004-8598-4013-A29B-2A9AD86918E4}"/>
            </c:ext>
          </c:extLst>
        </c:ser>
        <c:ser>
          <c:idx val="5"/>
          <c:order val="5"/>
          <c:tx>
            <c:v>20</c:v>
          </c:tx>
          <c:marker>
            <c:symbol val="none"/>
          </c:marker>
          <c:val>
            <c:numRef>
              <c:f>Bag_Limit!#REF!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Bag_Limit!#REF!</c15:sqref>
                        </c15:formulaRef>
                      </c:ext>
                    </c:extLst>
                  </c:multiLvlStrRef>
                </c15:cat>
              </c15:filteredCategoryTitle>
            </c:ext>
            <c:ext xmlns:c16="http://schemas.microsoft.com/office/drawing/2014/chart" uri="{C3380CC4-5D6E-409C-BE32-E72D297353CC}">
              <c16:uniqueId val="{00000005-8598-4013-A29B-2A9AD86918E4}"/>
            </c:ext>
          </c:extLst>
        </c:ser>
        <c:dLbls>
          <c:showLegendKey val="0"/>
          <c:showVal val="0"/>
          <c:showCatName val="0"/>
          <c:showSerName val="0"/>
          <c:showPercent val="0"/>
          <c:showBubbleSize val="0"/>
        </c:dLbls>
        <c:smooth val="0"/>
        <c:axId val="646266880"/>
        <c:axId val="644438208"/>
      </c:lineChart>
      <c:catAx>
        <c:axId val="646266880"/>
        <c:scaling>
          <c:orientation val="minMax"/>
        </c:scaling>
        <c:delete val="0"/>
        <c:axPos val="b"/>
        <c:title>
          <c:tx>
            <c:rich>
              <a:bodyPr/>
              <a:lstStyle/>
              <a:p>
                <a:pPr>
                  <a:defRPr/>
                </a:pPr>
                <a:r>
                  <a:rPr lang="en-US"/>
                  <a:t>Month</a:t>
                </a:r>
              </a:p>
            </c:rich>
          </c:tx>
          <c:overlay val="0"/>
        </c:title>
        <c:numFmt formatCode="General" sourceLinked="1"/>
        <c:majorTickMark val="out"/>
        <c:minorTickMark val="none"/>
        <c:tickLblPos val="nextTo"/>
        <c:crossAx val="644438208"/>
        <c:crosses val="autoZero"/>
        <c:auto val="1"/>
        <c:lblAlgn val="ctr"/>
        <c:lblOffset val="100"/>
        <c:noMultiLvlLbl val="0"/>
      </c:catAx>
      <c:valAx>
        <c:axId val="644438208"/>
        <c:scaling>
          <c:orientation val="minMax"/>
        </c:scaling>
        <c:delete val="0"/>
        <c:axPos val="l"/>
        <c:title>
          <c:tx>
            <c:rich>
              <a:bodyPr rot="-5400000" vert="horz"/>
              <a:lstStyle/>
              <a:p>
                <a:pPr>
                  <a:defRPr/>
                </a:pPr>
                <a:r>
                  <a:rPr lang="en-US"/>
                  <a:t>Percent Reduction</a:t>
                </a:r>
              </a:p>
            </c:rich>
          </c:tx>
          <c:layout>
            <c:manualLayout>
              <c:xMode val="edge"/>
              <c:yMode val="edge"/>
              <c:x val="0"/>
              <c:y val="0.29627761068009034"/>
            </c:manualLayout>
          </c:layout>
          <c:overlay val="0"/>
        </c:title>
        <c:numFmt formatCode="General" sourceLinked="1"/>
        <c:majorTickMark val="out"/>
        <c:minorTickMark val="none"/>
        <c:tickLblPos val="nextTo"/>
        <c:crossAx val="646266880"/>
        <c:crosses val="autoZero"/>
        <c:crossBetween val="between"/>
      </c:valAx>
    </c:plotArea>
    <c:legend>
      <c:legendPos val="r"/>
      <c:overlay val="0"/>
    </c:legend>
    <c:plotVisOnly val="1"/>
    <c:dispBlanksAs val="gap"/>
    <c:showDLblsOverMax val="0"/>
  </c:chart>
  <c:spPr>
    <a:ln>
      <a:noFill/>
    </a:ln>
  </c:spPr>
  <c:txPr>
    <a:bodyPr/>
    <a:lstStyle/>
    <a:p>
      <a:pPr>
        <a:defRPr sz="1200"/>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233"/>
          <c:h val="0.88489742977931951"/>
        </c:manualLayout>
      </c:layout>
      <c:lineChart>
        <c:grouping val="standard"/>
        <c:varyColors val="0"/>
        <c:ser>
          <c:idx val="1"/>
          <c:order val="0"/>
          <c:tx>
            <c:v>2009 Landings</c:v>
          </c:tx>
          <c:spPr>
            <a:ln>
              <a:solidFill>
                <a:schemeClr val="tx2">
                  <a:lumMod val="75000"/>
                </a:schemeClr>
              </a:solidFill>
            </a:ln>
          </c:spPr>
          <c:marker>
            <c:symbol val="none"/>
          </c:marker>
          <c:val>
            <c:numRef>
              <c:f>Month_figure!$B$6:$M$6</c:f>
              <c:numCache>
                <c:formatCode>General</c:formatCode>
                <c:ptCount val="12"/>
                <c:pt idx="0">
                  <c:v>5130.5901730833411</c:v>
                </c:pt>
                <c:pt idx="1">
                  <c:v>4356.2943083462433</c:v>
                </c:pt>
                <c:pt idx="2">
                  <c:v>7823.4841713852675</c:v>
                </c:pt>
                <c:pt idx="3">
                  <c:v>10011.715646430903</c:v>
                </c:pt>
                <c:pt idx="4">
                  <c:v>128562.86990318463</c:v>
                </c:pt>
                <c:pt idx="5">
                  <c:v>127537.40666790772</c:v>
                </c:pt>
                <c:pt idx="6">
                  <c:v>37407.162550748333</c:v>
                </c:pt>
                <c:pt idx="7">
                  <c:v>34463.922343748338</c:v>
                </c:pt>
                <c:pt idx="8">
                  <c:v>17233.193417101105</c:v>
                </c:pt>
                <c:pt idx="9">
                  <c:v>17465.64256504448</c:v>
                </c:pt>
                <c:pt idx="10">
                  <c:v>5551.0573360194439</c:v>
                </c:pt>
                <c:pt idx="11">
                  <c:v>5612.3219273534269</c:v>
                </c:pt>
              </c:numCache>
            </c:numRef>
          </c:val>
          <c:smooth val="0"/>
          <c:extLst>
            <c:ext xmlns:c16="http://schemas.microsoft.com/office/drawing/2014/chart" uri="{C3380CC4-5D6E-409C-BE32-E72D297353CC}">
              <c16:uniqueId val="{00000000-FA48-4CC8-8176-C065E9726D65}"/>
            </c:ext>
          </c:extLst>
        </c:ser>
        <c:ser>
          <c:idx val="3"/>
          <c:order val="1"/>
          <c:tx>
            <c:v>2010 Landings</c:v>
          </c:tx>
          <c:spPr>
            <a:ln>
              <a:solidFill>
                <a:schemeClr val="bg2">
                  <a:lumMod val="25000"/>
                </a:schemeClr>
              </a:solidFill>
              <a:prstDash val="dash"/>
            </a:ln>
          </c:spPr>
          <c:marker>
            <c:symbol val="none"/>
          </c:marker>
          <c:val>
            <c:numRef>
              <c:f>Month_figure!$B$7:$M$7</c:f>
              <c:numCache>
                <c:formatCode>General</c:formatCode>
                <c:ptCount val="12"/>
                <c:pt idx="0">
                  <c:v>1677.8196194564794</c:v>
                </c:pt>
                <c:pt idx="1">
                  <c:v>2041.543135309078</c:v>
                </c:pt>
                <c:pt idx="2">
                  <c:v>18695.358698721881</c:v>
                </c:pt>
                <c:pt idx="3">
                  <c:v>19045.141738298593</c:v>
                </c:pt>
                <c:pt idx="4">
                  <c:v>25946.686372438329</c:v>
                </c:pt>
                <c:pt idx="5">
                  <c:v>26047.078470695156</c:v>
                </c:pt>
                <c:pt idx="6">
                  <c:v>19461.88951734412</c:v>
                </c:pt>
                <c:pt idx="7">
                  <c:v>19068.474238144121</c:v>
                </c:pt>
                <c:pt idx="8">
                  <c:v>58653.113642339609</c:v>
                </c:pt>
                <c:pt idx="9">
                  <c:v>63777.431121557594</c:v>
                </c:pt>
                <c:pt idx="10">
                  <c:v>21503.78418299256</c:v>
                </c:pt>
                <c:pt idx="11">
                  <c:v>20442.17738929898</c:v>
                </c:pt>
              </c:numCache>
            </c:numRef>
          </c:val>
          <c:smooth val="0"/>
          <c:extLst>
            <c:ext xmlns:c16="http://schemas.microsoft.com/office/drawing/2014/chart" uri="{C3380CC4-5D6E-409C-BE32-E72D297353CC}">
              <c16:uniqueId val="{00000001-FA48-4CC8-8176-C065E9726D65}"/>
            </c:ext>
          </c:extLst>
        </c:ser>
        <c:ser>
          <c:idx val="2"/>
          <c:order val="2"/>
          <c:tx>
            <c:v>2011 Landings</c:v>
          </c:tx>
          <c:marker>
            <c:symbol val="none"/>
          </c:marker>
          <c:val>
            <c:numRef>
              <c:f>Month_figure!$B$4:$M$4</c:f>
              <c:numCache>
                <c:formatCode>General</c:formatCode>
                <c:ptCount val="12"/>
                <c:pt idx="0">
                  <c:v>12099.140475449882</c:v>
                </c:pt>
                <c:pt idx="1">
                  <c:v>11529.372687503119</c:v>
                </c:pt>
                <c:pt idx="2">
                  <c:v>27715.150183983445</c:v>
                </c:pt>
                <c:pt idx="3">
                  <c:v>27584.85921030656</c:v>
                </c:pt>
                <c:pt idx="4">
                  <c:v>114325.13026702215</c:v>
                </c:pt>
                <c:pt idx="5">
                  <c:v>119259.80993582789</c:v>
                </c:pt>
                <c:pt idx="6">
                  <c:v>52888.053460329997</c:v>
                </c:pt>
                <c:pt idx="7">
                  <c:v>48454.89346033</c:v>
                </c:pt>
                <c:pt idx="8">
                  <c:v>16192.436998211477</c:v>
                </c:pt>
                <c:pt idx="9">
                  <c:v>17755.321564818525</c:v>
                </c:pt>
                <c:pt idx="10">
                  <c:v>8900.0696297344257</c:v>
                </c:pt>
                <c:pt idx="11">
                  <c:v>8883.8479507255743</c:v>
                </c:pt>
              </c:numCache>
            </c:numRef>
          </c:val>
          <c:smooth val="0"/>
          <c:extLst>
            <c:ext xmlns:c16="http://schemas.microsoft.com/office/drawing/2014/chart" uri="{C3380CC4-5D6E-409C-BE32-E72D297353CC}">
              <c16:uniqueId val="{00000002-FA48-4CC8-8176-C065E9726D65}"/>
            </c:ext>
          </c:extLst>
        </c:ser>
        <c:ser>
          <c:idx val="0"/>
          <c:order val="3"/>
          <c:tx>
            <c:v>2013 Projections</c:v>
          </c:tx>
          <c:spPr>
            <a:ln w="31750">
              <a:solidFill>
                <a:srgbClr val="C00000"/>
              </a:solidFill>
            </a:ln>
          </c:spPr>
          <c:marker>
            <c:symbol val="none"/>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Month_figure!$B$2:$M$2</c:f>
              <c:numCache>
                <c:formatCode>General</c:formatCode>
                <c:ptCount val="12"/>
                <c:pt idx="0">
                  <c:v>8820.9867000000013</c:v>
                </c:pt>
                <c:pt idx="1">
                  <c:v>7836.4318999999996</c:v>
                </c:pt>
                <c:pt idx="2">
                  <c:v>21684.9166</c:v>
                </c:pt>
                <c:pt idx="3">
                  <c:v>22319.684000000001</c:v>
                </c:pt>
                <c:pt idx="4">
                  <c:v>108984.33050000001</c:v>
                </c:pt>
                <c:pt idx="5">
                  <c:v>110875.96830000001</c:v>
                </c:pt>
                <c:pt idx="6">
                  <c:v>43190.650899999993</c:v>
                </c:pt>
                <c:pt idx="7">
                  <c:v>39963.883099999999</c:v>
                </c:pt>
                <c:pt idx="8">
                  <c:v>17898.3557</c:v>
                </c:pt>
                <c:pt idx="9">
                  <c:v>19219.573</c:v>
                </c:pt>
                <c:pt idx="10">
                  <c:v>5794.95</c:v>
                </c:pt>
                <c:pt idx="11">
                  <c:v>6041.4146999999994</c:v>
                </c:pt>
              </c:numCache>
            </c:numRef>
          </c:val>
          <c:smooth val="0"/>
          <c:extLst>
            <c:ext xmlns:c16="http://schemas.microsoft.com/office/drawing/2014/chart" uri="{C3380CC4-5D6E-409C-BE32-E72D297353CC}">
              <c16:uniqueId val="{00000003-FA48-4CC8-8176-C065E9726D65}"/>
            </c:ext>
          </c:extLst>
        </c:ser>
        <c:dLbls>
          <c:showLegendKey val="0"/>
          <c:showVal val="0"/>
          <c:showCatName val="0"/>
          <c:showSerName val="0"/>
          <c:showPercent val="0"/>
          <c:showBubbleSize val="0"/>
        </c:dLbls>
        <c:smooth val="0"/>
        <c:axId val="646268416"/>
        <c:axId val="77826304"/>
      </c:lineChart>
      <c:catAx>
        <c:axId val="646268416"/>
        <c:scaling>
          <c:orientation val="minMax"/>
        </c:scaling>
        <c:delete val="0"/>
        <c:axPos val="b"/>
        <c:majorTickMark val="out"/>
        <c:minorTickMark val="none"/>
        <c:tickLblPos val="nextTo"/>
        <c:spPr>
          <a:ln w="19050">
            <a:solidFill>
              <a:schemeClr val="tx1"/>
            </a:solidFill>
          </a:ln>
        </c:spPr>
        <c:crossAx val="77826304"/>
        <c:crosses val="autoZero"/>
        <c:auto val="1"/>
        <c:lblAlgn val="ctr"/>
        <c:lblOffset val="100"/>
        <c:noMultiLvlLbl val="0"/>
      </c:catAx>
      <c:valAx>
        <c:axId val="77826304"/>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676"/>
            </c:manualLayout>
          </c:layout>
          <c:overlay val="0"/>
        </c:title>
        <c:numFmt formatCode="General" sourceLinked="1"/>
        <c:majorTickMark val="cross"/>
        <c:minorTickMark val="out"/>
        <c:tickLblPos val="nextTo"/>
        <c:spPr>
          <a:ln w="19050">
            <a:solidFill>
              <a:schemeClr val="tx1"/>
            </a:solidFill>
          </a:ln>
        </c:spPr>
        <c:crossAx val="646268416"/>
        <c:crosses val="autoZero"/>
        <c:crossBetween val="between"/>
      </c:valAx>
    </c:plotArea>
    <c:legend>
      <c:legendPos val="r"/>
      <c:layout>
        <c:manualLayout>
          <c:xMode val="edge"/>
          <c:yMode val="edge"/>
          <c:x val="0.72208835341365463"/>
          <c:y val="8.0687186828919039E-2"/>
          <c:w val="0.21292909141074348"/>
          <c:h val="0.23816113894854052"/>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455" l="0.70000000000000062" r="0.70000000000000062" t="0.750000000000004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256"/>
          <c:h val="0.88489742977931951"/>
        </c:manualLayout>
      </c:layout>
      <c:lineChart>
        <c:grouping val="standard"/>
        <c:varyColors val="0"/>
        <c:ser>
          <c:idx val="2"/>
          <c:order val="0"/>
          <c:tx>
            <c:v>2011 Landings</c:v>
          </c:tx>
          <c:val>
            <c:numRef>
              <c:f>Month_figure!$B$20:$M$20</c:f>
              <c:numCache>
                <c:formatCode>General</c:formatCode>
                <c:ptCount val="12"/>
                <c:pt idx="0">
                  <c:v>473.75</c:v>
                </c:pt>
                <c:pt idx="1">
                  <c:v>1029.02</c:v>
                </c:pt>
                <c:pt idx="2">
                  <c:v>4232.62</c:v>
                </c:pt>
                <c:pt idx="3">
                  <c:v>4859.83</c:v>
                </c:pt>
                <c:pt idx="4">
                  <c:v>6397.07</c:v>
                </c:pt>
                <c:pt idx="5">
                  <c:v>14813.3</c:v>
                </c:pt>
                <c:pt idx="6">
                  <c:v>8229.5499999999993</c:v>
                </c:pt>
                <c:pt idx="7">
                  <c:v>3796.39</c:v>
                </c:pt>
                <c:pt idx="8">
                  <c:v>1875.7</c:v>
                </c:pt>
                <c:pt idx="9">
                  <c:v>2961.36</c:v>
                </c:pt>
                <c:pt idx="10">
                  <c:v>1031.1199999999999</c:v>
                </c:pt>
                <c:pt idx="11">
                  <c:v>752.6</c:v>
                </c:pt>
              </c:numCache>
            </c:numRef>
          </c:val>
          <c:smooth val="0"/>
          <c:extLst>
            <c:ext xmlns:c16="http://schemas.microsoft.com/office/drawing/2014/chart" uri="{C3380CC4-5D6E-409C-BE32-E72D297353CC}">
              <c16:uniqueId val="{00000000-C91A-4F2B-9C02-F0A5D3ADE50A}"/>
            </c:ext>
          </c:extLst>
        </c:ser>
        <c:ser>
          <c:idx val="1"/>
          <c:order val="1"/>
          <c:tx>
            <c:v>2012 Projections</c:v>
          </c:tx>
          <c:val>
            <c:numRef>
              <c:f>Month_figure!$B$15:$M$15</c:f>
              <c:numCache>
                <c:formatCode>General</c:formatCode>
                <c:ptCount val="12"/>
                <c:pt idx="0">
                  <c:v>0</c:v>
                </c:pt>
                <c:pt idx="1">
                  <c:v>0</c:v>
                </c:pt>
                <c:pt idx="2">
                  <c:v>2017.7573</c:v>
                </c:pt>
                <c:pt idx="3">
                  <c:v>3359.7103000000002</c:v>
                </c:pt>
                <c:pt idx="4">
                  <c:v>4894.5339000000004</c:v>
                </c:pt>
                <c:pt idx="5">
                  <c:v>10231.294900000001</c:v>
                </c:pt>
                <c:pt idx="6">
                  <c:v>6213.7058999999999</c:v>
                </c:pt>
                <c:pt idx="7">
                  <c:v>2996.9798999999998</c:v>
                </c:pt>
                <c:pt idx="8">
                  <c:v>948.13120000000004</c:v>
                </c:pt>
                <c:pt idx="9">
                  <c:v>1631.2472</c:v>
                </c:pt>
                <c:pt idx="10">
                  <c:v>0</c:v>
                </c:pt>
                <c:pt idx="11">
                  <c:v>0</c:v>
                </c:pt>
              </c:numCache>
            </c:numRef>
          </c:val>
          <c:smooth val="0"/>
          <c:extLst>
            <c:ext xmlns:c16="http://schemas.microsoft.com/office/drawing/2014/chart" uri="{C3380CC4-5D6E-409C-BE32-E72D297353CC}">
              <c16:uniqueId val="{00000001-C91A-4F2B-9C02-F0A5D3ADE50A}"/>
            </c:ext>
          </c:extLst>
        </c:ser>
        <c:ser>
          <c:idx val="0"/>
          <c:order val="2"/>
          <c:tx>
            <c:v>2013 Projections</c:v>
          </c:tx>
          <c:spPr>
            <a:ln w="31750"/>
          </c:spPr>
          <c:marker>
            <c:symbol val="circle"/>
            <c:size val="5"/>
            <c:spPr>
              <a:solidFill>
                <a:schemeClr val="tx1"/>
              </a:solidFill>
            </c:spPr>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Month_figure!$B$10:$M$10</c:f>
              <c:numCache>
                <c:formatCode>General</c:formatCode>
                <c:ptCount val="12"/>
                <c:pt idx="0">
                  <c:v>0</c:v>
                </c:pt>
                <c:pt idx="1">
                  <c:v>0</c:v>
                </c:pt>
                <c:pt idx="2">
                  <c:v>1271.7873999999999</c:v>
                </c:pt>
                <c:pt idx="3">
                  <c:v>2645.3879999999999</c:v>
                </c:pt>
                <c:pt idx="4">
                  <c:v>4196.2251999999999</c:v>
                </c:pt>
                <c:pt idx="5">
                  <c:v>9541.0889999999999</c:v>
                </c:pt>
                <c:pt idx="6">
                  <c:v>5527.6000999999997</c:v>
                </c:pt>
                <c:pt idx="7">
                  <c:v>2312.9486999999999</c:v>
                </c:pt>
                <c:pt idx="8">
                  <c:v>265.1497</c:v>
                </c:pt>
                <c:pt idx="9">
                  <c:v>948.79690000000005</c:v>
                </c:pt>
                <c:pt idx="10">
                  <c:v>0</c:v>
                </c:pt>
                <c:pt idx="11">
                  <c:v>0</c:v>
                </c:pt>
              </c:numCache>
            </c:numRef>
          </c:val>
          <c:smooth val="0"/>
          <c:extLst>
            <c:ext xmlns:c16="http://schemas.microsoft.com/office/drawing/2014/chart" uri="{C3380CC4-5D6E-409C-BE32-E72D297353CC}">
              <c16:uniqueId val="{00000002-C91A-4F2B-9C02-F0A5D3ADE50A}"/>
            </c:ext>
          </c:extLst>
        </c:ser>
        <c:dLbls>
          <c:showLegendKey val="0"/>
          <c:showVal val="0"/>
          <c:showCatName val="0"/>
          <c:showSerName val="0"/>
          <c:showPercent val="0"/>
          <c:showBubbleSize val="0"/>
        </c:dLbls>
        <c:marker val="1"/>
        <c:smooth val="0"/>
        <c:axId val="660236800"/>
        <c:axId val="77828608"/>
      </c:lineChart>
      <c:catAx>
        <c:axId val="660236800"/>
        <c:scaling>
          <c:orientation val="minMax"/>
        </c:scaling>
        <c:delete val="0"/>
        <c:axPos val="b"/>
        <c:majorTickMark val="out"/>
        <c:minorTickMark val="none"/>
        <c:tickLblPos val="nextTo"/>
        <c:spPr>
          <a:ln w="19050">
            <a:solidFill>
              <a:schemeClr val="tx1"/>
            </a:solidFill>
          </a:ln>
        </c:spPr>
        <c:crossAx val="77828608"/>
        <c:crosses val="autoZero"/>
        <c:auto val="1"/>
        <c:lblAlgn val="ctr"/>
        <c:lblOffset val="100"/>
        <c:noMultiLvlLbl val="0"/>
      </c:catAx>
      <c:valAx>
        <c:axId val="77828608"/>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703"/>
            </c:manualLayout>
          </c:layout>
          <c:overlay val="0"/>
        </c:title>
        <c:numFmt formatCode="General" sourceLinked="1"/>
        <c:majorTickMark val="cross"/>
        <c:minorTickMark val="out"/>
        <c:tickLblPos val="nextTo"/>
        <c:spPr>
          <a:ln w="19050">
            <a:solidFill>
              <a:schemeClr val="tx1"/>
            </a:solidFill>
          </a:ln>
        </c:spPr>
        <c:crossAx val="660236800"/>
        <c:crosses val="autoZero"/>
        <c:crossBetween val="between"/>
      </c:valAx>
    </c:plotArea>
    <c:legend>
      <c:legendPos val="r"/>
      <c:layout>
        <c:manualLayout>
          <c:xMode val="edge"/>
          <c:yMode val="edge"/>
          <c:x val="0.72208835341365463"/>
          <c:y val="8.0687186828919039E-2"/>
          <c:w val="0.22288160516080069"/>
          <c:h val="0.17862085421140539"/>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477" l="0.70000000000000062" r="0.70000000000000062" t="0.750000000000004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289"/>
          <c:h val="0.88489742977931951"/>
        </c:manualLayout>
      </c:layout>
      <c:lineChart>
        <c:grouping val="standard"/>
        <c:varyColors val="0"/>
        <c:ser>
          <c:idx val="2"/>
          <c:order val="0"/>
          <c:tx>
            <c:v>2011 Landings</c:v>
          </c:tx>
          <c:val>
            <c:numRef>
              <c:f>Month_figure!$B$21:$M$21</c:f>
              <c:numCache>
                <c:formatCode>General</c:formatCode>
                <c:ptCount val="12"/>
                <c:pt idx="0">
                  <c:v>340.48528542399998</c:v>
                </c:pt>
                <c:pt idx="1">
                  <c:v>307.535096512</c:v>
                </c:pt>
                <c:pt idx="2">
                  <c:v>13698.733646676887</c:v>
                </c:pt>
                <c:pt idx="3">
                  <c:v>13256.839012913115</c:v>
                </c:pt>
                <c:pt idx="4">
                  <c:v>42510.894989022141</c:v>
                </c:pt>
                <c:pt idx="5">
                  <c:v>41139.57579582787</c:v>
                </c:pt>
                <c:pt idx="6">
                  <c:v>27022.919958629998</c:v>
                </c:pt>
                <c:pt idx="7">
                  <c:v>27022.919958629998</c:v>
                </c:pt>
                <c:pt idx="8">
                  <c:v>10802.124332572132</c:v>
                </c:pt>
                <c:pt idx="9">
                  <c:v>11162.195143657869</c:v>
                </c:pt>
                <c:pt idx="10">
                  <c:v>4954.4667546196724</c:v>
                </c:pt>
                <c:pt idx="11">
                  <c:v>5119.6156464403284</c:v>
                </c:pt>
              </c:numCache>
            </c:numRef>
          </c:val>
          <c:smooth val="0"/>
          <c:extLst>
            <c:ext xmlns:c16="http://schemas.microsoft.com/office/drawing/2014/chart" uri="{C3380CC4-5D6E-409C-BE32-E72D297353CC}">
              <c16:uniqueId val="{00000000-1D17-412A-8F0C-F43CF1A17224}"/>
            </c:ext>
          </c:extLst>
        </c:ser>
        <c:ser>
          <c:idx val="1"/>
          <c:order val="1"/>
          <c:tx>
            <c:v>2012 Projections</c:v>
          </c:tx>
          <c:val>
            <c:numRef>
              <c:f>Month_figure!$B$16:$M$16</c:f>
              <c:numCache>
                <c:formatCode>General</c:formatCode>
                <c:ptCount val="12"/>
                <c:pt idx="0">
                  <c:v>2930.6558</c:v>
                </c:pt>
                <c:pt idx="1">
                  <c:v>2331.2278999999999</c:v>
                </c:pt>
                <c:pt idx="2">
                  <c:v>14109.9781</c:v>
                </c:pt>
                <c:pt idx="3">
                  <c:v>13439.3819</c:v>
                </c:pt>
                <c:pt idx="4">
                  <c:v>34028.809099999999</c:v>
                </c:pt>
                <c:pt idx="5">
                  <c:v>32810.642699999997</c:v>
                </c:pt>
                <c:pt idx="6">
                  <c:v>19791.092700000001</c:v>
                </c:pt>
                <c:pt idx="7">
                  <c:v>19730.652600000001</c:v>
                </c:pt>
                <c:pt idx="8">
                  <c:v>12115.36</c:v>
                </c:pt>
                <c:pt idx="9">
                  <c:v>12502.2397</c:v>
                </c:pt>
                <c:pt idx="10">
                  <c:v>3318.4229</c:v>
                </c:pt>
                <c:pt idx="11">
                  <c:v>3428.9643999999998</c:v>
                </c:pt>
              </c:numCache>
            </c:numRef>
          </c:val>
          <c:smooth val="0"/>
          <c:extLst>
            <c:ext xmlns:c16="http://schemas.microsoft.com/office/drawing/2014/chart" uri="{C3380CC4-5D6E-409C-BE32-E72D297353CC}">
              <c16:uniqueId val="{00000001-1D17-412A-8F0C-F43CF1A17224}"/>
            </c:ext>
          </c:extLst>
        </c:ser>
        <c:ser>
          <c:idx val="0"/>
          <c:order val="2"/>
          <c:tx>
            <c:v>2013 Projections</c:v>
          </c:tx>
          <c:spPr>
            <a:ln w="31750"/>
          </c:spPr>
          <c:marker>
            <c:symbol val="circle"/>
            <c:size val="5"/>
            <c:spPr>
              <a:solidFill>
                <a:schemeClr val="tx1"/>
              </a:solidFill>
            </c:spPr>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Month_figure!$B$11:$M$11</c:f>
              <c:numCache>
                <c:formatCode>General</c:formatCode>
                <c:ptCount val="12"/>
                <c:pt idx="0">
                  <c:v>1669.9133000000002</c:v>
                </c:pt>
                <c:pt idx="1">
                  <c:v>1380.8725999999999</c:v>
                </c:pt>
                <c:pt idx="2">
                  <c:v>13383.6435</c:v>
                </c:pt>
                <c:pt idx="3">
                  <c:v>12874.6873</c:v>
                </c:pt>
                <c:pt idx="4">
                  <c:v>33580.715600000003</c:v>
                </c:pt>
                <c:pt idx="5">
                  <c:v>32446.643400000001</c:v>
                </c:pt>
                <c:pt idx="6">
                  <c:v>19487.731899999999</c:v>
                </c:pt>
                <c:pt idx="7">
                  <c:v>19471.010299999998</c:v>
                </c:pt>
                <c:pt idx="8">
                  <c:v>11887.2327</c:v>
                </c:pt>
                <c:pt idx="9">
                  <c:v>12296.8282</c:v>
                </c:pt>
                <c:pt idx="10">
                  <c:v>3129.3827999999999</c:v>
                </c:pt>
                <c:pt idx="11">
                  <c:v>3251.7223999999997</c:v>
                </c:pt>
              </c:numCache>
            </c:numRef>
          </c:val>
          <c:smooth val="0"/>
          <c:extLst>
            <c:ext xmlns:c16="http://schemas.microsoft.com/office/drawing/2014/chart" uri="{C3380CC4-5D6E-409C-BE32-E72D297353CC}">
              <c16:uniqueId val="{00000002-1D17-412A-8F0C-F43CF1A17224}"/>
            </c:ext>
          </c:extLst>
        </c:ser>
        <c:dLbls>
          <c:showLegendKey val="0"/>
          <c:showVal val="0"/>
          <c:showCatName val="0"/>
          <c:showSerName val="0"/>
          <c:showPercent val="0"/>
          <c:showBubbleSize val="0"/>
        </c:dLbls>
        <c:marker val="1"/>
        <c:smooth val="0"/>
        <c:axId val="660237312"/>
        <c:axId val="77830336"/>
      </c:lineChart>
      <c:catAx>
        <c:axId val="660237312"/>
        <c:scaling>
          <c:orientation val="minMax"/>
        </c:scaling>
        <c:delete val="0"/>
        <c:axPos val="b"/>
        <c:majorTickMark val="out"/>
        <c:minorTickMark val="none"/>
        <c:tickLblPos val="nextTo"/>
        <c:spPr>
          <a:ln w="19050">
            <a:solidFill>
              <a:schemeClr val="tx1"/>
            </a:solidFill>
          </a:ln>
        </c:spPr>
        <c:crossAx val="77830336"/>
        <c:crosses val="autoZero"/>
        <c:auto val="1"/>
        <c:lblAlgn val="ctr"/>
        <c:lblOffset val="100"/>
        <c:noMultiLvlLbl val="0"/>
      </c:catAx>
      <c:valAx>
        <c:axId val="77830336"/>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737"/>
            </c:manualLayout>
          </c:layout>
          <c:overlay val="0"/>
        </c:title>
        <c:numFmt formatCode="General" sourceLinked="1"/>
        <c:majorTickMark val="cross"/>
        <c:minorTickMark val="out"/>
        <c:tickLblPos val="nextTo"/>
        <c:spPr>
          <a:ln w="19050">
            <a:solidFill>
              <a:schemeClr val="tx1"/>
            </a:solidFill>
          </a:ln>
        </c:spPr>
        <c:crossAx val="660237312"/>
        <c:crosses val="autoZero"/>
        <c:crossBetween val="between"/>
      </c:valAx>
    </c:plotArea>
    <c:legend>
      <c:legendPos val="r"/>
      <c:layout>
        <c:manualLayout>
          <c:xMode val="edge"/>
          <c:yMode val="edge"/>
          <c:x val="0.72208835341365463"/>
          <c:y val="8.0687186828919039E-2"/>
          <c:w val="0.22288160516080069"/>
          <c:h val="0.17862085421140539"/>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5" l="0.70000000000000062" r="0.70000000000000062" t="0.75000000000000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311"/>
          <c:h val="0.88489742977931951"/>
        </c:manualLayout>
      </c:layout>
      <c:lineChart>
        <c:grouping val="standard"/>
        <c:varyColors val="0"/>
        <c:ser>
          <c:idx val="2"/>
          <c:order val="0"/>
          <c:tx>
            <c:v>2011 Landings</c:v>
          </c:tx>
          <c:val>
            <c:numRef>
              <c:f>Month_figure!$B$22:$M$22</c:f>
              <c:numCache>
                <c:formatCode>General</c:formatCode>
                <c:ptCount val="12"/>
                <c:pt idx="0">
                  <c:v>11284.905190025882</c:v>
                </c:pt>
                <c:pt idx="1">
                  <c:v>10192.817590991119</c:v>
                </c:pt>
                <c:pt idx="2">
                  <c:v>9783.7965373065581</c:v>
                </c:pt>
                <c:pt idx="3">
                  <c:v>9468.1901973934418</c:v>
                </c:pt>
                <c:pt idx="4">
                  <c:v>65417.165278000008</c:v>
                </c:pt>
                <c:pt idx="5">
                  <c:v>63306.934140000005</c:v>
                </c:pt>
                <c:pt idx="6">
                  <c:v>17635.583501699999</c:v>
                </c:pt>
                <c:pt idx="7">
                  <c:v>17635.583501699999</c:v>
                </c:pt>
                <c:pt idx="8">
                  <c:v>3514.612665639344</c:v>
                </c:pt>
                <c:pt idx="9">
                  <c:v>3631.7664211606557</c:v>
                </c:pt>
                <c:pt idx="10">
                  <c:v>2914.4828751147538</c:v>
                </c:pt>
                <c:pt idx="11">
                  <c:v>3011.6323042852459</c:v>
                </c:pt>
              </c:numCache>
            </c:numRef>
          </c:val>
          <c:smooth val="0"/>
          <c:extLst>
            <c:ext xmlns:c16="http://schemas.microsoft.com/office/drawing/2014/chart" uri="{C3380CC4-5D6E-409C-BE32-E72D297353CC}">
              <c16:uniqueId val="{00000000-7048-42EA-B214-CEE3689C029E}"/>
            </c:ext>
          </c:extLst>
        </c:ser>
        <c:ser>
          <c:idx val="1"/>
          <c:order val="1"/>
          <c:tx>
            <c:v>2012 Projections</c:v>
          </c:tx>
          <c:val>
            <c:numRef>
              <c:f>Month_figure!$B$17:$M$17</c:f>
              <c:numCache>
                <c:formatCode>General</c:formatCode>
                <c:ptCount val="12"/>
                <c:pt idx="0">
                  <c:v>7217.5841</c:v>
                </c:pt>
                <c:pt idx="1">
                  <c:v>6621.8946999999998</c:v>
                </c:pt>
                <c:pt idx="2">
                  <c:v>7258.4992000000002</c:v>
                </c:pt>
                <c:pt idx="3">
                  <c:v>7066.9066000000003</c:v>
                </c:pt>
                <c:pt idx="4">
                  <c:v>71498.072</c:v>
                </c:pt>
                <c:pt idx="5">
                  <c:v>69193.2016</c:v>
                </c:pt>
                <c:pt idx="6">
                  <c:v>18492.845699999998</c:v>
                </c:pt>
                <c:pt idx="7">
                  <c:v>18502.406900000002</c:v>
                </c:pt>
                <c:pt idx="8">
                  <c:v>6068.2474000000002</c:v>
                </c:pt>
                <c:pt idx="9">
                  <c:v>6298.2102999999997</c:v>
                </c:pt>
                <c:pt idx="10">
                  <c:v>2991.0439000000001</c:v>
                </c:pt>
                <c:pt idx="11">
                  <c:v>3115.9108000000001</c:v>
                </c:pt>
              </c:numCache>
            </c:numRef>
          </c:val>
          <c:smooth val="0"/>
          <c:extLst>
            <c:ext xmlns:c16="http://schemas.microsoft.com/office/drawing/2014/chart" uri="{C3380CC4-5D6E-409C-BE32-E72D297353CC}">
              <c16:uniqueId val="{00000001-7048-42EA-B214-CEE3689C029E}"/>
            </c:ext>
          </c:extLst>
        </c:ser>
        <c:ser>
          <c:idx val="0"/>
          <c:order val="2"/>
          <c:tx>
            <c:v>2013 Projections</c:v>
          </c:tx>
          <c:spPr>
            <a:ln w="31750"/>
          </c:spPr>
          <c:marker>
            <c:symbol val="circle"/>
            <c:size val="5"/>
            <c:spPr>
              <a:solidFill>
                <a:schemeClr val="tx1"/>
              </a:solidFill>
            </c:spPr>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Month_figure!$B$12:$M$12</c:f>
              <c:numCache>
                <c:formatCode>General</c:formatCode>
                <c:ptCount val="12"/>
                <c:pt idx="0">
                  <c:v>7151.0734000000002</c:v>
                </c:pt>
                <c:pt idx="1">
                  <c:v>6455.5592999999999</c:v>
                </c:pt>
                <c:pt idx="2">
                  <c:v>7029.4857000000002</c:v>
                </c:pt>
                <c:pt idx="3">
                  <c:v>6799.6086999999998</c:v>
                </c:pt>
                <c:pt idx="4">
                  <c:v>71207.3897</c:v>
                </c:pt>
                <c:pt idx="5">
                  <c:v>68888.2359</c:v>
                </c:pt>
                <c:pt idx="6">
                  <c:v>18175.318899999998</c:v>
                </c:pt>
                <c:pt idx="7">
                  <c:v>18179.9241</c:v>
                </c:pt>
                <c:pt idx="8">
                  <c:v>5745.9732999999997</c:v>
                </c:pt>
                <c:pt idx="9">
                  <c:v>5973.9479000000001</c:v>
                </c:pt>
                <c:pt idx="10">
                  <c:v>2665.5672</c:v>
                </c:pt>
                <c:pt idx="11">
                  <c:v>2789.6923000000002</c:v>
                </c:pt>
              </c:numCache>
            </c:numRef>
          </c:val>
          <c:smooth val="0"/>
          <c:extLst>
            <c:ext xmlns:c16="http://schemas.microsoft.com/office/drawing/2014/chart" uri="{C3380CC4-5D6E-409C-BE32-E72D297353CC}">
              <c16:uniqueId val="{00000002-7048-42EA-B214-CEE3689C029E}"/>
            </c:ext>
          </c:extLst>
        </c:ser>
        <c:dLbls>
          <c:showLegendKey val="0"/>
          <c:showVal val="0"/>
          <c:showCatName val="0"/>
          <c:showSerName val="0"/>
          <c:showPercent val="0"/>
          <c:showBubbleSize val="0"/>
        </c:dLbls>
        <c:marker val="1"/>
        <c:smooth val="0"/>
        <c:axId val="661622784"/>
        <c:axId val="661659648"/>
      </c:lineChart>
      <c:catAx>
        <c:axId val="661622784"/>
        <c:scaling>
          <c:orientation val="minMax"/>
        </c:scaling>
        <c:delete val="0"/>
        <c:axPos val="b"/>
        <c:majorTickMark val="out"/>
        <c:minorTickMark val="none"/>
        <c:tickLblPos val="nextTo"/>
        <c:spPr>
          <a:ln w="19050">
            <a:solidFill>
              <a:schemeClr val="tx1"/>
            </a:solidFill>
          </a:ln>
        </c:spPr>
        <c:crossAx val="661659648"/>
        <c:crosses val="autoZero"/>
        <c:auto val="1"/>
        <c:lblAlgn val="ctr"/>
        <c:lblOffset val="100"/>
        <c:noMultiLvlLbl val="0"/>
      </c:catAx>
      <c:valAx>
        <c:axId val="661659648"/>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759"/>
            </c:manualLayout>
          </c:layout>
          <c:overlay val="0"/>
        </c:title>
        <c:numFmt formatCode="General" sourceLinked="1"/>
        <c:majorTickMark val="cross"/>
        <c:minorTickMark val="out"/>
        <c:tickLblPos val="nextTo"/>
        <c:spPr>
          <a:ln w="19050">
            <a:solidFill>
              <a:schemeClr val="tx1"/>
            </a:solidFill>
          </a:ln>
        </c:spPr>
        <c:crossAx val="661622784"/>
        <c:crosses val="autoZero"/>
        <c:crossBetween val="between"/>
      </c:valAx>
    </c:plotArea>
    <c:legend>
      <c:legendPos val="r"/>
      <c:layout>
        <c:manualLayout>
          <c:xMode val="edge"/>
          <c:yMode val="edge"/>
          <c:x val="0.72208835341365463"/>
          <c:y val="8.0687186828919039E-2"/>
          <c:w val="0.22288160516080069"/>
          <c:h val="0.17862085421140539"/>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522" l="0.70000000000000062" r="0.70000000000000062" t="0.7500000000000052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Gulf Recreational Gray Triggerfish</a:t>
            </a:r>
            <a:r>
              <a:rPr lang="en-US" baseline="0"/>
              <a:t> </a:t>
            </a:r>
            <a:r>
              <a:rPr lang="en-US"/>
              <a:t>Landings by</a:t>
            </a:r>
            <a:r>
              <a:rPr lang="en-US" baseline="0"/>
              <a:t> Month</a:t>
            </a:r>
            <a:endParaRPr lang="en-US"/>
          </a:p>
        </c:rich>
      </c:tx>
      <c:layout/>
      <c:overlay val="0"/>
    </c:title>
    <c:autoTitleDeleted val="0"/>
    <c:plotArea>
      <c:layout/>
      <c:scatterChart>
        <c:scatterStyle val="smoothMarker"/>
        <c:varyColors val="0"/>
        <c:ser>
          <c:idx val="0"/>
          <c:order val="0"/>
          <c:spPr>
            <a:ln w="63500"/>
          </c:spPr>
          <c:marker>
            <c:symbol val="circle"/>
            <c:size val="13"/>
            <c:spPr>
              <a:solidFill>
                <a:srgbClr val="FF0000"/>
              </a:solidFill>
            </c:spPr>
          </c:marker>
          <c:xVal>
            <c:numRef>
              <c:f>Landings1!$B$3:$M$3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Landings1!$B$10:$M$10</c:f>
              <c:numCache>
                <c:formatCode>0%</c:formatCode>
                <c:ptCount val="12"/>
                <c:pt idx="0">
                  <c:v>7.9061050334125027E-2</c:v>
                </c:pt>
                <c:pt idx="1">
                  <c:v>7.4674988782118729E-2</c:v>
                </c:pt>
                <c:pt idx="2">
                  <c:v>1.4856479137322008E-2</c:v>
                </c:pt>
                <c:pt idx="3">
                  <c:v>1.7324537039595689E-2</c:v>
                </c:pt>
                <c:pt idx="4">
                  <c:v>0.15171552601819449</c:v>
                </c:pt>
                <c:pt idx="5">
                  <c:v>0.14585360993779836</c:v>
                </c:pt>
                <c:pt idx="6">
                  <c:v>0.14099150939961524</c:v>
                </c:pt>
                <c:pt idx="7">
                  <c:v>0.13869521264800158</c:v>
                </c:pt>
                <c:pt idx="8">
                  <c:v>8.279128914940577E-2</c:v>
                </c:pt>
                <c:pt idx="9">
                  <c:v>8.4134566920330958E-2</c:v>
                </c:pt>
                <c:pt idx="10">
                  <c:v>3.4446218571571527E-2</c:v>
                </c:pt>
                <c:pt idx="11">
                  <c:v>3.545501206192081E-2</c:v>
                </c:pt>
              </c:numCache>
            </c:numRef>
          </c:yVal>
          <c:smooth val="1"/>
          <c:extLst>
            <c:ext xmlns:c16="http://schemas.microsoft.com/office/drawing/2014/chart" uri="{C3380CC4-5D6E-409C-BE32-E72D297353CC}">
              <c16:uniqueId val="{00000000-514B-4652-ADBB-6041A7BA87CA}"/>
            </c:ext>
          </c:extLst>
        </c:ser>
        <c:dLbls>
          <c:showLegendKey val="0"/>
          <c:showVal val="0"/>
          <c:showCatName val="0"/>
          <c:showSerName val="0"/>
          <c:showPercent val="0"/>
          <c:showBubbleSize val="0"/>
        </c:dLbls>
        <c:axId val="661661376"/>
        <c:axId val="661661952"/>
      </c:scatterChart>
      <c:valAx>
        <c:axId val="661661376"/>
        <c:scaling>
          <c:orientation val="minMax"/>
          <c:max val="12"/>
        </c:scaling>
        <c:delete val="0"/>
        <c:axPos val="b"/>
        <c:title>
          <c:tx>
            <c:rich>
              <a:bodyPr/>
              <a:lstStyle/>
              <a:p>
                <a:pPr>
                  <a:defRPr/>
                </a:pPr>
                <a:r>
                  <a:rPr lang="en-US"/>
                  <a:t>Month</a:t>
                </a:r>
              </a:p>
            </c:rich>
          </c:tx>
          <c:layout/>
          <c:overlay val="0"/>
        </c:title>
        <c:numFmt formatCode="General" sourceLinked="1"/>
        <c:majorTickMark val="out"/>
        <c:minorTickMark val="none"/>
        <c:tickLblPos val="nextTo"/>
        <c:spPr>
          <a:ln w="38100">
            <a:solidFill>
              <a:schemeClr val="tx1"/>
            </a:solidFill>
          </a:ln>
        </c:spPr>
        <c:crossAx val="661661952"/>
        <c:crosses val="autoZero"/>
        <c:crossBetween val="midCat"/>
        <c:majorUnit val="1"/>
      </c:valAx>
      <c:valAx>
        <c:axId val="661661952"/>
        <c:scaling>
          <c:orientation val="minMax"/>
        </c:scaling>
        <c:delete val="0"/>
        <c:axPos val="l"/>
        <c:majorGridlines/>
        <c:title>
          <c:tx>
            <c:rich>
              <a:bodyPr rot="-5400000" vert="horz"/>
              <a:lstStyle/>
              <a:p>
                <a:pPr>
                  <a:defRPr/>
                </a:pPr>
                <a:r>
                  <a:rPr lang="en-US"/>
                  <a:t>Percent Annual Landings</a:t>
                </a:r>
              </a:p>
            </c:rich>
          </c:tx>
          <c:layout>
            <c:manualLayout>
              <c:xMode val="edge"/>
              <c:yMode val="edge"/>
              <c:x val="4.3979505781169131E-3"/>
              <c:y val="0.2886639579539943"/>
            </c:manualLayout>
          </c:layout>
          <c:overlay val="0"/>
        </c:title>
        <c:numFmt formatCode="0%" sourceLinked="0"/>
        <c:majorTickMark val="out"/>
        <c:minorTickMark val="none"/>
        <c:tickLblPos val="nextTo"/>
        <c:spPr>
          <a:ln w="38100">
            <a:solidFill>
              <a:sysClr val="windowText" lastClr="000000"/>
            </a:solidFill>
          </a:ln>
        </c:spPr>
        <c:crossAx val="661661376"/>
        <c:crosses val="autoZero"/>
        <c:crossBetween val="midCat"/>
      </c:valAx>
    </c:plotArea>
    <c:plotVisOnly val="1"/>
    <c:dispBlanksAs val="gap"/>
    <c:showDLblsOverMax val="0"/>
  </c:chart>
  <c:txPr>
    <a:bodyPr/>
    <a:lstStyle/>
    <a:p>
      <a:pPr>
        <a:defRPr sz="1800" b="1"/>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Discards!$B$1</c:f>
              <c:strCache>
                <c:ptCount val="1"/>
                <c:pt idx="0">
                  <c:v>MRFSS_B2</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Discards!$B$2:$B$26</c:f>
              <c:numCache>
                <c:formatCode>General</c:formatCode>
                <c:ptCount val="25"/>
                <c:pt idx="0">
                  <c:v>99534.588945118012</c:v>
                </c:pt>
                <c:pt idx="1">
                  <c:v>41599.919949300005</c:v>
                </c:pt>
                <c:pt idx="2">
                  <c:v>15116.56405262</c:v>
                </c:pt>
                <c:pt idx="3">
                  <c:v>165177.1749866</c:v>
                </c:pt>
                <c:pt idx="4">
                  <c:v>75397.149746679992</c:v>
                </c:pt>
                <c:pt idx="5">
                  <c:v>269370.21816476103</c:v>
                </c:pt>
                <c:pt idx="6">
                  <c:v>317775.05430163001</c:v>
                </c:pt>
                <c:pt idx="7">
                  <c:v>193617.22941969798</c:v>
                </c:pt>
                <c:pt idx="8">
                  <c:v>108141.46790658598</c:v>
                </c:pt>
                <c:pt idx="9">
                  <c:v>68025.813325654002</c:v>
                </c:pt>
                <c:pt idx="10">
                  <c:v>70872.269220828006</c:v>
                </c:pt>
                <c:pt idx="11">
                  <c:v>38033.066549906005</c:v>
                </c:pt>
                <c:pt idx="12">
                  <c:v>62987.738631290005</c:v>
                </c:pt>
                <c:pt idx="13">
                  <c:v>43934.741708305999</c:v>
                </c:pt>
                <c:pt idx="14">
                  <c:v>85093.463921863964</c:v>
                </c:pt>
                <c:pt idx="15">
                  <c:v>411223.78252436593</c:v>
                </c:pt>
                <c:pt idx="16">
                  <c:v>200693.17570738401</c:v>
                </c:pt>
                <c:pt idx="17">
                  <c:v>201798.17848912405</c:v>
                </c:pt>
                <c:pt idx="18">
                  <c:v>151427.90904714802</c:v>
                </c:pt>
                <c:pt idx="19">
                  <c:v>117992.81226761999</c:v>
                </c:pt>
                <c:pt idx="20">
                  <c:v>99893.495881210009</c:v>
                </c:pt>
                <c:pt idx="21">
                  <c:v>149798.47292187397</c:v>
                </c:pt>
                <c:pt idx="22">
                  <c:v>179349.96110440401</c:v>
                </c:pt>
                <c:pt idx="23">
                  <c:v>136846.23143023002</c:v>
                </c:pt>
                <c:pt idx="24">
                  <c:v>303718.30698788003</c:v>
                </c:pt>
              </c:numCache>
            </c:numRef>
          </c:yVal>
          <c:smooth val="1"/>
          <c:extLst>
            <c:ext xmlns:c16="http://schemas.microsoft.com/office/drawing/2014/chart" uri="{C3380CC4-5D6E-409C-BE32-E72D297353CC}">
              <c16:uniqueId val="{00000000-5BBD-49E6-89A3-1BEC5377E5DE}"/>
            </c:ext>
          </c:extLst>
        </c:ser>
        <c:ser>
          <c:idx val="1"/>
          <c:order val="1"/>
          <c:tx>
            <c:strRef>
              <c:f>Discards!$C$1</c:f>
              <c:strCache>
                <c:ptCount val="1"/>
                <c:pt idx="0">
                  <c:v>MRFSS_b2_wave1-5</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Discards!$C$2:$C$26</c:f>
              <c:numCache>
                <c:formatCode>General</c:formatCode>
                <c:ptCount val="25"/>
                <c:pt idx="0">
                  <c:v>76830.347998918005</c:v>
                </c:pt>
                <c:pt idx="1">
                  <c:v>40956.408031900006</c:v>
                </c:pt>
                <c:pt idx="2">
                  <c:v>14594.940957660001</c:v>
                </c:pt>
                <c:pt idx="3">
                  <c:v>154110.074521</c:v>
                </c:pt>
                <c:pt idx="4">
                  <c:v>66156.461639879999</c:v>
                </c:pt>
                <c:pt idx="5">
                  <c:v>235326.15642638406</c:v>
                </c:pt>
                <c:pt idx="6">
                  <c:v>314111.35863888997</c:v>
                </c:pt>
                <c:pt idx="7">
                  <c:v>190549.37538847799</c:v>
                </c:pt>
                <c:pt idx="8">
                  <c:v>101843.52918360598</c:v>
                </c:pt>
                <c:pt idx="9">
                  <c:v>58827.211488153996</c:v>
                </c:pt>
                <c:pt idx="10">
                  <c:v>70026.245972047996</c:v>
                </c:pt>
                <c:pt idx="11">
                  <c:v>35331.508546164005</c:v>
                </c:pt>
                <c:pt idx="12">
                  <c:v>61080.610643974003</c:v>
                </c:pt>
                <c:pt idx="13">
                  <c:v>42611.802815460003</c:v>
                </c:pt>
                <c:pt idx="14">
                  <c:v>82181.645782243955</c:v>
                </c:pt>
                <c:pt idx="15">
                  <c:v>402554.01395678392</c:v>
                </c:pt>
                <c:pt idx="16">
                  <c:v>188127.84501496603</c:v>
                </c:pt>
                <c:pt idx="17">
                  <c:v>182587.40798810203</c:v>
                </c:pt>
                <c:pt idx="18">
                  <c:v>147406.51833606602</c:v>
                </c:pt>
                <c:pt idx="19">
                  <c:v>117638.00625633998</c:v>
                </c:pt>
                <c:pt idx="20">
                  <c:v>87363.066466146003</c:v>
                </c:pt>
                <c:pt idx="21">
                  <c:v>123158.18912047398</c:v>
                </c:pt>
                <c:pt idx="22">
                  <c:v>170507.17085954401</c:v>
                </c:pt>
                <c:pt idx="23">
                  <c:v>134775.22981048003</c:v>
                </c:pt>
                <c:pt idx="24">
                  <c:v>281773.57609996008</c:v>
                </c:pt>
              </c:numCache>
            </c:numRef>
          </c:yVal>
          <c:smooth val="1"/>
          <c:extLst>
            <c:ext xmlns:c16="http://schemas.microsoft.com/office/drawing/2014/chart" uri="{C3380CC4-5D6E-409C-BE32-E72D297353CC}">
              <c16:uniqueId val="{00000001-5BBD-49E6-89A3-1BEC5377E5DE}"/>
            </c:ext>
          </c:extLst>
        </c:ser>
        <c:dLbls>
          <c:showLegendKey val="0"/>
          <c:showVal val="0"/>
          <c:showCatName val="0"/>
          <c:showSerName val="0"/>
          <c:showPercent val="0"/>
          <c:showBubbleSize val="0"/>
        </c:dLbls>
        <c:axId val="661663680"/>
        <c:axId val="661664256"/>
      </c:scatterChart>
      <c:valAx>
        <c:axId val="661663680"/>
        <c:scaling>
          <c:orientation val="minMax"/>
        </c:scaling>
        <c:delete val="0"/>
        <c:axPos val="b"/>
        <c:numFmt formatCode="General" sourceLinked="1"/>
        <c:majorTickMark val="out"/>
        <c:minorTickMark val="none"/>
        <c:tickLblPos val="nextTo"/>
        <c:crossAx val="661664256"/>
        <c:crosses val="autoZero"/>
        <c:crossBetween val="midCat"/>
      </c:valAx>
      <c:valAx>
        <c:axId val="661664256"/>
        <c:scaling>
          <c:orientation val="minMax"/>
        </c:scaling>
        <c:delete val="0"/>
        <c:axPos val="l"/>
        <c:majorGridlines/>
        <c:numFmt formatCode="General" sourceLinked="1"/>
        <c:majorTickMark val="out"/>
        <c:minorTickMark val="none"/>
        <c:tickLblPos val="nextTo"/>
        <c:crossAx val="661663680"/>
        <c:crosses val="autoZero"/>
        <c:crossBetween val="midCat"/>
      </c:valAx>
    </c:plotArea>
    <c:legend>
      <c:legendPos val="r"/>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sheetPr codeName="Chart10"/>
  <sheetViews>
    <sheetView zoomScale="88"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sel="1" val="0"/>
</file>

<file path=xl/ctrlProps/ctrlProp10.xml><?xml version="1.0" encoding="utf-8"?>
<formControlPr xmlns="http://schemas.microsoft.com/office/spreadsheetml/2009/9/main" objectType="Drop" dropLines="32" dropStyle="combo" dx="23" fmlaLink="inputs!$K$38" fmlaRange="inputs!$K$4:$K$35" noThreeD="1" sel="1" val="0"/>
</file>

<file path=xl/ctrlProps/ctrlProp11.xml><?xml version="1.0" encoding="utf-8"?>
<formControlPr xmlns="http://schemas.microsoft.com/office/spreadsheetml/2009/9/main" objectType="Drop" dropLines="31" dropStyle="combo" dx="23" fmlaLink="inputs!$L$38" fmlaRange="inputs!$L$4:$L$35" noThreeD="1" sel="1" val="0"/>
</file>

<file path=xl/ctrlProps/ctrlProp12.xml><?xml version="1.0" encoding="utf-8"?>
<formControlPr xmlns="http://schemas.microsoft.com/office/spreadsheetml/2009/9/main" objectType="Drop" dropLines="32" dropStyle="combo" dx="23" fmlaLink="inputs!$M$38" fmlaRange="inputs!$M$4:$M$35" noThreeD="1" sel="1" val="0"/>
</file>

<file path=xl/ctrlProps/ctrlProp13.xml><?xml version="1.0" encoding="utf-8"?>
<formControlPr xmlns="http://schemas.microsoft.com/office/spreadsheetml/2009/9/main" objectType="Drop" dropLines="2" dropStyle="combo" dx="23" fmlaLink="inputs!$S$11" fmlaRange="inputs!$T$2:$T$3" noThreeD="1" sel="1" val="0"/>
</file>

<file path=xl/ctrlProps/ctrlProp14.xml><?xml version="1.0" encoding="utf-8"?>
<formControlPr xmlns="http://schemas.microsoft.com/office/spreadsheetml/2009/9/main" objectType="Drop" dropLines="20" dropStyle="combo" dx="23" fmlaLink="inputs!$AC$11" fmlaRange="inputs!$AD$2:$AD$4" noThreeD="1" sel="1" val="0"/>
</file>

<file path=xl/ctrlProps/ctrlProp15.xml><?xml version="1.0" encoding="utf-8"?>
<formControlPr xmlns="http://schemas.microsoft.com/office/spreadsheetml/2009/9/main" objectType="Drop" dropLines="2" dropStyle="combo" dx="23" fmlaLink="inputs!$X$20" fmlaRange="inputs!$Y$2:$Y$3" noThreeD="1" sel="1" val="0"/>
</file>

<file path=xl/ctrlProps/ctrlProp16.xml><?xml version="1.0" encoding="utf-8"?>
<formControlPr xmlns="http://schemas.microsoft.com/office/spreadsheetml/2009/9/main" objectType="Drop" dropLines="7" dropStyle="combo" dx="23" fmlaLink="inputs!$AH$20" fmlaRange="inputs!$AI$2:$AI$5" noThreeD="1" sel="1" val="0"/>
</file>

<file path=xl/ctrlProps/ctrlProp17.xml><?xml version="1.0" encoding="utf-8"?>
<formControlPr xmlns="http://schemas.microsoft.com/office/spreadsheetml/2009/9/main" objectType="Drop" dropLines="4" dropStyle="combo" dx="23" fmlaLink="inputs!$AM$20" fmlaRange="inputs!$AN$2:$AN$5" noThreeD="1" sel="1" val="0"/>
</file>

<file path=xl/ctrlProps/ctrlProp2.xml><?xml version="1.0" encoding="utf-8"?>
<formControlPr xmlns="http://schemas.microsoft.com/office/spreadsheetml/2009/9/main" objectType="Drop" dropLines="30" dropStyle="combo" dx="23" fmlaLink="inputs!$C$38" fmlaRange="inputs!$C$4:$C$35" noThreeD="1" sel="1" val="0"/>
</file>

<file path=xl/ctrlProps/ctrlProp3.xml><?xml version="1.0" encoding="utf-8"?>
<formControlPr xmlns="http://schemas.microsoft.com/office/spreadsheetml/2009/9/main" objectType="Drop" dropLines="32" dropStyle="combo" dx="23" fmlaLink="inputs!$D$38" fmlaRange="inputs!$D$4:$D$35" noThreeD="1" sel="1" val="0"/>
</file>

<file path=xl/ctrlProps/ctrlProp4.xml><?xml version="1.0" encoding="utf-8"?>
<formControlPr xmlns="http://schemas.microsoft.com/office/spreadsheetml/2009/9/main" objectType="Drop" dropLines="31" dropStyle="combo" dx="23" fmlaLink="inputs!$E$38" fmlaRange="inputs!$E$4:$E$35" noThreeD="1" sel="1" val="0"/>
</file>

<file path=xl/ctrlProps/ctrlProp5.xml><?xml version="1.0" encoding="utf-8"?>
<formControlPr xmlns="http://schemas.microsoft.com/office/spreadsheetml/2009/9/main" objectType="Drop" dropLines="32" dropStyle="combo" dx="23" fmlaLink="inputs!$F$38" fmlaRange="inputs!$F$4:$F$35" noThreeD="1" sel="1" val="0"/>
</file>

<file path=xl/ctrlProps/ctrlProp6.xml><?xml version="1.0" encoding="utf-8"?>
<formControlPr xmlns="http://schemas.microsoft.com/office/spreadsheetml/2009/9/main" objectType="Drop" dropLines="31" dropStyle="combo" dx="23" fmlaLink="inputs!$G$38" fmlaRange="inputs!$G$4:$G$35" noThreeD="1" sel="1" val="0"/>
</file>

<file path=xl/ctrlProps/ctrlProp7.xml><?xml version="1.0" encoding="utf-8"?>
<formControlPr xmlns="http://schemas.microsoft.com/office/spreadsheetml/2009/9/main" objectType="Drop" dropLines="32" dropStyle="combo" dx="23" fmlaLink="inputs!$H$38" fmlaRange="inputs!$H$4:$H$35" noThreeD="1" sel="1" val="0"/>
</file>

<file path=xl/ctrlProps/ctrlProp8.xml><?xml version="1.0" encoding="utf-8"?>
<formControlPr xmlns="http://schemas.microsoft.com/office/spreadsheetml/2009/9/main" objectType="Drop" dropLines="32" dropStyle="combo" dx="23" fmlaLink="inputs!$I$38" fmlaRange="inputs!$I$4:$I$35" noThreeD="1" sel="1" val="0"/>
</file>

<file path=xl/ctrlProps/ctrlProp9.xml><?xml version="1.0" encoding="utf-8"?>
<formControlPr xmlns="http://schemas.microsoft.com/office/spreadsheetml/2009/9/main" objectType="Drop" dropLines="31" dropStyle="combo" dx="23" fmlaLink="inputs!$J$38" fmlaRange="inputs!$J$4:$J$3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38100</xdr:colOff>
      <xdr:row>47</xdr:row>
      <xdr:rowOff>50800</xdr:rowOff>
    </xdr:from>
    <xdr:to>
      <xdr:col>13</xdr:col>
      <xdr:colOff>751840</xdr:colOff>
      <xdr:row>64</xdr:row>
      <xdr:rowOff>193040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15240</xdr:colOff>
          <xdr:row>8</xdr:row>
          <xdr:rowOff>220980</xdr:rowOff>
        </xdr:from>
        <xdr:to>
          <xdr:col>6</xdr:col>
          <xdr:colOff>800100</xdr:colOff>
          <xdr:row>9</xdr:row>
          <xdr:rowOff>220980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220980</xdr:rowOff>
        </xdr:from>
        <xdr:to>
          <xdr:col>7</xdr:col>
          <xdr:colOff>800100</xdr:colOff>
          <xdr:row>9</xdr:row>
          <xdr:rowOff>220980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220980</xdr:rowOff>
        </xdr:from>
        <xdr:to>
          <xdr:col>8</xdr:col>
          <xdr:colOff>800100</xdr:colOff>
          <xdr:row>9</xdr:row>
          <xdr:rowOff>220980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8</xdr:row>
          <xdr:rowOff>220980</xdr:rowOff>
        </xdr:from>
        <xdr:to>
          <xdr:col>10</xdr:col>
          <xdr:colOff>0</xdr:colOff>
          <xdr:row>9</xdr:row>
          <xdr:rowOff>220980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xdr:row>
          <xdr:rowOff>220980</xdr:rowOff>
        </xdr:from>
        <xdr:to>
          <xdr:col>10</xdr:col>
          <xdr:colOff>632460</xdr:colOff>
          <xdr:row>9</xdr:row>
          <xdr:rowOff>220980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8</xdr:row>
          <xdr:rowOff>220980</xdr:rowOff>
        </xdr:from>
        <xdr:to>
          <xdr:col>12</xdr:col>
          <xdr:colOff>0</xdr:colOff>
          <xdr:row>9</xdr:row>
          <xdr:rowOff>220980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220980</xdr:rowOff>
        </xdr:from>
        <xdr:to>
          <xdr:col>12</xdr:col>
          <xdr:colOff>731520</xdr:colOff>
          <xdr:row>9</xdr:row>
          <xdr:rowOff>220980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220980</xdr:rowOff>
        </xdr:from>
        <xdr:to>
          <xdr:col>13</xdr:col>
          <xdr:colOff>800100</xdr:colOff>
          <xdr:row>9</xdr:row>
          <xdr:rowOff>220980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220980</xdr:rowOff>
        </xdr:from>
        <xdr:to>
          <xdr:col>14</xdr:col>
          <xdr:colOff>800100</xdr:colOff>
          <xdr:row>9</xdr:row>
          <xdr:rowOff>220980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220980</xdr:rowOff>
        </xdr:from>
        <xdr:to>
          <xdr:col>15</xdr:col>
          <xdr:colOff>800100</xdr:colOff>
          <xdr:row>9</xdr:row>
          <xdr:rowOff>220980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xdr:row>
          <xdr:rowOff>220980</xdr:rowOff>
        </xdr:from>
        <xdr:to>
          <xdr:col>16</xdr:col>
          <xdr:colOff>571500</xdr:colOff>
          <xdr:row>9</xdr:row>
          <xdr:rowOff>220980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213360</xdr:rowOff>
        </xdr:from>
        <xdr:to>
          <xdr:col>17</xdr:col>
          <xdr:colOff>624840</xdr:colOff>
          <xdr:row>9</xdr:row>
          <xdr:rowOff>213360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8</xdr:col>
          <xdr:colOff>518160</xdr:colOff>
          <xdr:row>13</xdr:row>
          <xdr:rowOff>7620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26</xdr:row>
          <xdr:rowOff>0</xdr:rowOff>
        </xdr:from>
        <xdr:to>
          <xdr:col>8</xdr:col>
          <xdr:colOff>510540</xdr:colOff>
          <xdr:row>27</xdr:row>
          <xdr:rowOff>15240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12</xdr:col>
      <xdr:colOff>30480</xdr:colOff>
      <xdr:row>0</xdr:row>
      <xdr:rowOff>506</xdr:rowOff>
    </xdr:from>
    <xdr:to>
      <xdr:col>17</xdr:col>
      <xdr:colOff>568960</xdr:colOff>
      <xdr:row>5</xdr:row>
      <xdr:rowOff>219539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120" y="506"/>
          <a:ext cx="4886960" cy="154999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38100</xdr:colOff>
          <xdr:row>19</xdr:row>
          <xdr:rowOff>0</xdr:rowOff>
        </xdr:from>
        <xdr:to>
          <xdr:col>8</xdr:col>
          <xdr:colOff>518160</xdr:colOff>
          <xdr:row>19</xdr:row>
          <xdr:rowOff>259080</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0</xdr:rowOff>
        </xdr:from>
        <xdr:to>
          <xdr:col>8</xdr:col>
          <xdr:colOff>518160</xdr:colOff>
          <xdr:row>22</xdr:row>
          <xdr:rowOff>259080</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0</xdr:rowOff>
        </xdr:from>
        <xdr:to>
          <xdr:col>8</xdr:col>
          <xdr:colOff>518160</xdr:colOff>
          <xdr:row>16</xdr:row>
          <xdr:rowOff>7620</xdr:rowOff>
        </xdr:to>
        <xdr:sp macro="" textlink="">
          <xdr:nvSpPr>
            <xdr:cNvPr id="1055" name="Drop Down 31"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76</xdr:col>
      <xdr:colOff>462642</xdr:colOff>
      <xdr:row>57</xdr:row>
      <xdr:rowOff>54427</xdr:rowOff>
    </xdr:from>
    <xdr:to>
      <xdr:col>88</xdr:col>
      <xdr:colOff>421821</xdr:colOff>
      <xdr:row>76</xdr:row>
      <xdr:rowOff>176893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503464</xdr:colOff>
      <xdr:row>29</xdr:row>
      <xdr:rowOff>81642</xdr:rowOff>
    </xdr:from>
    <xdr:to>
      <xdr:col>61</xdr:col>
      <xdr:colOff>571499</xdr:colOff>
      <xdr:row>32</xdr:row>
      <xdr:rowOff>68035</xdr:rowOff>
    </xdr:to>
    <xdr:sp macro="" textlink="">
      <xdr:nvSpPr>
        <xdr:cNvPr id="3" name="TextBox 2"/>
        <xdr:cNvSpPr txBox="1"/>
      </xdr:nvSpPr>
      <xdr:spPr>
        <a:xfrm>
          <a:off x="24994144" y="5606142"/>
          <a:ext cx="6773635" cy="535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This winter</a:t>
          </a:r>
          <a:r>
            <a:rPr lang="en-US" sz="1600" baseline="0"/>
            <a:t> and fall data was pooled to increase sample size on the SL_pooling worksheet</a:t>
          </a:r>
          <a:endParaRPr 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923925</xdr:colOff>
      <xdr:row>9</xdr:row>
      <xdr:rowOff>47624</xdr:rowOff>
    </xdr:from>
    <xdr:to>
      <xdr:col>10</xdr:col>
      <xdr:colOff>438150</xdr:colOff>
      <xdr:row>30</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142875</xdr:colOff>
      <xdr:row>13</xdr:row>
      <xdr:rowOff>66675</xdr:rowOff>
    </xdr:from>
    <xdr:to>
      <xdr:col>33</xdr:col>
      <xdr:colOff>371475</xdr:colOff>
      <xdr:row>34</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504825</xdr:colOff>
      <xdr:row>10</xdr:row>
      <xdr:rowOff>104775</xdr:rowOff>
    </xdr:from>
    <xdr:to>
      <xdr:col>28</xdr:col>
      <xdr:colOff>495300</xdr:colOff>
      <xdr:row>32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942975</xdr:colOff>
      <xdr:row>16</xdr:row>
      <xdr:rowOff>133350</xdr:rowOff>
    </xdr:from>
    <xdr:to>
      <xdr:col>27</xdr:col>
      <xdr:colOff>314325</xdr:colOff>
      <xdr:row>38</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All Sectors</a:t>
          </a:r>
          <a:r>
            <a:rPr lang="en-US" sz="1200" baseline="0">
              <a:latin typeface="Times New Roman" pitchFamily="18" charset="0"/>
              <a:cs typeface="Times New Roman" pitchFamily="18" charset="0"/>
            </a:rPr>
            <a:t> combined</a:t>
          </a:r>
        </a:p>
        <a:p xmlns:a="http://schemas.openxmlformats.org/drawingml/2006/main">
          <a:r>
            <a:rPr lang="en-US" sz="1200" baseline="0">
              <a:latin typeface="Times New Roman" pitchFamily="18" charset="0"/>
              <a:cs typeface="Times New Roman" pitchFamily="18" charset="0"/>
            </a:rPr>
            <a:t> (headboat, charter and private)</a:t>
          </a:r>
          <a:endParaRPr lang="en-US" sz="1200">
            <a:latin typeface="Times New Roman" pitchFamily="18" charset="0"/>
            <a:cs typeface="Times New Roman" pitchFamily="18"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Only</a:t>
          </a:r>
          <a:r>
            <a:rPr lang="en-US" sz="1200" baseline="0">
              <a:latin typeface="Times New Roman" pitchFamily="18" charset="0"/>
              <a:cs typeface="Times New Roman" pitchFamily="18" charset="0"/>
            </a:rPr>
            <a:t> Headboat </a:t>
          </a:r>
          <a:r>
            <a:rPr lang="en-US" sz="1200">
              <a:latin typeface="Times New Roman" pitchFamily="18" charset="0"/>
              <a:cs typeface="Times New Roman" pitchFamily="18" charset="0"/>
            </a:rPr>
            <a:t>Sector</a:t>
          </a:r>
        </a:p>
      </cdr:txBody>
    </cdr:sp>
  </cdr:relSizeAnchor>
</c:userShapes>
</file>

<file path=xl/drawings/drawing6.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Only</a:t>
          </a:r>
          <a:r>
            <a:rPr lang="en-US" sz="1200" baseline="0">
              <a:latin typeface="Times New Roman" pitchFamily="18" charset="0"/>
              <a:cs typeface="Times New Roman" pitchFamily="18" charset="0"/>
            </a:rPr>
            <a:t> Charter </a:t>
          </a:r>
          <a:r>
            <a:rPr lang="en-US" sz="1200">
              <a:latin typeface="Times New Roman" pitchFamily="18" charset="0"/>
              <a:cs typeface="Times New Roman" pitchFamily="18" charset="0"/>
            </a:rPr>
            <a:t>Sector</a:t>
          </a:r>
        </a:p>
      </cdr:txBody>
    </cdr:sp>
  </cdr:relSizeAnchor>
</c:userShapes>
</file>

<file path=xl/drawings/drawing7.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Only</a:t>
          </a:r>
          <a:r>
            <a:rPr lang="en-US" sz="1200" baseline="0">
              <a:latin typeface="Times New Roman" pitchFamily="18" charset="0"/>
              <a:cs typeface="Times New Roman" pitchFamily="18" charset="0"/>
            </a:rPr>
            <a:t> Private </a:t>
          </a:r>
          <a:r>
            <a:rPr lang="en-US" sz="1200">
              <a:latin typeface="Times New Roman" pitchFamily="18" charset="0"/>
              <a:cs typeface="Times New Roman" pitchFamily="18" charset="0"/>
            </a:rPr>
            <a:t>Sector</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3</xdr:col>
      <xdr:colOff>38100</xdr:colOff>
      <xdr:row>5</xdr:row>
      <xdr:rowOff>175260</xdr:rowOff>
    </xdr:from>
    <xdr:to>
      <xdr:col>10</xdr:col>
      <xdr:colOff>342900</xdr:colOff>
      <xdr:row>20</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7</xdr:row>
      <xdr:rowOff>114300</xdr:rowOff>
    </xdr:from>
    <xdr:to>
      <xdr:col>15</xdr:col>
      <xdr:colOff>30480</xdr:colOff>
      <xdr:row>20</xdr:row>
      <xdr:rowOff>129540</xdr:rowOff>
    </xdr:to>
    <xdr:sp macro="" textlink="">
      <xdr:nvSpPr>
        <xdr:cNvPr id="3" name="TextBox 2"/>
        <xdr:cNvSpPr txBox="1"/>
      </xdr:nvSpPr>
      <xdr:spPr>
        <a:xfrm>
          <a:off x="6835140" y="1394460"/>
          <a:ext cx="2339340" cy="2392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that discards actually drop in 2009 from 2008 levels after implementation of size limit, but then skyrocket in 2010</a:t>
          </a:r>
          <a:r>
            <a:rPr lang="en-US" sz="1100" baseline="0"/>
            <a:t> despite DWH/BP spill.</a:t>
          </a:r>
          <a:endParaRPr lang="en-US" sz="1100"/>
        </a:p>
      </xdr:txBody>
    </xdr:sp>
    <xdr:clientData/>
  </xdr:twoCellAnchor>
</xdr:wsDr>
</file>

<file path=xl/queryTables/queryTable1.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2" growShrinkType="overwriteClear"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vmlDrawing" Target="../drawings/vmlDrawing2.v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BM66"/>
  <sheetViews>
    <sheetView tabSelected="1" topLeftCell="A10" zoomScale="75" zoomScaleNormal="75" workbookViewId="0">
      <selection activeCell="J20" sqref="J20"/>
    </sheetView>
  </sheetViews>
  <sheetFormatPr defaultRowHeight="14.4" x14ac:dyDescent="0.3"/>
  <cols>
    <col min="4" max="4" width="11.6640625" customWidth="1"/>
    <col min="5" max="5" width="14.109375" customWidth="1"/>
    <col min="6" max="7" width="12.44140625" customWidth="1"/>
    <col min="8" max="8" width="17.77734375" customWidth="1"/>
    <col min="9" max="9" width="12.5546875" customWidth="1"/>
    <col min="10" max="10" width="13.109375" customWidth="1"/>
    <col min="11" max="11" width="12.6640625" customWidth="1"/>
    <col min="12" max="12" width="11.88671875" customWidth="1"/>
    <col min="13" max="13" width="12" customWidth="1"/>
    <col min="14" max="14" width="12.88671875" customWidth="1"/>
    <col min="15" max="15" width="13.33203125" customWidth="1"/>
    <col min="16" max="16" width="12.6640625" customWidth="1"/>
    <col min="17" max="17" width="12.44140625" customWidth="1"/>
    <col min="18" max="18" width="14.88671875" customWidth="1"/>
    <col min="19" max="19" width="16" customWidth="1"/>
    <col min="20" max="20" width="12.44140625" customWidth="1"/>
    <col min="21" max="21" width="10.44140625" customWidth="1"/>
    <col min="25" max="25" width="12" bestFit="1" customWidth="1"/>
    <col min="26" max="26" width="13.44140625" bestFit="1" customWidth="1"/>
  </cols>
  <sheetData>
    <row r="1" spans="1:65" s="1" customFormat="1" ht="16.95" customHeight="1" thickTop="1" x14ac:dyDescent="0.35">
      <c r="A1" s="159"/>
      <c r="B1" s="160"/>
      <c r="C1" s="160"/>
      <c r="D1" s="160"/>
      <c r="E1" s="160"/>
      <c r="F1" s="160"/>
      <c r="G1" s="160"/>
      <c r="H1" s="160"/>
      <c r="I1" s="160"/>
      <c r="J1" s="160"/>
      <c r="K1" s="160"/>
      <c r="L1" s="160"/>
      <c r="M1" s="160"/>
      <c r="N1" s="160"/>
      <c r="O1" s="160"/>
      <c r="P1" s="160"/>
      <c r="Q1" s="160"/>
      <c r="R1" s="160"/>
      <c r="S1" s="160"/>
      <c r="T1" s="160"/>
      <c r="U1" s="160"/>
      <c r="V1" s="161"/>
      <c r="BB1" s="2" t="str">
        <f>IF(ISBLANK(G9),"",CONCATENATE(G8,", "))</f>
        <v xml:space="preserve">Jan, </v>
      </c>
      <c r="BC1" s="2" t="str">
        <f t="shared" ref="BC1:BM1" si="0">IF(ISBLANK(H9),"",CONCATENATE(H8,",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5.8" x14ac:dyDescent="0.35">
      <c r="A2" s="162"/>
      <c r="B2" s="369" t="s">
        <v>287</v>
      </c>
      <c r="C2" s="17"/>
      <c r="D2" s="17"/>
      <c r="E2" s="17"/>
      <c r="F2" s="17"/>
      <c r="G2" s="17"/>
      <c r="H2" s="17"/>
      <c r="I2" s="17"/>
      <c r="J2" s="17"/>
      <c r="K2" s="17"/>
      <c r="L2" s="17"/>
      <c r="M2" s="17"/>
      <c r="N2" s="17"/>
      <c r="O2" s="17"/>
      <c r="P2" s="17"/>
      <c r="Q2" s="17"/>
      <c r="R2" s="17"/>
      <c r="S2" s="17"/>
      <c r="T2" s="17"/>
      <c r="U2" s="17"/>
      <c r="V2" s="163"/>
      <c r="BB2" s="3"/>
      <c r="BC2" s="3"/>
      <c r="BD2" s="3"/>
      <c r="BE2" s="3"/>
      <c r="BF2" s="3"/>
      <c r="BG2" s="3"/>
      <c r="BH2" s="3"/>
      <c r="BI2" s="3"/>
      <c r="BJ2" s="3"/>
      <c r="BK2" s="3"/>
      <c r="BL2" s="3"/>
      <c r="BM2" s="3"/>
    </row>
    <row r="3" spans="1:65" s="1" customFormat="1" ht="16.95" customHeight="1" x14ac:dyDescent="0.35">
      <c r="A3" s="162"/>
      <c r="B3" s="377" t="s">
        <v>288</v>
      </c>
      <c r="C3" s="377"/>
      <c r="D3" s="377"/>
      <c r="E3" s="377"/>
      <c r="F3" s="377"/>
      <c r="G3" s="377"/>
      <c r="H3" s="377"/>
      <c r="I3" s="377"/>
      <c r="J3" s="377"/>
      <c r="K3" s="377"/>
      <c r="L3" s="16"/>
      <c r="M3" s="16"/>
      <c r="N3" s="16"/>
      <c r="O3" s="16"/>
      <c r="P3" s="16"/>
      <c r="Q3" s="16"/>
      <c r="R3" s="18"/>
      <c r="S3" s="17"/>
      <c r="T3" s="17"/>
      <c r="U3" s="17"/>
      <c r="V3" s="163"/>
    </row>
    <row r="4" spans="1:65" s="1" customFormat="1" ht="16.95" customHeight="1" x14ac:dyDescent="0.35">
      <c r="A4" s="162"/>
      <c r="B4" s="377"/>
      <c r="C4" s="377"/>
      <c r="D4" s="377"/>
      <c r="E4" s="377"/>
      <c r="F4" s="377"/>
      <c r="G4" s="377"/>
      <c r="H4" s="377"/>
      <c r="I4" s="377"/>
      <c r="J4" s="377"/>
      <c r="K4" s="377"/>
      <c r="L4" s="16"/>
      <c r="M4" s="16"/>
      <c r="N4" s="16"/>
      <c r="O4" s="16"/>
      <c r="P4" s="16"/>
      <c r="Q4" s="16"/>
      <c r="R4" s="16"/>
      <c r="S4" s="17"/>
      <c r="T4" s="17"/>
      <c r="U4" s="17"/>
      <c r="V4" s="163"/>
      <c r="AA4" s="4"/>
      <c r="AB4" s="1" t="str">
        <f>IF(NOT(ISBLANK(K32)), 1, " ")</f>
        <v xml:space="preserve"> </v>
      </c>
      <c r="AC4" s="1" t="str">
        <f>IF(NOT(ISBLANK(L32)), 1, " ")</f>
        <v xml:space="preserve"> </v>
      </c>
      <c r="AD4" s="1" t="str">
        <f>IF(NOT(ISBLANK(M32)), 1, " ")</f>
        <v xml:space="preserve"> </v>
      </c>
    </row>
    <row r="5" spans="1:65" s="1" customFormat="1" ht="28.8" customHeight="1" x14ac:dyDescent="0.35">
      <c r="A5" s="162"/>
      <c r="B5" s="377"/>
      <c r="C5" s="377"/>
      <c r="D5" s="377"/>
      <c r="E5" s="377"/>
      <c r="F5" s="377"/>
      <c r="G5" s="377"/>
      <c r="H5" s="377"/>
      <c r="I5" s="377"/>
      <c r="J5" s="377"/>
      <c r="K5" s="377"/>
      <c r="L5" s="17"/>
      <c r="M5" s="17"/>
      <c r="N5" s="17"/>
      <c r="O5" s="17"/>
      <c r="P5" s="17"/>
      <c r="Q5" s="17"/>
      <c r="R5" s="17"/>
      <c r="S5" s="17"/>
      <c r="T5" s="17"/>
      <c r="U5" s="17"/>
      <c r="V5" s="163"/>
      <c r="AA5" s="5"/>
      <c r="AB5" s="1">
        <f>IF(NOT(ISBLANK(#REF!)), 1, " ")</f>
        <v>1</v>
      </c>
      <c r="AC5" s="1">
        <f>IF(NOT(ISBLANK(#REF!)), 1, " ")</f>
        <v>1</v>
      </c>
      <c r="AD5" s="1">
        <f>IF(NOT(ISBLANK(#REF!)), 1, " ")</f>
        <v>1</v>
      </c>
    </row>
    <row r="6" spans="1:65" s="1" customFormat="1" ht="18.600000000000001" thickBot="1" x14ac:dyDescent="0.4">
      <c r="A6" s="162"/>
      <c r="B6" s="18"/>
      <c r="C6" s="17"/>
      <c r="D6" s="17"/>
      <c r="E6" s="17"/>
      <c r="F6" s="17"/>
      <c r="G6" s="17"/>
      <c r="H6" s="17"/>
      <c r="I6" s="17"/>
      <c r="J6" s="17"/>
      <c r="K6" s="17"/>
      <c r="L6" s="17"/>
      <c r="M6" s="17"/>
      <c r="N6" s="17"/>
      <c r="O6" s="17"/>
      <c r="P6" s="17"/>
      <c r="Q6" s="17"/>
      <c r="R6" s="17"/>
      <c r="S6" s="17"/>
      <c r="T6" s="17"/>
      <c r="U6" s="17"/>
      <c r="V6" s="163"/>
      <c r="AA6" s="5"/>
      <c r="AB6" s="1">
        <f>IF(NOT(ISBLANK(J42)), 1, " ")</f>
        <v>1</v>
      </c>
      <c r="AC6" s="1">
        <f>IF(NOT(ISBLANK(#REF!)), 1, " ")</f>
        <v>1</v>
      </c>
      <c r="AD6" s="1">
        <f>IF(NOT(ISBLANK(#REF!)), 1, " ")</f>
        <v>1</v>
      </c>
    </row>
    <row r="7" spans="1:65" s="176" customFormat="1" ht="18.600000000000001" thickBot="1" x14ac:dyDescent="0.4">
      <c r="A7" s="164"/>
      <c r="B7" s="154" t="s">
        <v>59</v>
      </c>
      <c r="C7" s="155"/>
      <c r="D7" s="155"/>
      <c r="E7" s="155"/>
      <c r="F7" s="156"/>
      <c r="G7" s="155"/>
      <c r="H7" s="157"/>
      <c r="I7" s="155"/>
      <c r="J7" s="155"/>
      <c r="K7" s="155"/>
      <c r="L7" s="155"/>
      <c r="M7" s="155"/>
      <c r="N7" s="155"/>
      <c r="O7" s="155"/>
      <c r="P7" s="155"/>
      <c r="Q7" s="155"/>
      <c r="R7" s="155"/>
      <c r="S7" s="157"/>
      <c r="T7" s="158"/>
      <c r="U7" s="157"/>
      <c r="V7" s="165"/>
      <c r="W7" s="3"/>
      <c r="X7" s="3"/>
      <c r="Y7" s="3"/>
      <c r="Z7" s="3"/>
      <c r="AA7" s="3"/>
      <c r="AB7" s="3"/>
      <c r="AC7" s="3"/>
      <c r="AD7" s="3"/>
      <c r="AE7" s="3"/>
      <c r="AF7" s="3"/>
      <c r="AG7" s="3"/>
      <c r="AH7" s="3"/>
      <c r="AI7" s="3"/>
      <c r="AJ7" s="3"/>
      <c r="AK7" s="3"/>
      <c r="AL7" s="3"/>
      <c r="AM7" s="3"/>
      <c r="AN7" s="3"/>
      <c r="AO7" s="3"/>
      <c r="AP7" s="3"/>
      <c r="AQ7" s="3"/>
    </row>
    <row r="8" spans="1:65" s="135" customFormat="1" ht="25.5" customHeight="1" thickBot="1" x14ac:dyDescent="0.4">
      <c r="A8" s="166"/>
      <c r="B8" s="131"/>
      <c r="C8" s="131"/>
      <c r="D8" s="131"/>
      <c r="E8" s="131"/>
      <c r="F8" s="131"/>
      <c r="G8" s="132" t="s">
        <v>0</v>
      </c>
      <c r="H8" s="132" t="s">
        <v>1</v>
      </c>
      <c r="I8" s="132" t="s">
        <v>2</v>
      </c>
      <c r="J8" s="132" t="s">
        <v>3</v>
      </c>
      <c r="K8" s="132" t="s">
        <v>4</v>
      </c>
      <c r="L8" s="132" t="s">
        <v>5</v>
      </c>
      <c r="M8" s="132" t="s">
        <v>6</v>
      </c>
      <c r="N8" s="132" t="s">
        <v>7</v>
      </c>
      <c r="O8" s="132" t="s">
        <v>8</v>
      </c>
      <c r="P8" s="132" t="s">
        <v>9</v>
      </c>
      <c r="Q8" s="132" t="s">
        <v>10</v>
      </c>
      <c r="R8" s="132" t="s">
        <v>11</v>
      </c>
      <c r="S8" s="133"/>
      <c r="T8" s="133"/>
      <c r="U8" s="133"/>
      <c r="V8" s="167"/>
      <c r="W8" s="136">
        <f t="shared" ref="W8:Y8" si="1">COUNT(AB4:AB10)</f>
        <v>4</v>
      </c>
      <c r="X8" s="136">
        <f t="shared" si="1"/>
        <v>4</v>
      </c>
      <c r="Y8" s="136">
        <f t="shared" si="1"/>
        <v>4</v>
      </c>
      <c r="AA8" s="137"/>
      <c r="AB8" s="136">
        <f>IF(NOT(ISBLANK(J43)), 1, " ")</f>
        <v>1</v>
      </c>
      <c r="AC8" s="136">
        <f>IF(NOT(ISBLANK(#REF!)), 1, " ")</f>
        <v>1</v>
      </c>
      <c r="AD8" s="136">
        <f>IF(NOT(ISBLANK(#REF!)), 1, " ")</f>
        <v>1</v>
      </c>
    </row>
    <row r="9" spans="1:65" s="3" customFormat="1" ht="19.2" thickTop="1" thickBot="1" x14ac:dyDescent="0.4">
      <c r="A9" s="168"/>
      <c r="B9" s="6"/>
      <c r="C9" s="6"/>
      <c r="D9" s="6"/>
      <c r="E9" s="6"/>
      <c r="F9" s="139" t="s">
        <v>48</v>
      </c>
      <c r="G9" s="177">
        <v>31</v>
      </c>
      <c r="H9" s="178">
        <v>28</v>
      </c>
      <c r="I9" s="178">
        <v>31</v>
      </c>
      <c r="J9" s="178">
        <v>30</v>
      </c>
      <c r="K9" s="178">
        <v>31</v>
      </c>
      <c r="L9" s="178">
        <v>30</v>
      </c>
      <c r="M9" s="178">
        <v>31</v>
      </c>
      <c r="N9" s="178">
        <v>31</v>
      </c>
      <c r="O9" s="178">
        <v>30</v>
      </c>
      <c r="P9" s="178">
        <v>31</v>
      </c>
      <c r="Q9" s="178">
        <v>30</v>
      </c>
      <c r="R9" s="179">
        <v>31</v>
      </c>
      <c r="S9" s="145" t="s">
        <v>12</v>
      </c>
      <c r="T9" s="10"/>
      <c r="U9" s="11"/>
      <c r="V9" s="169"/>
      <c r="AA9" s="5"/>
      <c r="AB9" s="1">
        <f>IF(NOT(ISBLANK(#REF!)), 1, " ")</f>
        <v>1</v>
      </c>
      <c r="AC9" s="1">
        <f>IF(NOT(ISBLANK(#REF!)), 1, " ")</f>
        <v>1</v>
      </c>
      <c r="AD9" s="1">
        <f>IF(NOT(ISBLANK(#REF!)), 1, " ")</f>
        <v>1</v>
      </c>
    </row>
    <row r="10" spans="1:65" s="15" customFormat="1" ht="18" customHeight="1" thickBot="1" x14ac:dyDescent="0.4">
      <c r="A10" s="170"/>
      <c r="B10" s="12"/>
      <c r="C10" s="9"/>
      <c r="D10" s="9"/>
      <c r="E10" s="9"/>
      <c r="F10" s="144" t="s">
        <v>13</v>
      </c>
      <c r="G10" s="66"/>
      <c r="H10" s="14"/>
      <c r="I10" s="14">
        <v>0</v>
      </c>
      <c r="J10" s="14">
        <v>0</v>
      </c>
      <c r="K10" s="14">
        <v>0</v>
      </c>
      <c r="L10" s="14">
        <v>0</v>
      </c>
      <c r="M10" s="14">
        <v>0</v>
      </c>
      <c r="N10" s="14">
        <v>0</v>
      </c>
      <c r="O10" s="14">
        <v>0</v>
      </c>
      <c r="P10" s="14">
        <v>0</v>
      </c>
      <c r="Q10" s="14">
        <v>0</v>
      </c>
      <c r="R10" s="67">
        <v>0</v>
      </c>
      <c r="S10" s="145" t="s">
        <v>14</v>
      </c>
      <c r="T10" s="10"/>
      <c r="U10" s="9"/>
      <c r="V10" s="171"/>
      <c r="AA10" s="5"/>
      <c r="AB10" s="1"/>
      <c r="AC10" s="1"/>
      <c r="AD10" s="1"/>
    </row>
    <row r="11" spans="1:65" s="3" customFormat="1" ht="18.600000000000001" thickBot="1" x14ac:dyDescent="0.4">
      <c r="A11" s="168"/>
      <c r="B11" s="12"/>
      <c r="C11" s="6"/>
      <c r="D11" s="6"/>
      <c r="E11" s="6"/>
      <c r="F11" s="144" t="s">
        <v>15</v>
      </c>
      <c r="G11" s="68">
        <f>IF(ISNUMBER(inputs!B39/inputs!B3),inputs!B39/inputs!B3,0%)</f>
        <v>0</v>
      </c>
      <c r="H11" s="69">
        <f>IF(ISNUMBER(inputs!C39/inputs!C3),inputs!C39/inputs!C3,0%)</f>
        <v>0</v>
      </c>
      <c r="I11" s="69">
        <f>IF(ISNUMBER(inputs!D39/inputs!D3),inputs!D39/inputs!D3,0%)</f>
        <v>0</v>
      </c>
      <c r="J11" s="69">
        <f>IF(ISNUMBER(inputs!E39/inputs!E3),inputs!E39/inputs!E3,0%)</f>
        <v>0</v>
      </c>
      <c r="K11" s="69">
        <f>IF(ISNUMBER(inputs!F39/inputs!F3),inputs!F39/inputs!F3,0%)</f>
        <v>0</v>
      </c>
      <c r="L11" s="69">
        <f>IF(ISNUMBER(inputs!G39/inputs!G3),inputs!G39/inputs!G3,0%)</f>
        <v>0</v>
      </c>
      <c r="M11" s="69">
        <f>IF(ISNUMBER(inputs!H39/inputs!H3),inputs!H39/inputs!H3,0%)</f>
        <v>0</v>
      </c>
      <c r="N11" s="69">
        <f>IF(ISNUMBER(inputs!I39/inputs!I3),inputs!I39/inputs!I3,0%)</f>
        <v>0</v>
      </c>
      <c r="O11" s="69">
        <f>IF(ISNUMBER(inputs!J39/inputs!J3),inputs!J39/inputs!J3,0%)</f>
        <v>0</v>
      </c>
      <c r="P11" s="69">
        <f>IF(ISNUMBER(inputs!K39/inputs!K3),inputs!K39/inputs!K3,0%)</f>
        <v>0</v>
      </c>
      <c r="Q11" s="69">
        <f>IF(ISNUMBER(inputs!L39/inputs!L3),inputs!L39/inputs!L3,0%)</f>
        <v>0</v>
      </c>
      <c r="R11" s="70">
        <f>IF(ISNUMBER(inputs!M39/inputs!M3),inputs!M39/inputs!M3,0%)</f>
        <v>0</v>
      </c>
      <c r="S11" s="145" t="s">
        <v>16</v>
      </c>
      <c r="T11" s="10"/>
      <c r="U11" s="11"/>
      <c r="V11" s="169"/>
    </row>
    <row r="12" spans="1:65" s="3" customFormat="1" ht="18.600000000000001" thickTop="1" x14ac:dyDescent="0.35">
      <c r="A12" s="168"/>
      <c r="B12" s="12"/>
      <c r="C12" s="6"/>
      <c r="D12" s="6"/>
      <c r="E12" s="6"/>
      <c r="F12" s="140"/>
      <c r="G12" s="13"/>
      <c r="H12" s="13"/>
      <c r="I12" s="13"/>
      <c r="J12" s="13"/>
      <c r="K12" s="13"/>
      <c r="L12" s="13"/>
      <c r="M12" s="13"/>
      <c r="N12" s="13"/>
      <c r="O12" s="13"/>
      <c r="P12" s="13"/>
      <c r="Q12" s="13"/>
      <c r="R12" s="13"/>
      <c r="S12" s="9"/>
      <c r="T12" s="10"/>
      <c r="U12" s="11"/>
      <c r="V12" s="169"/>
    </row>
    <row r="13" spans="1:65" s="3" customFormat="1" ht="21" x14ac:dyDescent="0.4">
      <c r="A13" s="368"/>
      <c r="B13" s="367"/>
      <c r="C13" s="6"/>
      <c r="D13" s="6"/>
      <c r="E13" s="6"/>
      <c r="F13" s="139" t="s">
        <v>304</v>
      </c>
      <c r="G13" s="13"/>
      <c r="H13" s="13"/>
      <c r="I13" s="13"/>
      <c r="J13" s="357"/>
      <c r="K13" s="358" t="s">
        <v>289</v>
      </c>
      <c r="L13" s="357"/>
      <c r="M13" s="357"/>
      <c r="N13" s="359"/>
      <c r="O13" s="13"/>
      <c r="P13" s="13"/>
      <c r="Q13" s="13"/>
      <c r="R13" s="13"/>
      <c r="S13" s="13"/>
      <c r="T13" s="10"/>
      <c r="U13" s="11"/>
      <c r="V13" s="169"/>
    </row>
    <row r="14" spans="1:65" s="3" customFormat="1" ht="21" x14ac:dyDescent="0.4">
      <c r="A14" s="368"/>
      <c r="B14" s="367"/>
      <c r="C14" s="6"/>
      <c r="D14" s="6"/>
      <c r="E14" s="6"/>
      <c r="F14" s="139"/>
      <c r="G14" s="13"/>
      <c r="H14" s="13"/>
      <c r="I14" s="13"/>
      <c r="J14" s="357"/>
      <c r="K14" s="358"/>
      <c r="L14" s="357"/>
      <c r="M14" s="357"/>
      <c r="N14" s="359"/>
      <c r="O14" s="13"/>
      <c r="P14" s="13"/>
      <c r="Q14" s="13"/>
      <c r="R14" s="13"/>
      <c r="S14" s="13"/>
      <c r="T14" s="10"/>
      <c r="U14" s="11"/>
      <c r="V14" s="169"/>
    </row>
    <row r="15" spans="1:65" s="3" customFormat="1" ht="21" x14ac:dyDescent="0.4">
      <c r="A15" s="368"/>
      <c r="B15" s="367"/>
      <c r="C15" s="6"/>
      <c r="D15" s="6"/>
      <c r="E15" s="6"/>
      <c r="F15" s="139"/>
      <c r="G15" s="13"/>
      <c r="H15" s="13"/>
      <c r="I15" s="13"/>
      <c r="J15" s="357"/>
      <c r="K15" s="358"/>
      <c r="L15" s="357"/>
      <c r="M15" s="357"/>
      <c r="N15" s="359"/>
      <c r="O15" s="13"/>
      <c r="P15" s="13"/>
      <c r="Q15" s="13"/>
      <c r="R15" s="13"/>
      <c r="S15" s="13"/>
      <c r="T15" s="10"/>
      <c r="U15" s="11"/>
      <c r="V15" s="169"/>
    </row>
    <row r="16" spans="1:65" s="3" customFormat="1" ht="21" x14ac:dyDescent="0.4">
      <c r="A16" s="368"/>
      <c r="B16" s="367"/>
      <c r="C16" s="6"/>
      <c r="D16" s="6"/>
      <c r="E16" s="6"/>
      <c r="F16" s="139" t="s">
        <v>301</v>
      </c>
      <c r="G16" s="13"/>
      <c r="H16" s="13"/>
      <c r="I16" s="13"/>
      <c r="J16" s="357"/>
      <c r="K16" s="358" t="s">
        <v>296</v>
      </c>
      <c r="L16" s="357"/>
      <c r="M16" s="357"/>
      <c r="N16" s="359"/>
      <c r="O16" s="13"/>
      <c r="P16" s="13"/>
      <c r="Q16" s="13"/>
      <c r="R16" s="13"/>
      <c r="S16" s="13"/>
      <c r="T16" s="10"/>
      <c r="U16" s="11"/>
      <c r="V16" s="169"/>
    </row>
    <row r="17" spans="1:43" s="3" customFormat="1" ht="21" x14ac:dyDescent="0.4">
      <c r="A17" s="368"/>
      <c r="B17" s="367"/>
      <c r="C17" s="6"/>
      <c r="D17" s="391"/>
      <c r="E17" s="391"/>
      <c r="F17" s="391"/>
      <c r="G17" s="391"/>
      <c r="H17" s="391"/>
      <c r="I17" s="391"/>
      <c r="J17" s="391"/>
      <c r="K17" s="391"/>
      <c r="L17" s="391"/>
      <c r="M17" s="391"/>
      <c r="N17" s="391"/>
      <c r="O17" s="13"/>
      <c r="P17" s="13"/>
      <c r="Q17" s="13"/>
      <c r="R17" s="13"/>
      <c r="S17" s="13"/>
      <c r="T17" s="10"/>
      <c r="U17" s="11"/>
      <c r="V17" s="169"/>
    </row>
    <row r="18" spans="1:43" s="3" customFormat="1" ht="21" x14ac:dyDescent="0.4">
      <c r="A18" s="368"/>
      <c r="B18" s="367"/>
      <c r="C18" s="6"/>
      <c r="D18" s="391"/>
      <c r="E18" s="391"/>
      <c r="F18" s="391"/>
      <c r="G18" s="391"/>
      <c r="H18" s="391"/>
      <c r="I18" s="391"/>
      <c r="J18" s="391"/>
      <c r="K18" s="391"/>
      <c r="L18" s="391"/>
      <c r="M18" s="391"/>
      <c r="N18" s="391"/>
      <c r="O18" s="13"/>
      <c r="P18" s="13"/>
      <c r="Q18" s="13"/>
      <c r="R18" s="13"/>
      <c r="S18" s="13"/>
      <c r="T18" s="10"/>
      <c r="U18" s="11"/>
      <c r="V18" s="169"/>
    </row>
    <row r="19" spans="1:43" s="3" customFormat="1" ht="21" x14ac:dyDescent="0.4">
      <c r="A19" s="368"/>
      <c r="B19" s="367"/>
      <c r="C19" s="6"/>
      <c r="D19" s="6"/>
      <c r="E19" s="6"/>
      <c r="F19" s="139"/>
      <c r="G19" s="13"/>
      <c r="H19" s="13"/>
      <c r="I19" s="13"/>
      <c r="J19" s="357"/>
      <c r="K19" s="358"/>
      <c r="L19" s="357"/>
      <c r="M19" s="357"/>
      <c r="N19" s="359"/>
      <c r="O19" s="13"/>
      <c r="P19" s="13"/>
      <c r="Q19" s="13"/>
      <c r="R19" s="13"/>
      <c r="S19" s="13"/>
      <c r="T19" s="10"/>
      <c r="U19" s="11"/>
      <c r="V19" s="169"/>
    </row>
    <row r="20" spans="1:43" s="3" customFormat="1" ht="21" x14ac:dyDescent="0.4">
      <c r="A20" s="368"/>
      <c r="B20" s="367"/>
      <c r="C20" s="6"/>
      <c r="D20" s="6"/>
      <c r="E20" s="6"/>
      <c r="F20" s="139" t="s">
        <v>305</v>
      </c>
      <c r="G20" s="13"/>
      <c r="H20" s="13"/>
      <c r="I20" s="13"/>
      <c r="J20" s="357"/>
      <c r="K20" s="358" t="s">
        <v>290</v>
      </c>
      <c r="L20" s="357"/>
      <c r="M20" s="357"/>
      <c r="N20" s="359"/>
      <c r="O20" s="13"/>
      <c r="P20" s="13"/>
      <c r="Q20" s="13"/>
      <c r="R20" s="13"/>
      <c r="S20" s="13"/>
      <c r="T20" s="10"/>
      <c r="U20" s="11"/>
      <c r="V20" s="169"/>
    </row>
    <row r="21" spans="1:43" s="3" customFormat="1" ht="21" x14ac:dyDescent="0.4">
      <c r="A21" s="368"/>
      <c r="B21" s="367"/>
      <c r="C21" s="6"/>
      <c r="D21" s="6"/>
      <c r="E21" s="6"/>
      <c r="F21" s="139"/>
      <c r="G21" s="13"/>
      <c r="H21" s="13"/>
      <c r="I21" s="13"/>
      <c r="J21" s="357"/>
      <c r="K21" s="358"/>
      <c r="L21" s="357"/>
      <c r="M21" s="357"/>
      <c r="N21" s="359"/>
      <c r="O21" s="13"/>
      <c r="P21" s="13"/>
      <c r="Q21" s="13"/>
      <c r="R21" s="13"/>
      <c r="S21" s="13"/>
      <c r="T21" s="10"/>
      <c r="U21" s="11"/>
      <c r="V21" s="169"/>
    </row>
    <row r="22" spans="1:43" s="3" customFormat="1" ht="21" x14ac:dyDescent="0.4">
      <c r="A22" s="368"/>
      <c r="B22" s="367"/>
      <c r="C22" s="6"/>
      <c r="D22" s="6"/>
      <c r="E22" s="6"/>
      <c r="F22" s="139"/>
      <c r="G22" s="13"/>
      <c r="H22" s="13"/>
      <c r="I22" s="13"/>
      <c r="J22" s="357"/>
      <c r="K22" s="358"/>
      <c r="L22" s="357"/>
      <c r="M22" s="357"/>
      <c r="N22" s="359"/>
      <c r="O22" s="13"/>
      <c r="P22" s="13"/>
      <c r="Q22" s="13"/>
      <c r="R22" s="13"/>
      <c r="S22" s="13"/>
      <c r="T22" s="10"/>
      <c r="U22" s="11"/>
      <c r="V22" s="169"/>
    </row>
    <row r="23" spans="1:43" s="3" customFormat="1" ht="21" x14ac:dyDescent="0.4">
      <c r="A23" s="368"/>
      <c r="B23" s="367"/>
      <c r="C23" s="6"/>
      <c r="D23" s="6"/>
      <c r="E23" s="6"/>
      <c r="F23" s="139" t="s">
        <v>302</v>
      </c>
      <c r="G23" s="13"/>
      <c r="H23" s="13"/>
      <c r="I23" s="13"/>
      <c r="J23" s="357"/>
      <c r="K23" s="358" t="s">
        <v>292</v>
      </c>
      <c r="L23" s="357"/>
      <c r="M23" s="357"/>
      <c r="N23" s="359"/>
      <c r="O23" s="13"/>
      <c r="P23" s="13"/>
      <c r="Q23" s="13"/>
      <c r="R23" s="13"/>
      <c r="S23" s="13"/>
      <c r="T23" s="10"/>
      <c r="U23" s="11"/>
      <c r="V23" s="169"/>
    </row>
    <row r="24" spans="1:43" s="3" customFormat="1" ht="21" x14ac:dyDescent="0.4">
      <c r="A24" s="368"/>
      <c r="B24" s="367"/>
      <c r="C24" s="6"/>
      <c r="D24" s="6"/>
      <c r="E24" s="6"/>
      <c r="F24" s="139"/>
      <c r="G24" s="13"/>
      <c r="H24" s="13"/>
      <c r="I24" s="13"/>
      <c r="J24" s="357"/>
      <c r="K24" s="358"/>
      <c r="L24" s="357"/>
      <c r="M24" s="357"/>
      <c r="N24" s="359"/>
      <c r="O24" s="13"/>
      <c r="P24" s="13"/>
      <c r="Q24" s="13"/>
      <c r="R24" s="13"/>
      <c r="S24" s="13"/>
      <c r="T24" s="10"/>
      <c r="U24" s="11"/>
      <c r="V24" s="169"/>
    </row>
    <row r="25" spans="1:43" s="3" customFormat="1" ht="21" x14ac:dyDescent="0.4">
      <c r="A25" s="368"/>
      <c r="B25" s="367"/>
      <c r="C25" s="6"/>
      <c r="D25" s="6"/>
      <c r="E25" s="6"/>
      <c r="F25" s="139"/>
      <c r="G25" s="13"/>
      <c r="H25" s="13"/>
      <c r="I25" s="13"/>
      <c r="J25" s="357"/>
      <c r="K25" s="358"/>
      <c r="L25" s="357"/>
      <c r="M25" s="357"/>
      <c r="N25" s="359"/>
      <c r="O25" s="13"/>
      <c r="P25" s="13"/>
      <c r="Q25" s="13"/>
      <c r="R25" s="13"/>
      <c r="S25" s="13"/>
      <c r="T25" s="10"/>
      <c r="U25" s="11"/>
      <c r="V25" s="169"/>
    </row>
    <row r="26" spans="1:43" s="3" customFormat="1" ht="21" x14ac:dyDescent="0.4">
      <c r="A26" s="368"/>
      <c r="B26" s="367"/>
      <c r="C26" s="6"/>
      <c r="D26" s="6"/>
      <c r="E26" s="6"/>
      <c r="F26" s="139"/>
      <c r="G26" s="13"/>
      <c r="H26" s="13"/>
      <c r="I26" s="13"/>
      <c r="J26" s="357"/>
      <c r="K26" s="358"/>
      <c r="L26" s="357"/>
      <c r="M26" s="357"/>
      <c r="N26" s="359"/>
      <c r="O26" s="13"/>
      <c r="P26" s="13"/>
      <c r="Q26" s="13"/>
      <c r="R26" s="13"/>
      <c r="S26" s="13"/>
      <c r="T26" s="10"/>
      <c r="U26" s="11"/>
      <c r="V26" s="169"/>
    </row>
    <row r="27" spans="1:43" s="3" customFormat="1" ht="18" x14ac:dyDescent="0.35">
      <c r="A27" s="168"/>
      <c r="B27" s="12"/>
      <c r="C27" s="6"/>
      <c r="D27" s="6"/>
      <c r="E27" s="6"/>
      <c r="F27" s="139" t="s">
        <v>303</v>
      </c>
      <c r="G27" s="13"/>
      <c r="H27" s="13"/>
      <c r="I27" s="13"/>
      <c r="J27" s="357"/>
      <c r="K27" s="358" t="s">
        <v>291</v>
      </c>
      <c r="L27" s="357"/>
      <c r="M27" s="357"/>
      <c r="N27" s="359"/>
      <c r="O27" s="13"/>
      <c r="P27" s="13"/>
      <c r="Q27" s="13"/>
      <c r="R27" s="13"/>
      <c r="S27" s="13"/>
      <c r="T27" s="10"/>
      <c r="U27" s="11"/>
      <c r="V27" s="169"/>
    </row>
    <row r="28" spans="1:43" s="3" customFormat="1" ht="18" x14ac:dyDescent="0.35">
      <c r="A28" s="168"/>
      <c r="B28" s="12"/>
      <c r="C28" s="6"/>
      <c r="D28" s="6" t="s">
        <v>274</v>
      </c>
      <c r="E28" s="6"/>
      <c r="F28" s="139"/>
      <c r="G28" s="356"/>
      <c r="H28" s="356"/>
      <c r="I28" s="356"/>
      <c r="J28" s="360"/>
      <c r="K28" s="361"/>
      <c r="L28" s="357"/>
      <c r="M28" s="357"/>
      <c r="N28" s="359"/>
      <c r="O28" s="13"/>
      <c r="P28" s="13"/>
      <c r="Q28" s="13"/>
      <c r="R28" s="13"/>
      <c r="S28" s="9"/>
      <c r="T28" s="10"/>
      <c r="U28" s="11"/>
      <c r="V28" s="169"/>
    </row>
    <row r="29" spans="1:43" s="3" customFormat="1" ht="18" x14ac:dyDescent="0.35">
      <c r="A29" s="168"/>
      <c r="B29" s="12"/>
      <c r="C29" s="6"/>
      <c r="D29" s="6"/>
      <c r="E29" s="6"/>
      <c r="F29" s="139"/>
      <c r="G29" s="356"/>
      <c r="H29" s="356"/>
      <c r="I29" s="356"/>
      <c r="J29" s="360"/>
      <c r="K29" s="361"/>
      <c r="L29" s="357"/>
      <c r="M29" s="357"/>
      <c r="N29" s="359"/>
      <c r="O29" s="13"/>
      <c r="P29" s="13"/>
      <c r="Q29" s="13"/>
      <c r="R29" s="13"/>
      <c r="S29" s="9"/>
      <c r="T29" s="10"/>
      <c r="U29" s="11"/>
      <c r="V29" s="169"/>
    </row>
    <row r="30" spans="1:43" s="180" customFormat="1" ht="18.600000000000001" thickBot="1" x14ac:dyDescent="0.4">
      <c r="A30" s="166"/>
      <c r="B30" s="131"/>
      <c r="C30" s="131"/>
      <c r="D30" s="131"/>
      <c r="E30" s="131"/>
      <c r="F30" s="141"/>
      <c r="G30" s="132" t="s">
        <v>0</v>
      </c>
      <c r="H30" s="132" t="s">
        <v>1</v>
      </c>
      <c r="I30" s="132" t="s">
        <v>2</v>
      </c>
      <c r="J30" s="132" t="s">
        <v>3</v>
      </c>
      <c r="K30" s="132" t="s">
        <v>4</v>
      </c>
      <c r="L30" s="132" t="s">
        <v>5</v>
      </c>
      <c r="M30" s="132" t="s">
        <v>6</v>
      </c>
      <c r="N30" s="132" t="s">
        <v>7</v>
      </c>
      <c r="O30" s="132" t="s">
        <v>8</v>
      </c>
      <c r="P30" s="132" t="s">
        <v>9</v>
      </c>
      <c r="Q30" s="132" t="s">
        <v>10</v>
      </c>
      <c r="R30" s="132" t="s">
        <v>11</v>
      </c>
      <c r="S30" s="133"/>
      <c r="T30" s="134"/>
      <c r="U30" s="133"/>
      <c r="V30" s="172"/>
      <c r="W30" s="135"/>
      <c r="X30" s="135"/>
      <c r="Y30" s="135"/>
      <c r="Z30" s="135"/>
      <c r="AA30" s="135"/>
      <c r="AB30" s="135"/>
      <c r="AC30" s="135"/>
      <c r="AD30" s="135"/>
      <c r="AE30" s="135"/>
      <c r="AF30" s="135"/>
      <c r="AG30" s="135"/>
      <c r="AH30" s="135"/>
      <c r="AI30" s="135"/>
      <c r="AJ30" s="135"/>
      <c r="AK30" s="135"/>
      <c r="AL30" s="135"/>
      <c r="AM30" s="135"/>
      <c r="AN30" s="135"/>
      <c r="AO30" s="135"/>
      <c r="AP30" s="135"/>
      <c r="AQ30" s="135"/>
    </row>
    <row r="31" spans="1:43" s="176" customFormat="1" ht="18.600000000000001" thickBot="1" x14ac:dyDescent="0.4">
      <c r="A31" s="168"/>
      <c r="B31" s="6"/>
      <c r="C31" s="6"/>
      <c r="D31" s="6"/>
      <c r="E31" s="6"/>
      <c r="F31" s="142" t="s">
        <v>44</v>
      </c>
      <c r="G31" s="181">
        <f>inputs!B49</f>
        <v>111472.23333333334</v>
      </c>
      <c r="H31" s="181">
        <f>inputs!C49</f>
        <v>105288.09999999999</v>
      </c>
      <c r="I31" s="181">
        <f>inputs!D49</f>
        <v>20946.912568306012</v>
      </c>
      <c r="J31" s="181">
        <f>inputs!E49</f>
        <v>24426.754098360656</v>
      </c>
      <c r="K31" s="181">
        <f>inputs!F49</f>
        <v>213911.50819672132</v>
      </c>
      <c r="L31" s="181">
        <f>inputs!G49</f>
        <v>205646.49180327868</v>
      </c>
      <c r="M31" s="181">
        <f>inputs!H49</f>
        <v>198791.16666666666</v>
      </c>
      <c r="N31" s="181">
        <f>inputs!I49</f>
        <v>195553.5</v>
      </c>
      <c r="O31" s="181">
        <f>inputs!J49</f>
        <v>116731.68852459016</v>
      </c>
      <c r="P31" s="181">
        <f>inputs!K49</f>
        <v>118625.64480874318</v>
      </c>
      <c r="Q31" s="181">
        <f>inputs!L49</f>
        <v>48567.491803278688</v>
      </c>
      <c r="R31" s="181">
        <f>inputs!M49</f>
        <v>49989.841530054648</v>
      </c>
      <c r="S31" s="11"/>
      <c r="T31" s="10"/>
      <c r="U31" s="11"/>
      <c r="V31" s="169"/>
      <c r="W31" s="3"/>
      <c r="X31" s="3"/>
      <c r="Y31" s="3"/>
      <c r="Z31" s="3"/>
      <c r="AA31" s="3"/>
      <c r="AB31" s="3"/>
      <c r="AC31" s="3"/>
      <c r="AD31" s="3"/>
      <c r="AE31" s="3"/>
      <c r="AF31" s="3"/>
      <c r="AG31" s="3"/>
      <c r="AH31" s="3"/>
      <c r="AI31" s="3"/>
      <c r="AJ31" s="3"/>
      <c r="AK31" s="3"/>
      <c r="AL31" s="3"/>
      <c r="AM31" s="3"/>
      <c r="AN31" s="3"/>
      <c r="AO31" s="3"/>
      <c r="AP31" s="3"/>
      <c r="AQ31" s="3"/>
    </row>
    <row r="32" spans="1:43" s="176" customFormat="1" ht="18.600000000000001" thickBot="1" x14ac:dyDescent="0.4">
      <c r="A32" s="168"/>
      <c r="B32" s="6"/>
      <c r="C32" s="6"/>
      <c r="D32" s="6"/>
      <c r="E32" s="6"/>
      <c r="F32" s="143"/>
      <c r="G32" s="6"/>
      <c r="H32" s="11"/>
      <c r="I32" s="6"/>
      <c r="J32" s="6"/>
      <c r="K32" s="6"/>
      <c r="L32" s="6"/>
      <c r="M32" s="6"/>
      <c r="N32" s="6"/>
      <c r="O32" s="6"/>
      <c r="P32" s="6"/>
      <c r="Q32" s="6"/>
      <c r="R32" s="6"/>
      <c r="S32" s="11"/>
      <c r="T32" s="10"/>
      <c r="U32" s="11"/>
      <c r="V32" s="169"/>
      <c r="W32" s="3"/>
      <c r="X32" s="3"/>
      <c r="Y32" s="3"/>
      <c r="Z32" s="3"/>
      <c r="AA32" s="3"/>
      <c r="AB32" s="3"/>
      <c r="AC32" s="3"/>
      <c r="AD32" s="3"/>
      <c r="AE32" s="3"/>
      <c r="AF32" s="3"/>
      <c r="AG32" s="3"/>
      <c r="AH32" s="3"/>
      <c r="AI32" s="3"/>
      <c r="AJ32" s="3"/>
      <c r="AK32" s="3"/>
      <c r="AL32" s="3"/>
      <c r="AM32" s="3"/>
      <c r="AN32" s="3"/>
      <c r="AO32" s="3"/>
      <c r="AP32" s="3"/>
      <c r="AQ32" s="3"/>
    </row>
    <row r="33" spans="1:43" s="176" customFormat="1" ht="18.600000000000001" thickBot="1" x14ac:dyDescent="0.4">
      <c r="A33" s="164"/>
      <c r="B33" s="154" t="s">
        <v>58</v>
      </c>
      <c r="C33" s="155"/>
      <c r="D33" s="155"/>
      <c r="E33" s="155"/>
      <c r="F33" s="156"/>
      <c r="G33" s="155"/>
      <c r="H33" s="157"/>
      <c r="I33" s="155"/>
      <c r="J33" s="155"/>
      <c r="K33" s="155"/>
      <c r="L33" s="155"/>
      <c r="M33" s="155"/>
      <c r="N33" s="155"/>
      <c r="O33" s="155"/>
      <c r="P33" s="155"/>
      <c r="Q33" s="155"/>
      <c r="R33" s="155"/>
      <c r="S33" s="157"/>
      <c r="T33" s="158"/>
      <c r="U33" s="157"/>
      <c r="V33" s="165"/>
      <c r="W33" s="3"/>
      <c r="X33" s="3"/>
      <c r="Y33" s="3"/>
      <c r="Z33" s="3"/>
      <c r="AA33" s="3"/>
      <c r="AB33" s="3"/>
      <c r="AC33" s="3"/>
      <c r="AD33" s="3"/>
      <c r="AE33" s="3"/>
      <c r="AF33" s="3"/>
      <c r="AG33" s="3"/>
      <c r="AH33" s="3"/>
      <c r="AI33" s="3"/>
      <c r="AJ33" s="3"/>
      <c r="AK33" s="3"/>
      <c r="AL33" s="3"/>
      <c r="AM33" s="3"/>
      <c r="AN33" s="3"/>
      <c r="AO33" s="3"/>
      <c r="AP33" s="3"/>
      <c r="AQ33" s="3"/>
    </row>
    <row r="34" spans="1:43" s="176" customFormat="1" ht="18.600000000000001" thickBot="1" x14ac:dyDescent="0.4">
      <c r="A34" s="162"/>
      <c r="B34" s="17"/>
      <c r="C34" s="17"/>
      <c r="D34" s="147"/>
      <c r="E34" s="17"/>
      <c r="F34" s="148"/>
      <c r="G34" s="17"/>
      <c r="H34" s="17"/>
      <c r="I34" s="17"/>
      <c r="J34" s="17"/>
      <c r="K34" s="17"/>
      <c r="L34" s="17"/>
      <c r="M34" s="17"/>
      <c r="N34" s="17"/>
      <c r="O34" s="17"/>
      <c r="P34" s="17"/>
      <c r="Q34" s="17"/>
      <c r="R34" s="17"/>
      <c r="S34" s="148"/>
      <c r="T34" s="152"/>
      <c r="U34" s="148"/>
      <c r="V34" s="173"/>
      <c r="W34" s="3"/>
      <c r="X34" s="3"/>
      <c r="Y34" s="3"/>
      <c r="Z34" s="3"/>
      <c r="AA34" s="3"/>
      <c r="AB34" s="3"/>
      <c r="AC34" s="3"/>
      <c r="AD34" s="3"/>
      <c r="AE34" s="3"/>
      <c r="AF34" s="3"/>
      <c r="AG34" s="3"/>
      <c r="AH34" s="3"/>
      <c r="AI34" s="3"/>
      <c r="AJ34" s="3"/>
      <c r="AK34" s="3"/>
      <c r="AL34" s="3"/>
      <c r="AM34" s="3"/>
      <c r="AN34" s="3"/>
      <c r="AO34" s="3"/>
      <c r="AP34" s="3"/>
      <c r="AQ34" s="3"/>
    </row>
    <row r="35" spans="1:43" s="176" customFormat="1" ht="19.5" customHeight="1" thickBot="1" x14ac:dyDescent="0.4">
      <c r="A35" s="174"/>
      <c r="B35" s="149"/>
      <c r="C35" s="149"/>
      <c r="D35" s="17"/>
      <c r="E35" s="17"/>
      <c r="F35" s="17"/>
      <c r="G35" s="17"/>
      <c r="H35" s="373" t="s">
        <v>280</v>
      </c>
      <c r="I35" s="374">
        <f>SUM(G31:R31)</f>
        <v>1409951.333333333</v>
      </c>
      <c r="J35" s="17"/>
      <c r="K35" s="17"/>
      <c r="L35" s="152"/>
      <c r="M35" s="152"/>
      <c r="N35" s="152"/>
      <c r="O35" s="152"/>
      <c r="P35" s="152"/>
      <c r="Q35" s="152"/>
      <c r="R35" s="152"/>
      <c r="S35" s="148"/>
      <c r="T35" s="152"/>
      <c r="U35" s="148"/>
      <c r="V35" s="173"/>
      <c r="W35" s="3"/>
      <c r="X35" s="3"/>
      <c r="Y35" s="3"/>
      <c r="Z35" s="3"/>
      <c r="AA35" s="3"/>
      <c r="AB35" s="3"/>
      <c r="AC35" s="3"/>
      <c r="AD35" s="3"/>
      <c r="AE35" s="3"/>
      <c r="AF35" s="3"/>
      <c r="AG35" s="3"/>
      <c r="AH35" s="3"/>
      <c r="AI35" s="3"/>
      <c r="AJ35" s="3"/>
      <c r="AK35" s="3"/>
      <c r="AL35" s="3"/>
      <c r="AM35" s="3"/>
      <c r="AN35" s="3"/>
      <c r="AO35" s="3"/>
      <c r="AP35" s="3"/>
      <c r="AQ35" s="3"/>
    </row>
    <row r="36" spans="1:43" s="176" customFormat="1" ht="19.5" customHeight="1" x14ac:dyDescent="0.35">
      <c r="A36" s="174"/>
      <c r="B36" s="149"/>
      <c r="C36" s="149"/>
      <c r="D36" s="17"/>
      <c r="E36" s="17"/>
      <c r="F36" s="17"/>
      <c r="G36" s="17" t="s">
        <v>281</v>
      </c>
      <c r="H36" s="150"/>
      <c r="I36" s="152"/>
      <c r="J36" s="17"/>
      <c r="K36" s="17"/>
      <c r="L36" s="152"/>
      <c r="M36" s="152"/>
      <c r="N36" s="152"/>
      <c r="O36" s="152"/>
      <c r="P36" s="152"/>
      <c r="Q36" s="152"/>
      <c r="R36" s="152"/>
      <c r="S36" s="148"/>
      <c r="T36" s="152"/>
      <c r="U36" s="148"/>
      <c r="V36" s="173"/>
      <c r="W36" s="3"/>
      <c r="X36" s="3"/>
      <c r="Y36" s="3"/>
      <c r="Z36" s="3"/>
      <c r="AA36" s="3"/>
      <c r="AB36" s="3"/>
      <c r="AC36" s="3"/>
      <c r="AD36" s="3"/>
      <c r="AE36" s="3"/>
      <c r="AF36" s="3"/>
      <c r="AG36" s="3"/>
      <c r="AH36" s="3"/>
      <c r="AI36" s="3"/>
      <c r="AJ36" s="3"/>
      <c r="AK36" s="3"/>
      <c r="AL36" s="3"/>
      <c r="AM36" s="3"/>
      <c r="AN36" s="3"/>
      <c r="AO36" s="3"/>
      <c r="AP36" s="3"/>
      <c r="AQ36" s="3"/>
    </row>
    <row r="37" spans="1:43" s="176" customFormat="1" ht="19.5" customHeight="1" x14ac:dyDescent="0.35">
      <c r="A37" s="370"/>
      <c r="B37" s="149"/>
      <c r="C37" s="149"/>
      <c r="D37" s="17"/>
      <c r="E37" s="17"/>
      <c r="F37" s="17"/>
      <c r="G37" s="17"/>
      <c r="H37" s="150"/>
      <c r="I37" s="152"/>
      <c r="J37" s="17"/>
      <c r="K37" s="17"/>
      <c r="L37" s="152"/>
      <c r="M37" s="152"/>
      <c r="N37" s="152"/>
      <c r="O37" s="152"/>
      <c r="P37" s="152"/>
      <c r="Q37" s="152"/>
      <c r="R37" s="152"/>
      <c r="S37" s="148"/>
      <c r="T37" s="152"/>
      <c r="U37" s="148"/>
      <c r="V37" s="173"/>
      <c r="W37" s="3"/>
      <c r="X37" s="3"/>
      <c r="Y37" s="3"/>
      <c r="Z37" s="3"/>
      <c r="AA37" s="3"/>
      <c r="AB37" s="3"/>
      <c r="AC37" s="3"/>
      <c r="AD37" s="3"/>
      <c r="AE37" s="3"/>
      <c r="AF37" s="3"/>
      <c r="AG37" s="3"/>
      <c r="AH37" s="3"/>
      <c r="AI37" s="3"/>
      <c r="AJ37" s="3"/>
      <c r="AK37" s="3"/>
      <c r="AL37" s="3"/>
      <c r="AM37" s="3"/>
      <c r="AN37" s="3"/>
      <c r="AO37" s="3"/>
      <c r="AP37" s="3"/>
      <c r="AQ37" s="3"/>
    </row>
    <row r="38" spans="1:43" s="176" customFormat="1" ht="18" x14ac:dyDescent="0.35">
      <c r="A38" s="370" t="s">
        <v>306</v>
      </c>
      <c r="B38" s="263"/>
      <c r="C38" s="149"/>
      <c r="D38" s="17"/>
      <c r="E38" s="17"/>
      <c r="F38" s="17"/>
      <c r="G38" s="17"/>
      <c r="H38" s="150"/>
      <c r="I38" s="17"/>
      <c r="J38" s="148"/>
      <c r="K38" s="17"/>
      <c r="L38" s="152"/>
      <c r="M38" s="152"/>
      <c r="N38" s="152"/>
      <c r="O38" s="152"/>
      <c r="P38" s="152"/>
      <c r="Q38" s="152"/>
      <c r="R38" s="152"/>
      <c r="S38" s="148"/>
      <c r="T38" s="152"/>
      <c r="U38" s="148"/>
      <c r="V38" s="173"/>
      <c r="W38" s="3"/>
      <c r="X38" s="3"/>
      <c r="Y38" s="3"/>
      <c r="Z38" s="3"/>
      <c r="AA38" s="3"/>
      <c r="AB38" s="3"/>
      <c r="AC38" s="3"/>
      <c r="AD38" s="3"/>
      <c r="AE38" s="3"/>
      <c r="AF38" s="3"/>
      <c r="AG38" s="3"/>
      <c r="AH38" s="3"/>
      <c r="AI38" s="3"/>
      <c r="AJ38" s="3"/>
      <c r="AK38" s="3"/>
      <c r="AL38" s="3"/>
      <c r="AM38" s="3"/>
      <c r="AN38" s="3"/>
      <c r="AO38" s="3"/>
      <c r="AP38" s="3"/>
      <c r="AQ38" s="3"/>
    </row>
    <row r="39" spans="1:43" s="176" customFormat="1" ht="18" customHeight="1" x14ac:dyDescent="0.35">
      <c r="A39" s="370"/>
      <c r="B39" s="263"/>
      <c r="C39" s="149"/>
      <c r="D39" s="17"/>
      <c r="E39" s="17"/>
      <c r="F39" s="17"/>
      <c r="G39" s="17"/>
      <c r="H39" s="150"/>
      <c r="I39" s="17"/>
      <c r="J39" s="148"/>
      <c r="K39" s="371"/>
      <c r="L39" s="378" t="s">
        <v>279</v>
      </c>
      <c r="M39" s="378"/>
      <c r="N39" s="378"/>
      <c r="O39" s="378"/>
      <c r="P39" s="378"/>
      <c r="Q39" s="378"/>
      <c r="R39" s="378"/>
      <c r="S39" s="378"/>
      <c r="T39" s="379"/>
      <c r="U39" s="148"/>
      <c r="V39" s="173"/>
      <c r="W39" s="3"/>
      <c r="X39" s="3"/>
      <c r="Y39" s="3"/>
      <c r="Z39" s="3"/>
      <c r="AA39" s="3"/>
      <c r="AB39" s="3"/>
      <c r="AC39" s="3"/>
      <c r="AD39" s="3"/>
      <c r="AE39" s="3"/>
      <c r="AF39" s="3"/>
      <c r="AG39" s="3"/>
      <c r="AH39" s="3"/>
      <c r="AI39" s="3"/>
      <c r="AJ39" s="3"/>
      <c r="AK39" s="3"/>
      <c r="AL39" s="3"/>
      <c r="AM39" s="3"/>
      <c r="AN39" s="3"/>
      <c r="AO39" s="3"/>
      <c r="AP39" s="3"/>
      <c r="AQ39" s="3"/>
    </row>
    <row r="40" spans="1:43" s="176" customFormat="1" ht="21" customHeight="1" x14ac:dyDescent="0.4">
      <c r="A40" s="366" t="s">
        <v>259</v>
      </c>
      <c r="B40" s="149"/>
      <c r="C40" s="149"/>
      <c r="D40" s="17"/>
      <c r="E40" s="17"/>
      <c r="F40" s="375" t="s">
        <v>250</v>
      </c>
      <c r="G40" s="375"/>
      <c r="H40" s="375"/>
      <c r="I40" s="375"/>
      <c r="J40" s="149"/>
      <c r="K40" s="371"/>
      <c r="L40" s="380"/>
      <c r="M40" s="380"/>
      <c r="N40" s="380"/>
      <c r="O40" s="380"/>
      <c r="P40" s="380"/>
      <c r="Q40" s="380"/>
      <c r="R40" s="380"/>
      <c r="S40" s="380"/>
      <c r="T40" s="381"/>
      <c r="U40" s="149"/>
      <c r="V40" s="175"/>
      <c r="W40" s="3"/>
      <c r="X40" s="3"/>
      <c r="Y40" s="3"/>
      <c r="Z40" s="3"/>
      <c r="AA40" s="3"/>
      <c r="AB40" s="3"/>
      <c r="AC40" s="3"/>
      <c r="AD40" s="3"/>
      <c r="AE40" s="3"/>
      <c r="AF40" s="3"/>
      <c r="AG40" s="3"/>
      <c r="AH40" s="3"/>
      <c r="AI40" s="3"/>
      <c r="AJ40" s="3"/>
      <c r="AK40" s="3"/>
      <c r="AL40" s="3"/>
      <c r="AM40" s="3"/>
      <c r="AN40" s="3"/>
      <c r="AO40" s="3"/>
      <c r="AP40" s="3"/>
      <c r="AQ40" s="3"/>
    </row>
    <row r="41" spans="1:43" s="176" customFormat="1" ht="18.75" customHeight="1" thickBot="1" x14ac:dyDescent="0.4">
      <c r="A41" s="174"/>
      <c r="B41" s="149"/>
      <c r="C41" s="149"/>
      <c r="D41" s="17"/>
      <c r="E41" s="149"/>
      <c r="F41" s="182" t="s">
        <v>52</v>
      </c>
      <c r="G41" s="182" t="s">
        <v>256</v>
      </c>
      <c r="H41" s="182" t="s">
        <v>257</v>
      </c>
      <c r="I41" s="182" t="s">
        <v>55</v>
      </c>
      <c r="J41" s="182" t="s">
        <v>258</v>
      </c>
      <c r="K41" s="371"/>
      <c r="L41" s="380"/>
      <c r="M41" s="380"/>
      <c r="N41" s="380"/>
      <c r="O41" s="380"/>
      <c r="P41" s="380"/>
      <c r="Q41" s="380"/>
      <c r="R41" s="380"/>
      <c r="S41" s="380"/>
      <c r="T41" s="381"/>
      <c r="U41" s="148"/>
      <c r="V41" s="173"/>
      <c r="W41" s="3"/>
      <c r="X41" s="3"/>
      <c r="Y41" s="3"/>
      <c r="Z41" s="3"/>
      <c r="AA41" s="3"/>
      <c r="AB41" s="3"/>
      <c r="AC41" s="3"/>
      <c r="AD41" s="3"/>
      <c r="AE41" s="3"/>
      <c r="AF41" s="3"/>
      <c r="AG41" s="3"/>
      <c r="AH41" s="3"/>
      <c r="AI41" s="3"/>
      <c r="AJ41" s="3"/>
      <c r="AK41" s="3"/>
      <c r="AL41" s="3"/>
      <c r="AM41" s="3"/>
      <c r="AN41" s="3"/>
      <c r="AO41" s="3"/>
      <c r="AP41" s="3"/>
      <c r="AQ41" s="3"/>
    </row>
    <row r="42" spans="1:43" s="176" customFormat="1" ht="18.600000000000001" thickBot="1" x14ac:dyDescent="0.4">
      <c r="A42" s="174"/>
      <c r="B42" s="149"/>
      <c r="C42" s="149"/>
      <c r="D42" s="17"/>
      <c r="E42" s="151" t="s">
        <v>251</v>
      </c>
      <c r="F42" s="193">
        <f>ACL!D2</f>
        <v>1500000</v>
      </c>
      <c r="G42" s="193">
        <f>ACL!D3</f>
        <v>1497600</v>
      </c>
      <c r="H42" s="193">
        <f>ACL!D4</f>
        <v>1474200</v>
      </c>
      <c r="I42" s="193">
        <f>ACL!D5</f>
        <v>1450800</v>
      </c>
      <c r="J42" s="193">
        <f>ACL!D6</f>
        <v>1380600</v>
      </c>
      <c r="K42" s="371"/>
      <c r="L42" s="380"/>
      <c r="M42" s="380"/>
      <c r="N42" s="380"/>
      <c r="O42" s="380"/>
      <c r="P42" s="380"/>
      <c r="Q42" s="380"/>
      <c r="R42" s="380"/>
      <c r="S42" s="380"/>
      <c r="T42" s="381"/>
      <c r="U42" s="148"/>
      <c r="V42" s="173"/>
      <c r="W42" s="3"/>
      <c r="X42" s="3"/>
      <c r="Y42" s="3"/>
      <c r="Z42" s="3"/>
      <c r="AA42" s="3"/>
      <c r="AB42" s="3"/>
      <c r="AC42" s="3"/>
      <c r="AD42" s="3"/>
      <c r="AE42" s="3"/>
      <c r="AF42" s="3"/>
      <c r="AG42" s="3"/>
      <c r="AH42" s="3"/>
      <c r="AI42" s="3"/>
      <c r="AJ42" s="3"/>
      <c r="AK42" s="3"/>
      <c r="AL42" s="3"/>
      <c r="AM42" s="3"/>
      <c r="AN42" s="3"/>
      <c r="AO42" s="3"/>
      <c r="AP42" s="3"/>
      <c r="AQ42" s="3"/>
    </row>
    <row r="43" spans="1:43" s="176" customFormat="1" ht="18.600000000000001" thickBot="1" x14ac:dyDescent="0.4">
      <c r="A43" s="174"/>
      <c r="B43" s="149"/>
      <c r="C43" s="149"/>
      <c r="D43" s="17"/>
      <c r="E43" s="151" t="s">
        <v>254</v>
      </c>
      <c r="F43" s="194">
        <f>$I$35-F42</f>
        <v>-90048.666666666977</v>
      </c>
      <c r="G43" s="194">
        <f>$I$35-G42</f>
        <v>-87648.666666666977</v>
      </c>
      <c r="H43" s="194">
        <f>$I$35-H42</f>
        <v>-64248.666666666977</v>
      </c>
      <c r="I43" s="194">
        <f>$I$35-I42</f>
        <v>-40848.666666666977</v>
      </c>
      <c r="J43" s="194">
        <f>$I$35-J42</f>
        <v>29351.333333333023</v>
      </c>
      <c r="K43" s="371"/>
      <c r="L43" s="382"/>
      <c r="M43" s="382"/>
      <c r="N43" s="382"/>
      <c r="O43" s="382"/>
      <c r="P43" s="382"/>
      <c r="Q43" s="382"/>
      <c r="R43" s="382"/>
      <c r="S43" s="382"/>
      <c r="T43" s="383"/>
      <c r="U43" s="148"/>
      <c r="V43" s="173"/>
      <c r="W43" s="3"/>
      <c r="X43" s="3"/>
      <c r="Y43" s="3"/>
      <c r="Z43" s="3"/>
      <c r="AA43" s="3"/>
      <c r="AB43" s="3"/>
      <c r="AC43" s="3"/>
      <c r="AD43" s="3"/>
      <c r="AE43" s="3"/>
      <c r="AF43" s="3"/>
      <c r="AG43" s="3"/>
      <c r="AH43" s="3"/>
      <c r="AI43" s="3"/>
      <c r="AJ43" s="3"/>
      <c r="AK43" s="3"/>
      <c r="AL43" s="3"/>
      <c r="AM43" s="3"/>
      <c r="AN43" s="3"/>
      <c r="AO43" s="3"/>
      <c r="AP43" s="3"/>
      <c r="AQ43" s="3"/>
    </row>
    <row r="44" spans="1:43" s="176" customFormat="1" ht="18.600000000000001" thickBot="1" x14ac:dyDescent="0.4">
      <c r="A44" s="174"/>
      <c r="B44" s="149"/>
      <c r="C44" s="149"/>
      <c r="D44" s="17"/>
      <c r="E44" s="150" t="s">
        <v>252</v>
      </c>
      <c r="F44" s="195">
        <f>F43/F42</f>
        <v>-6.0032444444444652E-2</v>
      </c>
      <c r="G44" s="195">
        <f>G43/G42</f>
        <v>-5.8526086182336387E-2</v>
      </c>
      <c r="H44" s="195">
        <f>H43/H42</f>
        <v>-4.3582055804278236E-2</v>
      </c>
      <c r="I44" s="195">
        <f>I43/I42</f>
        <v>-2.8155959930153691E-2</v>
      </c>
      <c r="J44" s="195">
        <f>J43/J42</f>
        <v>2.1259838717465611E-2</v>
      </c>
      <c r="K44" s="153" t="str">
        <f>IF(COUNTIF(G44:J44,"&gt;0%")&gt;0,"&lt;---Yellow highlighting denotes projected overage.","")</f>
        <v>&lt;---Yellow highlighting denotes projected overage.</v>
      </c>
      <c r="L44" s="149"/>
      <c r="M44" s="149"/>
      <c r="N44" s="149"/>
      <c r="O44" s="149"/>
      <c r="P44" s="149"/>
      <c r="Q44" s="149"/>
      <c r="R44" s="149"/>
      <c r="S44" s="148"/>
      <c r="T44" s="152"/>
      <c r="U44" s="148"/>
      <c r="V44" s="173"/>
      <c r="W44" s="3"/>
      <c r="X44" s="3"/>
      <c r="Y44" s="3"/>
      <c r="Z44" s="3"/>
      <c r="AA44" s="3"/>
      <c r="AB44" s="3"/>
      <c r="AC44" s="3"/>
      <c r="AD44" s="3"/>
      <c r="AE44" s="3"/>
      <c r="AF44" s="3"/>
      <c r="AG44" s="3"/>
      <c r="AH44" s="3"/>
      <c r="AI44" s="3"/>
      <c r="AJ44" s="3"/>
      <c r="AK44" s="3"/>
      <c r="AL44" s="3"/>
      <c r="AM44" s="3"/>
      <c r="AN44" s="3"/>
      <c r="AO44" s="3"/>
      <c r="AP44" s="3"/>
      <c r="AQ44" s="3"/>
    </row>
    <row r="45" spans="1:43" s="176" customFormat="1" ht="18" x14ac:dyDescent="0.35">
      <c r="A45" s="174"/>
      <c r="B45" s="149"/>
      <c r="C45" s="149"/>
      <c r="D45" s="17"/>
      <c r="E45" s="150"/>
      <c r="F45" s="264"/>
      <c r="G45" s="264"/>
      <c r="H45" s="264"/>
      <c r="I45" s="264"/>
      <c r="J45" s="153"/>
      <c r="K45" s="149"/>
      <c r="L45" s="149"/>
      <c r="M45" s="149"/>
      <c r="N45" s="149"/>
      <c r="O45" s="149"/>
      <c r="P45" s="149"/>
      <c r="Q45" s="149"/>
      <c r="R45" s="149"/>
      <c r="S45" s="148"/>
      <c r="T45" s="152"/>
      <c r="U45" s="148"/>
      <c r="V45" s="173"/>
      <c r="W45" s="3"/>
      <c r="X45" s="3"/>
      <c r="Y45" s="3"/>
      <c r="Z45" s="3"/>
      <c r="AA45" s="3"/>
      <c r="AB45" s="3"/>
      <c r="AC45" s="3"/>
      <c r="AD45" s="3"/>
      <c r="AE45" s="3"/>
      <c r="AF45" s="3"/>
      <c r="AG45" s="3"/>
      <c r="AH45" s="3"/>
      <c r="AI45" s="3"/>
      <c r="AJ45" s="3"/>
      <c r="AK45" s="3"/>
      <c r="AL45" s="3"/>
      <c r="AM45" s="3"/>
      <c r="AN45" s="3"/>
      <c r="AO45" s="3"/>
      <c r="AP45" s="3"/>
      <c r="AQ45" s="3"/>
    </row>
    <row r="46" spans="1:43" s="183" customFormat="1" ht="18.600000000000001" thickBot="1" x14ac:dyDescent="0.4">
      <c r="A46" s="162"/>
      <c r="B46" s="17"/>
      <c r="C46" s="17"/>
      <c r="D46" s="17"/>
      <c r="E46" s="17"/>
      <c r="F46" s="148"/>
      <c r="G46" s="17"/>
      <c r="H46" s="17"/>
      <c r="I46" s="17"/>
      <c r="J46" s="17"/>
      <c r="K46" s="17"/>
      <c r="L46" s="17"/>
      <c r="M46" s="17"/>
      <c r="N46" s="17"/>
      <c r="O46" s="17"/>
      <c r="P46" s="17"/>
      <c r="Q46" s="17"/>
      <c r="R46" s="17"/>
      <c r="S46" s="148"/>
      <c r="T46" s="152"/>
      <c r="U46" s="148"/>
      <c r="V46" s="173"/>
      <c r="W46" s="146"/>
      <c r="X46" s="146"/>
      <c r="Y46" s="146"/>
      <c r="Z46" s="146"/>
      <c r="AA46" s="146"/>
      <c r="AB46" s="146"/>
      <c r="AC46" s="146"/>
      <c r="AD46" s="146"/>
      <c r="AE46" s="146"/>
      <c r="AF46" s="146"/>
      <c r="AG46" s="146"/>
      <c r="AH46" s="146"/>
      <c r="AI46" s="146"/>
      <c r="AJ46" s="146"/>
      <c r="AK46" s="146"/>
      <c r="AL46" s="146"/>
      <c r="AM46" s="146"/>
      <c r="AN46" s="146"/>
      <c r="AO46" s="146"/>
      <c r="AP46" s="146"/>
      <c r="AQ46" s="146"/>
    </row>
    <row r="47" spans="1:43" s="176" customFormat="1" ht="19.2" thickTop="1" thickBot="1" x14ac:dyDescent="0.4">
      <c r="A47" s="339"/>
      <c r="B47" s="340" t="s">
        <v>157</v>
      </c>
      <c r="C47" s="341"/>
      <c r="D47" s="341"/>
      <c r="E47" s="341"/>
      <c r="F47" s="342"/>
      <c r="G47" s="341"/>
      <c r="H47" s="343"/>
      <c r="I47" s="341"/>
      <c r="J47" s="341"/>
      <c r="K47" s="341"/>
      <c r="L47" s="341"/>
      <c r="M47" s="341"/>
      <c r="N47" s="341"/>
      <c r="O47" s="341"/>
      <c r="P47" s="341"/>
      <c r="Q47" s="341"/>
      <c r="R47" s="341"/>
      <c r="S47" s="343"/>
      <c r="T47" s="344"/>
      <c r="U47" s="343"/>
      <c r="V47" s="345"/>
      <c r="W47" s="3"/>
      <c r="X47" s="3"/>
      <c r="Y47" s="3"/>
      <c r="Z47" s="3"/>
      <c r="AA47" s="3"/>
      <c r="AB47" s="3"/>
      <c r="AC47" s="3"/>
      <c r="AD47" s="3"/>
      <c r="AE47" s="3"/>
      <c r="AF47" s="3"/>
      <c r="AG47" s="3"/>
      <c r="AH47" s="3"/>
      <c r="AI47" s="3"/>
      <c r="AJ47" s="3"/>
      <c r="AK47" s="3"/>
      <c r="AL47" s="3"/>
      <c r="AM47" s="3"/>
      <c r="AN47" s="3"/>
      <c r="AO47" s="3"/>
      <c r="AP47" s="3"/>
      <c r="AQ47" s="3"/>
    </row>
    <row r="48" spans="1:43" ht="18.600000000000001" thickTop="1" x14ac:dyDescent="0.35">
      <c r="A48" s="272"/>
      <c r="B48" s="268"/>
      <c r="C48" s="268"/>
      <c r="D48" s="268"/>
      <c r="E48" s="268"/>
      <c r="F48" s="268"/>
      <c r="G48" s="268"/>
      <c r="H48" s="268"/>
      <c r="I48" s="268"/>
      <c r="J48" s="268"/>
      <c r="K48" s="268"/>
      <c r="L48" s="268"/>
      <c r="M48" s="268"/>
      <c r="N48" s="268"/>
      <c r="O48" s="268"/>
      <c r="P48" s="268"/>
      <c r="Q48" s="268"/>
      <c r="R48" s="268"/>
      <c r="S48" s="268"/>
      <c r="T48" s="268"/>
      <c r="U48" s="268"/>
      <c r="V48" s="273"/>
      <c r="W48" s="146"/>
      <c r="X48" s="146"/>
      <c r="Y48" s="146"/>
      <c r="Z48" s="146"/>
      <c r="AA48" s="146"/>
      <c r="AB48" s="146"/>
      <c r="AC48" s="146"/>
      <c r="AD48" s="146"/>
      <c r="AE48" s="146"/>
      <c r="AF48" s="146"/>
      <c r="AG48" s="146"/>
      <c r="AH48" s="146"/>
      <c r="AI48" s="146"/>
      <c r="AJ48" s="146"/>
      <c r="AK48" s="146"/>
      <c r="AL48" s="146"/>
      <c r="AM48" s="146"/>
      <c r="AN48" s="146"/>
      <c r="AO48" s="146"/>
      <c r="AP48" s="146"/>
      <c r="AQ48" s="146"/>
    </row>
    <row r="49" spans="1:43" ht="18" x14ac:dyDescent="0.35">
      <c r="A49" s="272"/>
      <c r="B49" s="268"/>
      <c r="C49" s="268"/>
      <c r="D49" s="268"/>
      <c r="E49" s="268"/>
      <c r="F49" s="268"/>
      <c r="G49" s="268"/>
      <c r="H49" s="268"/>
      <c r="I49" s="268"/>
      <c r="J49" s="268"/>
      <c r="K49" s="268"/>
      <c r="L49" s="268"/>
      <c r="M49" s="268"/>
      <c r="N49" s="268"/>
      <c r="O49" s="268"/>
      <c r="P49" s="268"/>
      <c r="Q49" s="268"/>
      <c r="R49" s="268"/>
      <c r="S49" s="268"/>
      <c r="T49" s="268"/>
      <c r="U49" s="268"/>
      <c r="V49" s="273"/>
      <c r="W49" s="146"/>
      <c r="X49" s="146"/>
      <c r="Y49" s="146"/>
      <c r="Z49" s="146"/>
      <c r="AA49" s="146"/>
      <c r="AB49" s="146"/>
      <c r="AC49" s="146"/>
      <c r="AD49" s="146"/>
      <c r="AE49" s="146"/>
      <c r="AF49" s="146"/>
      <c r="AG49" s="146"/>
      <c r="AH49" s="146"/>
      <c r="AI49" s="146"/>
      <c r="AJ49" s="146"/>
      <c r="AK49" s="146"/>
      <c r="AL49" s="146"/>
      <c r="AM49" s="146"/>
      <c r="AN49" s="146"/>
      <c r="AO49" s="146"/>
      <c r="AP49" s="146"/>
      <c r="AQ49" s="146"/>
    </row>
    <row r="50" spans="1:43" ht="18" x14ac:dyDescent="0.35">
      <c r="A50" s="272"/>
      <c r="B50" s="268"/>
      <c r="C50" s="268"/>
      <c r="D50" s="268"/>
      <c r="E50" s="269"/>
      <c r="F50" s="270"/>
      <c r="G50" s="271"/>
      <c r="H50" s="271"/>
      <c r="I50" s="270"/>
      <c r="J50" s="270"/>
      <c r="K50" s="270"/>
      <c r="L50" s="270"/>
      <c r="M50" s="268"/>
      <c r="N50" s="268"/>
      <c r="O50" s="268"/>
      <c r="P50" s="268"/>
      <c r="Q50" s="268"/>
      <c r="R50" s="268"/>
      <c r="S50" s="268"/>
      <c r="T50" s="268"/>
      <c r="U50" s="268"/>
      <c r="V50" s="273"/>
      <c r="W50" s="146"/>
      <c r="X50" s="146"/>
      <c r="Y50" s="146"/>
      <c r="Z50" s="146"/>
      <c r="AA50" s="146"/>
      <c r="AB50" s="146"/>
      <c r="AC50" s="146"/>
      <c r="AD50" s="146"/>
      <c r="AE50" s="146"/>
      <c r="AF50" s="146"/>
      <c r="AG50" s="146"/>
      <c r="AH50" s="146"/>
      <c r="AI50" s="146"/>
      <c r="AJ50" s="146"/>
      <c r="AK50" s="146"/>
      <c r="AL50" s="146"/>
      <c r="AM50" s="146"/>
      <c r="AN50" s="146"/>
      <c r="AO50" s="146"/>
      <c r="AP50" s="146"/>
      <c r="AQ50" s="146"/>
    </row>
    <row r="51" spans="1:43" ht="18" x14ac:dyDescent="0.35">
      <c r="A51" s="272"/>
      <c r="B51" s="268"/>
      <c r="C51" s="268"/>
      <c r="D51" s="268"/>
      <c r="E51" s="269"/>
      <c r="F51" s="270"/>
      <c r="G51" s="271"/>
      <c r="H51" s="271"/>
      <c r="I51" s="270"/>
      <c r="J51" s="270"/>
      <c r="K51" s="270"/>
      <c r="L51" s="270"/>
      <c r="M51" s="268"/>
      <c r="N51" s="268"/>
      <c r="O51" s="268"/>
      <c r="P51" s="268"/>
      <c r="Q51" s="268"/>
      <c r="R51" s="268"/>
      <c r="S51" s="268"/>
      <c r="T51" s="268"/>
      <c r="U51" s="268"/>
      <c r="V51" s="273"/>
      <c r="W51" s="146"/>
      <c r="X51" s="146"/>
      <c r="Y51" s="146"/>
      <c r="Z51" s="146"/>
      <c r="AA51" s="146"/>
      <c r="AB51" s="146"/>
      <c r="AC51" s="146"/>
      <c r="AD51" s="146"/>
      <c r="AE51" s="146"/>
      <c r="AF51" s="146"/>
      <c r="AG51" s="146"/>
      <c r="AH51" s="146"/>
      <c r="AI51" s="146"/>
      <c r="AJ51" s="146"/>
      <c r="AK51" s="146"/>
      <c r="AL51" s="146"/>
      <c r="AM51" s="146"/>
      <c r="AN51" s="146"/>
      <c r="AO51" s="146"/>
      <c r="AP51" s="146"/>
      <c r="AQ51" s="146"/>
    </row>
    <row r="52" spans="1:43" ht="18" x14ac:dyDescent="0.35">
      <c r="A52" s="272"/>
      <c r="B52" s="268"/>
      <c r="C52" s="268"/>
      <c r="D52" s="268"/>
      <c r="E52" s="269"/>
      <c r="F52" s="271"/>
      <c r="G52" s="270"/>
      <c r="H52" s="271"/>
      <c r="I52" s="270"/>
      <c r="J52" s="270"/>
      <c r="K52" s="270"/>
      <c r="L52" s="270"/>
      <c r="M52" s="268"/>
      <c r="N52" s="268"/>
      <c r="O52" s="268"/>
      <c r="P52" s="376" t="s">
        <v>255</v>
      </c>
      <c r="Q52" s="376"/>
      <c r="R52" s="376"/>
      <c r="S52" s="376"/>
      <c r="T52" s="316"/>
      <c r="U52" s="268"/>
      <c r="V52" s="273"/>
      <c r="W52" s="146"/>
      <c r="X52" s="146"/>
      <c r="Y52" s="146"/>
      <c r="Z52" s="146"/>
      <c r="AA52" s="146"/>
      <c r="AB52" s="146"/>
      <c r="AC52" s="146"/>
      <c r="AD52" s="146"/>
      <c r="AE52" s="146"/>
      <c r="AF52" s="146"/>
      <c r="AG52" s="146"/>
      <c r="AH52" s="146"/>
      <c r="AI52" s="146"/>
      <c r="AJ52" s="146"/>
      <c r="AK52" s="146"/>
      <c r="AL52" s="146"/>
      <c r="AM52" s="146"/>
      <c r="AN52" s="146"/>
      <c r="AO52" s="146"/>
      <c r="AP52" s="146"/>
      <c r="AQ52" s="146"/>
    </row>
    <row r="53" spans="1:43" ht="18" x14ac:dyDescent="0.35">
      <c r="A53" s="272"/>
      <c r="B53" s="268"/>
      <c r="C53" s="268"/>
      <c r="D53" s="268"/>
      <c r="E53" s="270"/>
      <c r="F53" s="270"/>
      <c r="G53" s="271"/>
      <c r="H53" s="271"/>
      <c r="I53" s="270"/>
      <c r="J53" s="270"/>
      <c r="K53" s="270"/>
      <c r="L53" s="270"/>
      <c r="M53" s="268"/>
      <c r="N53" s="268"/>
      <c r="O53" s="315"/>
      <c r="P53" s="317"/>
      <c r="Q53" s="318" t="s">
        <v>282</v>
      </c>
      <c r="R53" s="318" t="s">
        <v>283</v>
      </c>
      <c r="S53" s="318" t="s">
        <v>284</v>
      </c>
      <c r="T53" s="318" t="s">
        <v>285</v>
      </c>
      <c r="U53" s="318" t="s">
        <v>286</v>
      </c>
      <c r="V53" s="338"/>
      <c r="W53" s="146"/>
      <c r="X53" s="146"/>
      <c r="Y53" s="146"/>
      <c r="Z53" s="146"/>
      <c r="AA53" s="146"/>
      <c r="AB53" s="146"/>
      <c r="AC53" s="146"/>
      <c r="AD53" s="146"/>
      <c r="AE53" s="146"/>
      <c r="AF53" s="146"/>
      <c r="AG53" s="146"/>
      <c r="AH53" s="146"/>
      <c r="AI53" s="146"/>
      <c r="AJ53" s="146"/>
      <c r="AK53" s="146"/>
      <c r="AL53" s="146"/>
      <c r="AM53" s="146"/>
      <c r="AN53" s="146"/>
      <c r="AO53" s="146"/>
      <c r="AP53" s="146"/>
      <c r="AQ53" s="146"/>
    </row>
    <row r="54" spans="1:43" ht="18" x14ac:dyDescent="0.35">
      <c r="A54" s="272"/>
      <c r="B54" s="268"/>
      <c r="C54" s="268"/>
      <c r="D54" s="268"/>
      <c r="E54" s="269"/>
      <c r="F54" s="271"/>
      <c r="G54" s="271"/>
      <c r="H54" s="271"/>
      <c r="I54" s="270"/>
      <c r="J54" s="270"/>
      <c r="K54" s="270"/>
      <c r="L54" s="270"/>
      <c r="M54" s="268"/>
      <c r="N54" s="268"/>
      <c r="O54" s="319"/>
      <c r="P54" s="320" t="s">
        <v>182</v>
      </c>
      <c r="Q54" s="321" t="str">
        <f>IF(SUM(Daily!K:K)=0,"N/A",(SUM(Daily!K:K)))</f>
        <v>N/A</v>
      </c>
      <c r="R54" s="321" t="str">
        <f>IF(SUM(Daily!L:L)=0,"N/A",(SUM(Daily!L:L)))</f>
        <v>N/A</v>
      </c>
      <c r="S54" s="321" t="str">
        <f>IF(SUM(Daily!M:M)=0,"N/A",(SUM(Daily!M:M)))</f>
        <v>N/A</v>
      </c>
      <c r="T54" s="321" t="str">
        <f>IF(SUM(Daily!N:N)=0,"N/A",(SUM(Daily!N:N)))</f>
        <v>N/A</v>
      </c>
      <c r="U54" s="321">
        <f>IF(SUM(Daily!O:O)=0,"N/A",(SUM(Daily!O:O)))</f>
        <v>41621</v>
      </c>
      <c r="V54" s="273"/>
      <c r="W54" s="146"/>
      <c r="X54" s="146"/>
      <c r="Y54" s="146"/>
      <c r="Z54" s="146"/>
      <c r="AA54" s="146"/>
      <c r="AB54" s="146"/>
      <c r="AC54" s="146"/>
      <c r="AD54" s="146"/>
      <c r="AE54" s="146"/>
      <c r="AF54" s="146"/>
      <c r="AG54" s="146"/>
      <c r="AH54" s="146"/>
      <c r="AI54" s="146"/>
      <c r="AJ54" s="146"/>
      <c r="AK54" s="146"/>
      <c r="AL54" s="146"/>
      <c r="AM54" s="146"/>
      <c r="AN54" s="146"/>
      <c r="AO54" s="146"/>
      <c r="AP54" s="146"/>
      <c r="AQ54" s="146"/>
    </row>
    <row r="55" spans="1:43" ht="18" x14ac:dyDescent="0.35">
      <c r="A55" s="272"/>
      <c r="B55" s="268"/>
      <c r="C55" s="268"/>
      <c r="D55" s="268"/>
      <c r="E55" s="269"/>
      <c r="F55" s="270"/>
      <c r="G55" s="270"/>
      <c r="H55" s="271"/>
      <c r="I55" s="270"/>
      <c r="J55" s="270"/>
      <c r="K55" s="270"/>
      <c r="L55" s="270"/>
      <c r="M55" s="268"/>
      <c r="N55" s="268"/>
      <c r="O55" s="319"/>
      <c r="P55" s="320" t="s">
        <v>183</v>
      </c>
      <c r="Q55" s="322">
        <f>IF(ISNUMBER(Q54),365-SUM(inputs!$B$39:$M$39)-(DATE(2014,1,1)-Q54),365-SUM(inputs!$B$39:$M$39))</f>
        <v>365</v>
      </c>
      <c r="R55" s="322">
        <f>IF(ISNUMBER(R54),365-SUM(inputs!$B$39:$M$39)-(DATE(2014,1,1)-R54),365-SUM(inputs!$B$39:$M$39))</f>
        <v>365</v>
      </c>
      <c r="S55" s="322">
        <f>IF(ISNUMBER(S54),365-SUM(inputs!$B$39:$M$39)-(DATE(2014,1,1)-S54),365-SUM(inputs!$B$39:$M$39))</f>
        <v>365</v>
      </c>
      <c r="T55" s="322">
        <f>IF(ISNUMBER(T54),365-SUM(inputs!$B$39:$M$39)-(DATE(2014,1,1)-T54),365-SUM(inputs!$B$39:$M$39))</f>
        <v>365</v>
      </c>
      <c r="U55" s="322">
        <f>IF(ISNUMBER(U54),365-SUM(inputs!$B$39:$M$39)-(DATE(2014,1,1)-U54),365-SUM(inputs!$B$39:$M$39))</f>
        <v>346</v>
      </c>
      <c r="V55" s="273"/>
      <c r="W55" s="146"/>
      <c r="X55" s="146"/>
      <c r="Y55" s="146"/>
      <c r="Z55" s="146"/>
      <c r="AA55" s="146"/>
      <c r="AB55" s="146"/>
      <c r="AC55" s="146"/>
      <c r="AD55" s="146"/>
      <c r="AE55" s="146"/>
      <c r="AF55" s="146"/>
      <c r="AG55" s="146"/>
      <c r="AH55" s="146"/>
      <c r="AI55" s="146"/>
      <c r="AJ55" s="146"/>
      <c r="AK55" s="146"/>
      <c r="AL55" s="146"/>
      <c r="AM55" s="146"/>
      <c r="AN55" s="146"/>
      <c r="AO55" s="146"/>
      <c r="AP55" s="146"/>
      <c r="AQ55" s="146"/>
    </row>
    <row r="56" spans="1:43" ht="18" x14ac:dyDescent="0.35">
      <c r="A56" s="272"/>
      <c r="B56" s="268"/>
      <c r="C56" s="268"/>
      <c r="D56" s="268"/>
      <c r="E56" s="270"/>
      <c r="F56" s="270"/>
      <c r="G56" s="270"/>
      <c r="H56" s="270"/>
      <c r="I56" s="270"/>
      <c r="J56" s="270"/>
      <c r="K56" s="270"/>
      <c r="L56" s="270"/>
      <c r="M56" s="268"/>
      <c r="N56" s="268"/>
      <c r="O56" s="268"/>
      <c r="P56" s="268"/>
      <c r="Q56" s="268"/>
      <c r="R56" s="268"/>
      <c r="S56" s="268"/>
      <c r="T56" s="268"/>
      <c r="U56" s="268"/>
      <c r="V56" s="273"/>
      <c r="W56" s="146"/>
      <c r="X56" s="146"/>
      <c r="Y56" s="324"/>
      <c r="Z56" s="324"/>
      <c r="AA56" s="146"/>
      <c r="AB56" s="146"/>
      <c r="AC56" s="146"/>
      <c r="AD56" s="146"/>
      <c r="AE56" s="146"/>
      <c r="AF56" s="146"/>
      <c r="AG56" s="146"/>
      <c r="AH56" s="146"/>
      <c r="AI56" s="146"/>
      <c r="AJ56" s="146"/>
      <c r="AK56" s="146"/>
      <c r="AL56" s="146"/>
      <c r="AM56" s="146"/>
      <c r="AN56" s="146"/>
      <c r="AO56" s="146"/>
      <c r="AP56" s="146"/>
      <c r="AQ56" s="146"/>
    </row>
    <row r="57" spans="1:43" ht="18" x14ac:dyDescent="0.35">
      <c r="A57" s="272"/>
      <c r="B57" s="268"/>
      <c r="C57" s="268"/>
      <c r="D57" s="268"/>
      <c r="E57" s="268"/>
      <c r="F57" s="268"/>
      <c r="G57" s="268"/>
      <c r="H57" s="268"/>
      <c r="I57" s="268"/>
      <c r="J57" s="268"/>
      <c r="K57" s="268"/>
      <c r="L57" s="268"/>
      <c r="M57" s="268"/>
      <c r="N57" s="268"/>
      <c r="O57" s="268"/>
      <c r="P57" s="268"/>
      <c r="Q57" s="268"/>
      <c r="R57" s="268" t="s">
        <v>195</v>
      </c>
      <c r="S57" s="268"/>
      <c r="T57" s="268"/>
      <c r="U57" s="268"/>
      <c r="V57" s="273"/>
      <c r="W57" s="146"/>
      <c r="X57" s="146"/>
      <c r="Y57" s="146"/>
      <c r="Z57" s="146"/>
      <c r="AA57" s="146"/>
      <c r="AB57" s="146"/>
      <c r="AC57" s="146"/>
      <c r="AD57" s="146"/>
      <c r="AE57" s="146"/>
      <c r="AF57" s="146"/>
      <c r="AG57" s="146"/>
      <c r="AH57" s="146"/>
      <c r="AI57" s="146"/>
      <c r="AJ57" s="146"/>
      <c r="AK57" s="146"/>
      <c r="AL57" s="146"/>
      <c r="AM57" s="146"/>
      <c r="AN57" s="146"/>
      <c r="AO57" s="146"/>
      <c r="AP57" s="146"/>
      <c r="AQ57" s="146"/>
    </row>
    <row r="58" spans="1:43" ht="18" x14ac:dyDescent="0.35">
      <c r="A58" s="272"/>
      <c r="B58" s="268"/>
      <c r="C58" s="268"/>
      <c r="D58" s="268"/>
      <c r="E58" s="268"/>
      <c r="F58" s="268"/>
      <c r="G58" s="268"/>
      <c r="H58" s="268"/>
      <c r="I58" s="268"/>
      <c r="J58" s="268"/>
      <c r="K58" s="268"/>
      <c r="L58" s="268"/>
      <c r="M58" s="268"/>
      <c r="N58" s="268"/>
      <c r="O58" s="268"/>
      <c r="P58" s="268"/>
      <c r="Q58" s="268"/>
      <c r="R58" s="268"/>
      <c r="S58" s="268"/>
      <c r="T58" s="268"/>
      <c r="U58" s="268"/>
      <c r="V58" s="273"/>
      <c r="W58" s="146"/>
      <c r="X58" s="146"/>
      <c r="Y58" s="146"/>
      <c r="Z58" s="146"/>
      <c r="AA58" s="146"/>
      <c r="AB58" s="146"/>
      <c r="AC58" s="146"/>
      <c r="AD58" s="146"/>
      <c r="AE58" s="146"/>
      <c r="AF58" s="146"/>
      <c r="AG58" s="146"/>
      <c r="AH58" s="146"/>
      <c r="AI58" s="146"/>
      <c r="AJ58" s="146"/>
      <c r="AK58" s="146"/>
      <c r="AL58" s="146"/>
      <c r="AM58" s="146"/>
      <c r="AN58" s="146"/>
      <c r="AO58" s="146"/>
      <c r="AP58" s="146"/>
      <c r="AQ58" s="146"/>
    </row>
    <row r="59" spans="1:43" ht="18" x14ac:dyDescent="0.35">
      <c r="A59" s="272"/>
      <c r="B59" s="268"/>
      <c r="C59" s="268"/>
      <c r="D59" s="268"/>
      <c r="E59" s="268"/>
      <c r="F59" s="268"/>
      <c r="G59" s="268"/>
      <c r="H59" s="268"/>
      <c r="I59" s="268"/>
      <c r="J59" s="268"/>
      <c r="K59" s="268"/>
      <c r="L59" s="268"/>
      <c r="M59" s="268"/>
      <c r="N59" s="268"/>
      <c r="O59" s="268"/>
      <c r="P59" s="268"/>
      <c r="Q59" s="268"/>
      <c r="R59" s="268"/>
      <c r="S59" s="268"/>
      <c r="T59" s="268"/>
      <c r="U59" s="268"/>
      <c r="V59" s="273"/>
      <c r="W59" s="146"/>
      <c r="X59" s="146"/>
      <c r="Y59" s="146"/>
      <c r="Z59" s="146"/>
      <c r="AA59" s="146"/>
      <c r="AB59" s="146"/>
      <c r="AC59" s="146"/>
      <c r="AD59" s="146"/>
      <c r="AE59" s="146"/>
      <c r="AF59" s="146"/>
      <c r="AG59" s="146"/>
      <c r="AH59" s="146"/>
      <c r="AI59" s="146"/>
      <c r="AJ59" s="146"/>
      <c r="AK59" s="146"/>
      <c r="AL59" s="146"/>
      <c r="AM59" s="146"/>
      <c r="AN59" s="146"/>
      <c r="AO59" s="146"/>
      <c r="AP59" s="146"/>
      <c r="AQ59" s="146"/>
    </row>
    <row r="60" spans="1:43" ht="18" x14ac:dyDescent="0.35">
      <c r="A60" s="272"/>
      <c r="B60" s="268"/>
      <c r="C60" s="268"/>
      <c r="D60" s="268"/>
      <c r="E60" s="268"/>
      <c r="F60" s="268"/>
      <c r="G60" s="268"/>
      <c r="H60" s="268"/>
      <c r="I60" s="268"/>
      <c r="J60" s="268"/>
      <c r="K60" s="268"/>
      <c r="L60" s="268"/>
      <c r="M60" s="268"/>
      <c r="N60" s="268"/>
      <c r="O60" s="268"/>
      <c r="P60" s="268"/>
      <c r="Q60" s="268"/>
      <c r="R60" s="268"/>
      <c r="S60" s="268"/>
      <c r="T60" s="268"/>
      <c r="U60" s="268"/>
      <c r="V60" s="273"/>
      <c r="W60" s="146"/>
      <c r="X60" s="146"/>
      <c r="Y60" s="146"/>
      <c r="Z60" s="146"/>
      <c r="AA60" s="146"/>
      <c r="AB60" s="146"/>
      <c r="AC60" s="146"/>
      <c r="AD60" s="146"/>
      <c r="AE60" s="146"/>
      <c r="AF60" s="146"/>
      <c r="AG60" s="146"/>
      <c r="AH60" s="146"/>
      <c r="AI60" s="146"/>
      <c r="AJ60" s="146"/>
      <c r="AK60" s="146"/>
      <c r="AL60" s="146"/>
      <c r="AM60" s="146"/>
      <c r="AN60" s="146"/>
      <c r="AO60" s="146"/>
      <c r="AP60" s="146"/>
      <c r="AQ60" s="146"/>
    </row>
    <row r="61" spans="1:43" ht="18" x14ac:dyDescent="0.35">
      <c r="A61" s="272"/>
      <c r="B61" s="268"/>
      <c r="C61" s="268"/>
      <c r="D61" s="268"/>
      <c r="E61" s="268"/>
      <c r="F61" s="268"/>
      <c r="G61" s="268"/>
      <c r="H61" s="268"/>
      <c r="I61" s="268"/>
      <c r="J61" s="268"/>
      <c r="K61" s="268"/>
      <c r="L61" s="268"/>
      <c r="M61" s="268"/>
      <c r="N61" s="268"/>
      <c r="O61" s="268"/>
      <c r="P61" s="268"/>
      <c r="Q61" s="268"/>
      <c r="R61" s="268"/>
      <c r="S61" s="268"/>
      <c r="T61" s="268"/>
      <c r="U61" s="268"/>
      <c r="V61" s="273"/>
      <c r="W61" s="146"/>
      <c r="X61" s="146"/>
      <c r="Y61" s="146"/>
      <c r="Z61" s="146"/>
      <c r="AA61" s="146"/>
      <c r="AB61" s="146"/>
      <c r="AC61" s="146"/>
      <c r="AD61" s="146"/>
      <c r="AE61" s="146"/>
      <c r="AF61" s="146"/>
      <c r="AG61" s="146"/>
      <c r="AH61" s="146"/>
      <c r="AI61" s="146"/>
      <c r="AJ61" s="146"/>
      <c r="AK61" s="146"/>
      <c r="AL61" s="146"/>
      <c r="AM61" s="146"/>
      <c r="AN61" s="146"/>
      <c r="AO61" s="146"/>
      <c r="AP61" s="146"/>
      <c r="AQ61" s="146"/>
    </row>
    <row r="62" spans="1:43" ht="18" x14ac:dyDescent="0.35">
      <c r="A62" s="272"/>
      <c r="B62" s="268"/>
      <c r="C62" s="268"/>
      <c r="D62" s="268"/>
      <c r="E62" s="268"/>
      <c r="F62" s="268"/>
      <c r="G62" s="268"/>
      <c r="H62" s="268"/>
      <c r="I62" s="268"/>
      <c r="J62" s="268"/>
      <c r="K62" s="268"/>
      <c r="L62" s="268"/>
      <c r="M62" s="268"/>
      <c r="N62" s="268"/>
      <c r="O62" s="268"/>
      <c r="P62" s="268"/>
      <c r="Q62" s="268"/>
      <c r="R62" s="268"/>
      <c r="S62" s="268"/>
      <c r="T62" s="268"/>
      <c r="U62" s="268"/>
      <c r="V62" s="273"/>
      <c r="W62" s="146"/>
      <c r="X62" s="146"/>
      <c r="Y62" s="146"/>
      <c r="Z62" s="146"/>
      <c r="AA62" s="146"/>
      <c r="AB62" s="146"/>
      <c r="AC62" s="146"/>
      <c r="AD62" s="146"/>
      <c r="AE62" s="146"/>
      <c r="AF62" s="146"/>
      <c r="AG62" s="146"/>
      <c r="AH62" s="146"/>
      <c r="AI62" s="146"/>
      <c r="AJ62" s="146"/>
      <c r="AK62" s="146"/>
      <c r="AL62" s="146"/>
      <c r="AM62" s="146"/>
      <c r="AN62" s="146"/>
      <c r="AO62" s="146"/>
      <c r="AP62" s="146"/>
      <c r="AQ62" s="146"/>
    </row>
    <row r="63" spans="1:43" ht="18" x14ac:dyDescent="0.35">
      <c r="A63" s="272"/>
      <c r="B63" s="268"/>
      <c r="C63" s="268"/>
      <c r="D63" s="268"/>
      <c r="E63" s="268"/>
      <c r="F63" s="268"/>
      <c r="G63" s="268"/>
      <c r="H63" s="268"/>
      <c r="I63" s="268"/>
      <c r="J63" s="268"/>
      <c r="K63" s="268"/>
      <c r="L63" s="268"/>
      <c r="M63" s="268"/>
      <c r="N63" s="268"/>
      <c r="O63" s="268"/>
      <c r="P63" s="268"/>
      <c r="Q63" s="268"/>
      <c r="R63" s="268"/>
      <c r="S63" s="268"/>
      <c r="T63" s="268"/>
      <c r="U63" s="268"/>
      <c r="V63" s="273"/>
      <c r="W63" s="146"/>
      <c r="X63" s="146"/>
      <c r="Y63" s="146"/>
      <c r="Z63" s="146"/>
      <c r="AA63" s="146"/>
      <c r="AB63" s="146"/>
      <c r="AC63" s="146"/>
      <c r="AD63" s="146"/>
      <c r="AE63" s="146"/>
      <c r="AF63" s="146"/>
      <c r="AG63" s="146"/>
      <c r="AH63" s="146"/>
      <c r="AI63" s="146"/>
      <c r="AJ63" s="146"/>
      <c r="AK63" s="146"/>
      <c r="AL63" s="146"/>
      <c r="AM63" s="146"/>
      <c r="AN63" s="146"/>
      <c r="AO63" s="146"/>
      <c r="AP63" s="146"/>
      <c r="AQ63" s="146"/>
    </row>
    <row r="64" spans="1:43" ht="18" x14ac:dyDescent="0.35">
      <c r="A64" s="272"/>
      <c r="B64" s="268"/>
      <c r="C64" s="268"/>
      <c r="D64" s="268"/>
      <c r="E64" s="268"/>
      <c r="F64" s="268"/>
      <c r="G64" s="268"/>
      <c r="H64" s="268"/>
      <c r="I64" s="268"/>
      <c r="J64" s="268"/>
      <c r="K64" s="268"/>
      <c r="L64" s="268"/>
      <c r="M64" s="268"/>
      <c r="N64" s="268"/>
      <c r="O64" s="268"/>
      <c r="P64" s="268"/>
      <c r="Q64" s="268"/>
      <c r="R64" s="268"/>
      <c r="S64" s="268"/>
      <c r="T64" s="268"/>
      <c r="U64" s="268"/>
      <c r="V64" s="273"/>
      <c r="W64" s="146"/>
      <c r="X64" s="146"/>
      <c r="Y64" s="146"/>
      <c r="Z64" s="146"/>
      <c r="AA64" s="146"/>
      <c r="AB64" s="146"/>
      <c r="AC64" s="146"/>
      <c r="AD64" s="146"/>
      <c r="AE64" s="146"/>
      <c r="AF64" s="146"/>
      <c r="AG64" s="146"/>
      <c r="AH64" s="146"/>
      <c r="AI64" s="146"/>
      <c r="AJ64" s="146"/>
      <c r="AK64" s="146"/>
      <c r="AL64" s="146"/>
      <c r="AM64" s="146"/>
      <c r="AN64" s="146"/>
      <c r="AO64" s="146"/>
      <c r="AP64" s="146"/>
      <c r="AQ64" s="146"/>
    </row>
    <row r="65" spans="1:43" ht="18.600000000000001" thickBot="1" x14ac:dyDescent="0.4">
      <c r="A65" s="274"/>
      <c r="B65" s="275"/>
      <c r="C65" s="275"/>
      <c r="D65" s="275"/>
      <c r="E65" s="275"/>
      <c r="F65" s="275"/>
      <c r="G65" s="275"/>
      <c r="H65" s="275"/>
      <c r="I65" s="275"/>
      <c r="J65" s="275"/>
      <c r="K65" s="275"/>
      <c r="L65" s="275"/>
      <c r="M65" s="275"/>
      <c r="N65" s="275"/>
      <c r="O65" s="275"/>
      <c r="P65" s="275"/>
      <c r="Q65" s="275"/>
      <c r="R65" s="275"/>
      <c r="S65" s="275"/>
      <c r="T65" s="275"/>
      <c r="U65" s="275"/>
      <c r="V65" s="276"/>
      <c r="W65" s="146"/>
      <c r="X65" s="146"/>
      <c r="Y65" s="146"/>
      <c r="Z65" s="146"/>
      <c r="AA65" s="146"/>
      <c r="AB65" s="146"/>
      <c r="AC65" s="146"/>
      <c r="AD65" s="146"/>
      <c r="AE65" s="146"/>
      <c r="AF65" s="146"/>
      <c r="AG65" s="146"/>
      <c r="AH65" s="146"/>
      <c r="AI65" s="146"/>
      <c r="AJ65" s="146"/>
      <c r="AK65" s="146"/>
      <c r="AL65" s="146"/>
      <c r="AM65" s="146"/>
      <c r="AN65" s="146"/>
      <c r="AO65" s="146"/>
      <c r="AP65" s="146"/>
      <c r="AQ65" s="146"/>
    </row>
    <row r="66" spans="1:43" ht="15" thickTop="1" x14ac:dyDescent="0.3"/>
  </sheetData>
  <sheetProtection algorithmName="SHA-512" hashValue="D1ZJ0GnjHTOSecALp8CBRi/B5nEPzPRPksiaySOxeep5i/XnCNotkGJzP3Ab2DcVpKuOXN2MXKZ6FAYUXvUdgQ==" saltValue="/UBk+8hvSBejWaBlzLEr5A==" spinCount="100000" sheet="1" objects="1" scenarios="1"/>
  <mergeCells count="4">
    <mergeCell ref="F40:I40"/>
    <mergeCell ref="P52:S52"/>
    <mergeCell ref="B3:K5"/>
    <mergeCell ref="L39:T43"/>
  </mergeCells>
  <conditionalFormatting sqref="G11:R11">
    <cfRule type="cellIs" dxfId="6" priority="12" operator="equal">
      <formula>1</formula>
    </cfRule>
    <cfRule type="cellIs" dxfId="5" priority="13" operator="between">
      <formula>0.00001</formula>
      <formula>0.99999</formula>
    </cfRule>
    <cfRule type="cellIs" dxfId="4" priority="14" operator="equal">
      <formula>0</formula>
    </cfRule>
  </conditionalFormatting>
  <conditionalFormatting sqref="F44:I44">
    <cfRule type="cellIs" dxfId="3" priority="8" operator="greaterThan">
      <formula>0</formula>
    </cfRule>
  </conditionalFormatting>
  <conditionalFormatting sqref="D27:F29">
    <cfRule type="expression" dxfId="2" priority="3">
      <formula>$K$27="NOTE: Do not select anything other than status quo for bag limit when simulating impacts of vessel limit."</formula>
    </cfRule>
  </conditionalFormatting>
  <conditionalFormatting sqref="J44">
    <cfRule type="cellIs" dxfId="1" priority="1" operator="greaterThan">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15240</xdr:colOff>
                    <xdr:row>8</xdr:row>
                    <xdr:rowOff>220980</xdr:rowOff>
                  </from>
                  <to>
                    <xdr:col>6</xdr:col>
                    <xdr:colOff>800100</xdr:colOff>
                    <xdr:row>9</xdr:row>
                    <xdr:rowOff>220980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8</xdr:row>
                    <xdr:rowOff>220980</xdr:rowOff>
                  </from>
                  <to>
                    <xdr:col>7</xdr:col>
                    <xdr:colOff>800100</xdr:colOff>
                    <xdr:row>9</xdr:row>
                    <xdr:rowOff>220980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8</xdr:row>
                    <xdr:rowOff>220980</xdr:rowOff>
                  </from>
                  <to>
                    <xdr:col>8</xdr:col>
                    <xdr:colOff>800100</xdr:colOff>
                    <xdr:row>9</xdr:row>
                    <xdr:rowOff>220980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7620</xdr:colOff>
                    <xdr:row>8</xdr:row>
                    <xdr:rowOff>220980</xdr:rowOff>
                  </from>
                  <to>
                    <xdr:col>10</xdr:col>
                    <xdr:colOff>0</xdr:colOff>
                    <xdr:row>9</xdr:row>
                    <xdr:rowOff>220980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7620</xdr:colOff>
                    <xdr:row>8</xdr:row>
                    <xdr:rowOff>220980</xdr:rowOff>
                  </from>
                  <to>
                    <xdr:col>10</xdr:col>
                    <xdr:colOff>632460</xdr:colOff>
                    <xdr:row>9</xdr:row>
                    <xdr:rowOff>220980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7620</xdr:colOff>
                    <xdr:row>8</xdr:row>
                    <xdr:rowOff>220980</xdr:rowOff>
                  </from>
                  <to>
                    <xdr:col>12</xdr:col>
                    <xdr:colOff>0</xdr:colOff>
                    <xdr:row>9</xdr:row>
                    <xdr:rowOff>220980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8</xdr:row>
                    <xdr:rowOff>220980</xdr:rowOff>
                  </from>
                  <to>
                    <xdr:col>12</xdr:col>
                    <xdr:colOff>731520</xdr:colOff>
                    <xdr:row>9</xdr:row>
                    <xdr:rowOff>220980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8</xdr:row>
                    <xdr:rowOff>220980</xdr:rowOff>
                  </from>
                  <to>
                    <xdr:col>13</xdr:col>
                    <xdr:colOff>800100</xdr:colOff>
                    <xdr:row>9</xdr:row>
                    <xdr:rowOff>220980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8</xdr:row>
                    <xdr:rowOff>220980</xdr:rowOff>
                  </from>
                  <to>
                    <xdr:col>14</xdr:col>
                    <xdr:colOff>800100</xdr:colOff>
                    <xdr:row>9</xdr:row>
                    <xdr:rowOff>220980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8</xdr:row>
                    <xdr:rowOff>220980</xdr:rowOff>
                  </from>
                  <to>
                    <xdr:col>15</xdr:col>
                    <xdr:colOff>800100</xdr:colOff>
                    <xdr:row>9</xdr:row>
                    <xdr:rowOff>220980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7620</xdr:colOff>
                    <xdr:row>8</xdr:row>
                    <xdr:rowOff>220980</xdr:rowOff>
                  </from>
                  <to>
                    <xdr:col>16</xdr:col>
                    <xdr:colOff>571500</xdr:colOff>
                    <xdr:row>9</xdr:row>
                    <xdr:rowOff>220980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7620</xdr:colOff>
                    <xdr:row>8</xdr:row>
                    <xdr:rowOff>213360</xdr:rowOff>
                  </from>
                  <to>
                    <xdr:col>17</xdr:col>
                    <xdr:colOff>624840</xdr:colOff>
                    <xdr:row>9</xdr:row>
                    <xdr:rowOff>213360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12</xdr:row>
                    <xdr:rowOff>0</xdr:rowOff>
                  </from>
                  <to>
                    <xdr:col>8</xdr:col>
                    <xdr:colOff>518160</xdr:colOff>
                    <xdr:row>13</xdr:row>
                    <xdr:rowOff>7620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30480</xdr:colOff>
                    <xdr:row>26</xdr:row>
                    <xdr:rowOff>0</xdr:rowOff>
                  </from>
                  <to>
                    <xdr:col>8</xdr:col>
                    <xdr:colOff>510540</xdr:colOff>
                    <xdr:row>27</xdr:row>
                    <xdr:rowOff>15240</xdr:rowOff>
                  </to>
                </anchor>
              </controlPr>
            </control>
          </mc:Choice>
        </mc:AlternateContent>
        <mc:AlternateContent xmlns:mc="http://schemas.openxmlformats.org/markup-compatibility/2006">
          <mc:Choice Requires="x14">
            <control shapeId="1053" r:id="rId18" name="Drop Down 29">
              <controlPr locked="0" defaultSize="0" autoLine="0" autoPict="0">
                <anchor moveWithCells="1">
                  <from>
                    <xdr:col>6</xdr:col>
                    <xdr:colOff>38100</xdr:colOff>
                    <xdr:row>19</xdr:row>
                    <xdr:rowOff>0</xdr:rowOff>
                  </from>
                  <to>
                    <xdr:col>8</xdr:col>
                    <xdr:colOff>518160</xdr:colOff>
                    <xdr:row>19</xdr:row>
                    <xdr:rowOff>259080</xdr:rowOff>
                  </to>
                </anchor>
              </controlPr>
            </control>
          </mc:Choice>
        </mc:AlternateContent>
        <mc:AlternateContent xmlns:mc="http://schemas.openxmlformats.org/markup-compatibility/2006">
          <mc:Choice Requires="x14">
            <control shapeId="1054" r:id="rId19" name="Drop Down 30">
              <controlPr locked="0" defaultSize="0" autoLine="0" autoPict="0">
                <anchor moveWithCells="1">
                  <from>
                    <xdr:col>6</xdr:col>
                    <xdr:colOff>38100</xdr:colOff>
                    <xdr:row>22</xdr:row>
                    <xdr:rowOff>0</xdr:rowOff>
                  </from>
                  <to>
                    <xdr:col>8</xdr:col>
                    <xdr:colOff>518160</xdr:colOff>
                    <xdr:row>22</xdr:row>
                    <xdr:rowOff>259080</xdr:rowOff>
                  </to>
                </anchor>
              </controlPr>
            </control>
          </mc:Choice>
        </mc:AlternateContent>
        <mc:AlternateContent xmlns:mc="http://schemas.openxmlformats.org/markup-compatibility/2006">
          <mc:Choice Requires="x14">
            <control shapeId="1055" r:id="rId20" name="Drop Down 31">
              <controlPr locked="0" defaultSize="0" autoLine="0" autoPict="0">
                <anchor moveWithCells="1">
                  <from>
                    <xdr:col>6</xdr:col>
                    <xdr:colOff>38100</xdr:colOff>
                    <xdr:row>15</xdr:row>
                    <xdr:rowOff>0</xdr:rowOff>
                  </from>
                  <to>
                    <xdr:col>8</xdr:col>
                    <xdr:colOff>518160</xdr:colOff>
                    <xdr:row>16</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workbookViewId="0">
      <selection activeCell="D6" sqref="D6"/>
    </sheetView>
  </sheetViews>
  <sheetFormatPr defaultRowHeight="14.4" x14ac:dyDescent="0.3"/>
  <cols>
    <col min="1" max="1" width="12.5546875" bestFit="1" customWidth="1"/>
    <col min="2" max="2" width="10.5546875" style="198" bestFit="1" customWidth="1"/>
    <col min="3" max="3" width="15.33203125" style="198" bestFit="1" customWidth="1"/>
    <col min="4" max="4" width="15.6640625" style="198" bestFit="1" customWidth="1"/>
    <col min="5" max="5" width="15.44140625" style="198" bestFit="1" customWidth="1"/>
    <col min="6" max="6" width="15.6640625" style="198" bestFit="1" customWidth="1"/>
  </cols>
  <sheetData>
    <row r="1" spans="1:13" ht="15" thickBot="1" x14ac:dyDescent="0.35">
      <c r="A1" s="138" t="s">
        <v>63</v>
      </c>
      <c r="B1" s="196" t="s">
        <v>64</v>
      </c>
      <c r="C1" s="196" t="s">
        <v>65</v>
      </c>
      <c r="D1" s="196" t="s">
        <v>253</v>
      </c>
      <c r="E1" s="196" t="s">
        <v>66</v>
      </c>
      <c r="F1" s="197" t="s">
        <v>67</v>
      </c>
    </row>
    <row r="2" spans="1:13" x14ac:dyDescent="0.3">
      <c r="A2" s="243">
        <v>1</v>
      </c>
      <c r="B2" s="244">
        <v>659000</v>
      </c>
      <c r="C2" s="244">
        <v>138000</v>
      </c>
      <c r="D2" s="244">
        <v>1500000</v>
      </c>
      <c r="E2" s="244">
        <v>106000</v>
      </c>
      <c r="F2" s="247">
        <v>405000</v>
      </c>
      <c r="G2" s="231"/>
    </row>
    <row r="3" spans="1:13" x14ac:dyDescent="0.3">
      <c r="A3" s="243">
        <v>2</v>
      </c>
      <c r="B3" s="244">
        <v>305300</v>
      </c>
      <c r="C3" s="245">
        <v>0</v>
      </c>
      <c r="D3" s="244">
        <v>1497600</v>
      </c>
      <c r="E3" s="245">
        <f>C3*(100%-$F$10%)</f>
        <v>0</v>
      </c>
      <c r="F3" s="246">
        <f>D3*(100%-$F$11%)</f>
        <v>1497600</v>
      </c>
      <c r="G3" s="231"/>
    </row>
    <row r="4" spans="1:13" x14ac:dyDescent="0.3">
      <c r="A4" s="243">
        <v>3</v>
      </c>
      <c r="B4" s="244">
        <v>305300</v>
      </c>
      <c r="C4" s="244">
        <v>64100</v>
      </c>
      <c r="D4" s="244">
        <v>1474200</v>
      </c>
      <c r="E4" s="244">
        <v>49400</v>
      </c>
      <c r="F4" s="248">
        <v>188100</v>
      </c>
      <c r="G4" s="231"/>
    </row>
    <row r="5" spans="1:13" s="306" customFormat="1" x14ac:dyDescent="0.3">
      <c r="A5" s="243">
        <v>4</v>
      </c>
      <c r="B5" s="244">
        <v>305300</v>
      </c>
      <c r="C5" s="244">
        <v>64100</v>
      </c>
      <c r="D5" s="244">
        <v>1450800</v>
      </c>
      <c r="E5" s="244">
        <v>60900</v>
      </c>
      <c r="F5" s="248">
        <v>217100</v>
      </c>
    </row>
    <row r="6" spans="1:13" ht="15" thickBot="1" x14ac:dyDescent="0.35">
      <c r="A6" s="243">
        <v>5</v>
      </c>
      <c r="B6" s="244">
        <v>305300</v>
      </c>
      <c r="C6" s="244">
        <v>64100</v>
      </c>
      <c r="D6" s="244">
        <v>1380600</v>
      </c>
      <c r="E6" s="244">
        <v>60900</v>
      </c>
      <c r="F6" s="248">
        <v>217100</v>
      </c>
      <c r="G6" s="100"/>
    </row>
    <row r="7" spans="1:13" x14ac:dyDescent="0.3">
      <c r="A7" s="249"/>
      <c r="B7" s="250"/>
      <c r="C7" s="251"/>
      <c r="D7" s="251"/>
      <c r="E7" s="251"/>
      <c r="F7" s="251"/>
    </row>
    <row r="9" spans="1:13" x14ac:dyDescent="0.3">
      <c r="C9" s="252"/>
      <c r="D9" s="252"/>
      <c r="E9" s="252"/>
      <c r="F9" s="252"/>
      <c r="G9" s="253"/>
      <c r="H9" s="253"/>
      <c r="I9" s="253"/>
      <c r="J9" s="253"/>
      <c r="K9" s="253"/>
      <c r="L9" s="253"/>
      <c r="M9" s="253"/>
    </row>
    <row r="10" spans="1:13" ht="15" thickBot="1" x14ac:dyDescent="0.35">
      <c r="C10" s="252"/>
      <c r="D10" s="252"/>
      <c r="E10" s="252"/>
      <c r="F10" s="254"/>
      <c r="G10" s="253"/>
      <c r="H10" s="253"/>
      <c r="I10" s="253"/>
      <c r="J10" s="253"/>
      <c r="K10" s="253"/>
      <c r="L10" s="253"/>
      <c r="M10" s="253"/>
    </row>
    <row r="11" spans="1:13" ht="15" thickBot="1" x14ac:dyDescent="0.35">
      <c r="A11" s="138" t="s">
        <v>63</v>
      </c>
      <c r="C11" s="252"/>
      <c r="D11" s="252"/>
      <c r="E11" s="252"/>
      <c r="F11" s="254"/>
      <c r="G11" s="253"/>
      <c r="H11" s="253"/>
      <c r="I11" s="253"/>
      <c r="J11" s="253"/>
      <c r="K11" s="253"/>
      <c r="L11" s="253"/>
      <c r="M11" s="253"/>
    </row>
    <row r="12" spans="1:13" x14ac:dyDescent="0.3">
      <c r="A12" s="243">
        <v>1</v>
      </c>
      <c r="B12" s="231" t="s">
        <v>116</v>
      </c>
      <c r="D12" s="252"/>
      <c r="E12" s="252"/>
      <c r="F12" s="252"/>
      <c r="G12" s="253"/>
      <c r="H12" s="253"/>
      <c r="I12" s="253"/>
      <c r="J12" s="253"/>
      <c r="K12" s="253"/>
      <c r="L12" s="253"/>
      <c r="M12" s="253"/>
    </row>
    <row r="13" spans="1:13" x14ac:dyDescent="0.3">
      <c r="A13" s="243">
        <v>2</v>
      </c>
      <c r="B13" s="231" t="s">
        <v>117</v>
      </c>
      <c r="D13" s="252"/>
      <c r="E13" s="252"/>
      <c r="F13" s="252"/>
      <c r="G13" s="253"/>
      <c r="H13" s="253"/>
      <c r="I13" s="253"/>
      <c r="J13" s="253"/>
      <c r="K13" s="253"/>
      <c r="L13" s="253"/>
      <c r="M13" s="253"/>
    </row>
    <row r="14" spans="1:13" x14ac:dyDescent="0.3">
      <c r="A14" s="243">
        <v>3</v>
      </c>
      <c r="B14" s="198" t="s">
        <v>119</v>
      </c>
      <c r="C14" s="231"/>
      <c r="D14" s="252"/>
      <c r="E14" s="252"/>
      <c r="F14" s="252"/>
      <c r="G14" s="253"/>
      <c r="H14" s="253"/>
      <c r="I14" s="253"/>
      <c r="J14" s="253"/>
      <c r="K14" s="253"/>
      <c r="L14" s="253"/>
      <c r="M14" s="253"/>
    </row>
    <row r="15" spans="1:13" x14ac:dyDescent="0.3">
      <c r="B15" s="231" t="s">
        <v>120</v>
      </c>
      <c r="F15" s="252"/>
      <c r="G15" s="253"/>
      <c r="H15" s="253"/>
      <c r="I15" s="253"/>
      <c r="J15" s="253"/>
      <c r="K15" s="253"/>
      <c r="L15" s="253"/>
      <c r="M15" s="253"/>
    </row>
    <row r="16" spans="1:13" x14ac:dyDescent="0.3">
      <c r="A16" s="243">
        <v>4</v>
      </c>
      <c r="B16" s="198" t="s">
        <v>119</v>
      </c>
      <c r="D16" s="252"/>
      <c r="E16" s="252"/>
      <c r="F16" s="252"/>
      <c r="G16" s="253"/>
      <c r="H16" s="253"/>
      <c r="I16" s="253"/>
      <c r="J16" s="253"/>
      <c r="K16" s="253"/>
      <c r="L16" s="253"/>
      <c r="M16" s="253"/>
    </row>
    <row r="17" spans="1:13" s="231" customFormat="1" x14ac:dyDescent="0.3">
      <c r="A17" s="262"/>
      <c r="B17" s="100" t="s">
        <v>121</v>
      </c>
      <c r="C17" s="100"/>
      <c r="D17" s="252"/>
      <c r="E17" s="252"/>
      <c r="F17" s="252"/>
      <c r="G17" s="253"/>
      <c r="H17" s="253"/>
      <c r="I17" s="253"/>
      <c r="J17" s="253"/>
      <c r="K17" s="253"/>
      <c r="L17" s="253"/>
      <c r="M17" s="253"/>
    </row>
    <row r="18" spans="1:13" s="231" customFormat="1" x14ac:dyDescent="0.3">
      <c r="A18" s="262"/>
      <c r="B18" s="198"/>
      <c r="C18" s="100"/>
      <c r="D18" s="252"/>
      <c r="E18" s="252"/>
      <c r="F18" s="252"/>
      <c r="G18" s="253"/>
      <c r="H18" s="253"/>
      <c r="I18" s="253"/>
      <c r="J18" s="253"/>
      <c r="K18" s="253"/>
      <c r="L18" s="253"/>
      <c r="M18" s="253"/>
    </row>
    <row r="19" spans="1:13" x14ac:dyDescent="0.3">
      <c r="C19" s="252"/>
      <c r="D19" s="252"/>
      <c r="E19" s="252"/>
      <c r="F19" s="252"/>
      <c r="G19" s="253"/>
      <c r="H19" s="253"/>
      <c r="I19" s="253"/>
      <c r="J19" s="253"/>
      <c r="K19" s="253"/>
      <c r="L19" s="253"/>
      <c r="M19" s="253"/>
    </row>
    <row r="20" spans="1:13" ht="15.6" x14ac:dyDescent="0.3">
      <c r="B20" s="261" t="s">
        <v>118</v>
      </c>
      <c r="C20" s="252"/>
      <c r="D20" s="252"/>
      <c r="E20" s="252"/>
      <c r="F20" s="252"/>
      <c r="G20" s="253"/>
      <c r="H20" s="253"/>
      <c r="I20" s="253"/>
      <c r="J20" s="253"/>
      <c r="K20" s="253"/>
      <c r="L20" s="253"/>
      <c r="M20" s="253"/>
    </row>
    <row r="21" spans="1:13" x14ac:dyDescent="0.3">
      <c r="C21" s="252"/>
      <c r="D21" s="252"/>
      <c r="E21" s="252"/>
      <c r="F21" s="252"/>
      <c r="G21" s="253"/>
      <c r="H21" s="253"/>
      <c r="I21" s="245"/>
      <c r="J21" s="245"/>
      <c r="K21" s="253"/>
      <c r="L21" s="253"/>
      <c r="M21" s="253"/>
    </row>
    <row r="22" spans="1:13" x14ac:dyDescent="0.3">
      <c r="C22" s="252"/>
      <c r="D22" s="252"/>
      <c r="E22" s="252"/>
      <c r="F22" s="252"/>
      <c r="G22" s="253"/>
      <c r="H22" s="253"/>
      <c r="I22" s="253"/>
      <c r="J22" s="253"/>
      <c r="K22" s="253"/>
      <c r="L22" s="253"/>
      <c r="M22" s="253"/>
    </row>
    <row r="23" spans="1:13" x14ac:dyDescent="0.3">
      <c r="C23" s="252"/>
      <c r="D23" s="252"/>
      <c r="E23" s="252"/>
      <c r="F23" s="252"/>
      <c r="G23" s="253"/>
      <c r="H23" s="253"/>
      <c r="I23" s="253"/>
      <c r="J23" s="253"/>
      <c r="K23" s="253"/>
      <c r="L23" s="253"/>
      <c r="M23" s="253"/>
    </row>
    <row r="24" spans="1:13" x14ac:dyDescent="0.3">
      <c r="C24" s="252"/>
      <c r="D24" s="252"/>
      <c r="E24" s="252"/>
      <c r="F24" s="252"/>
      <c r="G24" s="253"/>
      <c r="H24" s="253"/>
      <c r="I24" s="253"/>
      <c r="J24" s="253"/>
      <c r="K24" s="253"/>
      <c r="L24" s="253"/>
      <c r="M24" s="25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65"/>
  <sheetViews>
    <sheetView workbookViewId="0">
      <selection activeCell="O10" sqref="O10"/>
    </sheetView>
  </sheetViews>
  <sheetFormatPr defaultRowHeight="14.4" x14ac:dyDescent="0.3"/>
  <cols>
    <col min="1" max="1" width="31" bestFit="1" customWidth="1"/>
    <col min="17" max="17" width="14.6640625" bestFit="1" customWidth="1"/>
    <col min="18" max="18" width="11.33203125" customWidth="1"/>
    <col min="19" max="19" width="12.5546875" customWidth="1"/>
  </cols>
  <sheetData>
    <row r="1" spans="1:19" x14ac:dyDescent="0.3">
      <c r="A1" s="20" t="s">
        <v>126</v>
      </c>
      <c r="B1" t="s">
        <v>0</v>
      </c>
      <c r="C1" t="s">
        <v>1</v>
      </c>
      <c r="D1" t="s">
        <v>2</v>
      </c>
      <c r="E1" t="s">
        <v>3</v>
      </c>
      <c r="F1" t="s">
        <v>4</v>
      </c>
      <c r="G1" t="s">
        <v>5</v>
      </c>
      <c r="H1" t="s">
        <v>6</v>
      </c>
      <c r="I1" t="s">
        <v>7</v>
      </c>
      <c r="J1" t="s">
        <v>8</v>
      </c>
      <c r="K1" t="s">
        <v>9</v>
      </c>
      <c r="L1" t="s">
        <v>10</v>
      </c>
      <c r="M1" t="s">
        <v>11</v>
      </c>
      <c r="N1" s="239" t="s">
        <v>73</v>
      </c>
      <c r="O1" t="s">
        <v>72</v>
      </c>
    </row>
    <row r="2" spans="1:19" x14ac:dyDescent="0.3">
      <c r="A2" s="231" t="s">
        <v>122</v>
      </c>
      <c r="B2">
        <v>8820.9867000000013</v>
      </c>
      <c r="C2">
        <v>7836.4318999999996</v>
      </c>
      <c r="D2">
        <v>21684.9166</v>
      </c>
      <c r="E2">
        <v>22319.684000000001</v>
      </c>
      <c r="F2">
        <v>108984.33050000001</v>
      </c>
      <c r="G2">
        <v>110875.96830000001</v>
      </c>
      <c r="H2">
        <v>43190.650899999993</v>
      </c>
      <c r="I2">
        <v>39963.883099999999</v>
      </c>
      <c r="J2">
        <v>17898.3557</v>
      </c>
      <c r="K2">
        <v>19219.573</v>
      </c>
      <c r="L2">
        <v>5794.95</v>
      </c>
      <c r="M2">
        <v>6041.4146999999994</v>
      </c>
      <c r="N2" s="301">
        <f>SUM(B2:M2)</f>
        <v>412631.14540000004</v>
      </c>
      <c r="Q2" s="60"/>
      <c r="R2" s="60" t="s">
        <v>154</v>
      </c>
      <c r="S2" s="60" t="s">
        <v>155</v>
      </c>
    </row>
    <row r="3" spans="1:19" s="231" customFormat="1" x14ac:dyDescent="0.3">
      <c r="A3" s="231" t="s">
        <v>149</v>
      </c>
      <c r="B3" s="231">
        <f>SUM(B15:B17)</f>
        <v>10148.2399</v>
      </c>
      <c r="C3" s="231">
        <f t="shared" ref="C3:M3" si="0">SUM(C15:C17)</f>
        <v>8953.1225999999988</v>
      </c>
      <c r="D3" s="231">
        <f t="shared" si="0"/>
        <v>23386.2346</v>
      </c>
      <c r="E3" s="231">
        <f t="shared" si="0"/>
        <v>23865.998800000001</v>
      </c>
      <c r="F3" s="231">
        <f t="shared" si="0"/>
        <v>110421.41500000001</v>
      </c>
      <c r="G3" s="231">
        <f t="shared" si="0"/>
        <v>112235.13920000001</v>
      </c>
      <c r="H3" s="231">
        <f t="shared" si="0"/>
        <v>44497.6443</v>
      </c>
      <c r="I3" s="231">
        <f t="shared" si="0"/>
        <v>41230.039400000001</v>
      </c>
      <c r="J3" s="231">
        <f t="shared" si="0"/>
        <v>19131.738600000001</v>
      </c>
      <c r="K3" s="231">
        <f t="shared" si="0"/>
        <v>20431.697199999999</v>
      </c>
      <c r="L3" s="231">
        <f t="shared" si="0"/>
        <v>6309.4668000000001</v>
      </c>
      <c r="M3" s="231">
        <f t="shared" si="0"/>
        <v>6544.8752000000004</v>
      </c>
      <c r="N3" s="301">
        <f>SUM(B3:M3)</f>
        <v>427155.61159999995</v>
      </c>
      <c r="Q3" s="60" t="s">
        <v>151</v>
      </c>
      <c r="R3" s="266">
        <v>465588.08582424303</v>
      </c>
      <c r="S3" s="242" t="s">
        <v>156</v>
      </c>
    </row>
    <row r="4" spans="1:19" s="231" customFormat="1" x14ac:dyDescent="0.3">
      <c r="A4" s="231" t="s">
        <v>150</v>
      </c>
      <c r="B4" s="231">
        <f>SUM(B20:B22)</f>
        <v>12099.140475449882</v>
      </c>
      <c r="C4" s="231">
        <f t="shared" ref="C4:M4" si="1">SUM(C20:C22)</f>
        <v>11529.372687503119</v>
      </c>
      <c r="D4" s="231">
        <f t="shared" si="1"/>
        <v>27715.150183983445</v>
      </c>
      <c r="E4" s="231">
        <f t="shared" si="1"/>
        <v>27584.85921030656</v>
      </c>
      <c r="F4" s="231">
        <f t="shared" si="1"/>
        <v>114325.13026702215</v>
      </c>
      <c r="G4" s="231">
        <f t="shared" si="1"/>
        <v>119259.80993582789</v>
      </c>
      <c r="H4" s="231">
        <f t="shared" si="1"/>
        <v>52888.053460329997</v>
      </c>
      <c r="I4" s="231">
        <f t="shared" si="1"/>
        <v>48454.89346033</v>
      </c>
      <c r="J4" s="231">
        <f t="shared" si="1"/>
        <v>16192.436998211477</v>
      </c>
      <c r="K4" s="231">
        <f t="shared" si="1"/>
        <v>17755.321564818525</v>
      </c>
      <c r="L4" s="231">
        <f t="shared" si="1"/>
        <v>8900.0696297344257</v>
      </c>
      <c r="M4" s="231">
        <f t="shared" si="1"/>
        <v>8883.8479507255743</v>
      </c>
      <c r="N4" s="301">
        <f>SUM(B4:M4)</f>
        <v>465588.08582424303</v>
      </c>
      <c r="Q4" s="60" t="s">
        <v>152</v>
      </c>
      <c r="R4" s="267">
        <v>427155.61159999995</v>
      </c>
      <c r="S4" s="265">
        <f>($R$3-R4)/$R$3</f>
        <v>8.2546086110010838E-2</v>
      </c>
    </row>
    <row r="5" spans="1:19" s="306" customFormat="1" x14ac:dyDescent="0.3">
      <c r="A5" s="306" t="s">
        <v>204</v>
      </c>
      <c r="B5" s="306">
        <v>846.11747429399998</v>
      </c>
      <c r="C5" s="306">
        <v>791.52925014599998</v>
      </c>
      <c r="D5" s="306">
        <v>48771.684352908196</v>
      </c>
      <c r="E5" s="306">
        <v>47198.404212491805</v>
      </c>
      <c r="F5" s="306">
        <v>64783.043380509844</v>
      </c>
      <c r="G5" s="306">
        <v>62693.267787590172</v>
      </c>
      <c r="H5" s="306" t="s">
        <v>212</v>
      </c>
      <c r="N5" s="301">
        <f>SUM(B5:M5)</f>
        <v>225084.04645794001</v>
      </c>
      <c r="Q5" s="60"/>
      <c r="R5" s="267"/>
      <c r="S5" s="265"/>
    </row>
    <row r="6" spans="1:19" s="306" customFormat="1" x14ac:dyDescent="0.3">
      <c r="A6" s="306" t="s">
        <v>213</v>
      </c>
      <c r="B6" s="306">
        <v>5130.5901730833411</v>
      </c>
      <c r="C6" s="306">
        <v>4356.2943083462433</v>
      </c>
      <c r="D6" s="306">
        <v>7823.4841713852675</v>
      </c>
      <c r="E6" s="306">
        <v>10011.715646430903</v>
      </c>
      <c r="F6" s="306">
        <v>128562.86990318463</v>
      </c>
      <c r="G6" s="306">
        <v>127537.40666790772</v>
      </c>
      <c r="H6" s="306">
        <v>37407.162550748333</v>
      </c>
      <c r="I6" s="306">
        <v>34463.922343748338</v>
      </c>
      <c r="J6" s="306">
        <v>17233.193417101105</v>
      </c>
      <c r="K6" s="306">
        <v>17465.64256504448</v>
      </c>
      <c r="L6" s="306">
        <v>5551.0573360194439</v>
      </c>
      <c r="M6" s="306">
        <v>5612.3219273534269</v>
      </c>
      <c r="N6" s="346"/>
      <c r="Q6" s="60"/>
      <c r="R6" s="267"/>
      <c r="S6" s="265"/>
    </row>
    <row r="7" spans="1:19" s="306" customFormat="1" x14ac:dyDescent="0.3">
      <c r="A7" s="306" t="s">
        <v>214</v>
      </c>
      <c r="B7" s="306">
        <v>1677.8196194564794</v>
      </c>
      <c r="C7" s="306">
        <v>2041.543135309078</v>
      </c>
      <c r="D7" s="306">
        <v>18695.358698721881</v>
      </c>
      <c r="E7" s="306">
        <v>19045.141738298593</v>
      </c>
      <c r="F7" s="306">
        <v>25946.686372438329</v>
      </c>
      <c r="G7" s="306">
        <v>26047.078470695156</v>
      </c>
      <c r="H7" s="306">
        <v>19461.88951734412</v>
      </c>
      <c r="I7" s="306">
        <v>19068.474238144121</v>
      </c>
      <c r="J7" s="306">
        <v>58653.113642339609</v>
      </c>
      <c r="K7" s="306">
        <v>63777.431121557594</v>
      </c>
      <c r="L7" s="306">
        <v>21503.78418299256</v>
      </c>
      <c r="M7" s="306">
        <v>20442.17738929898</v>
      </c>
      <c r="N7" s="346"/>
      <c r="Q7" s="60"/>
      <c r="R7" s="267"/>
      <c r="S7" s="265"/>
    </row>
    <row r="8" spans="1:19" s="231" customFormat="1" x14ac:dyDescent="0.3">
      <c r="N8" s="75"/>
      <c r="Q8" s="60" t="s">
        <v>153</v>
      </c>
      <c r="R8" s="267">
        <v>412631.14540000004</v>
      </c>
      <c r="S8" s="265">
        <f>($R$3-R8)/$R$3</f>
        <v>0.11374204374343451</v>
      </c>
    </row>
    <row r="9" spans="1:19" x14ac:dyDescent="0.3">
      <c r="A9" s="20" t="s">
        <v>146</v>
      </c>
    </row>
    <row r="10" spans="1:19" x14ac:dyDescent="0.3">
      <c r="A10" s="231" t="s">
        <v>123</v>
      </c>
      <c r="B10" s="231">
        <v>0</v>
      </c>
      <c r="C10" s="231">
        <v>0</v>
      </c>
      <c r="D10" s="231">
        <v>1271.7873999999999</v>
      </c>
      <c r="E10" s="231">
        <v>2645.3879999999999</v>
      </c>
      <c r="F10" s="231">
        <v>4196.2251999999999</v>
      </c>
      <c r="G10" s="231">
        <v>9541.0889999999999</v>
      </c>
      <c r="H10" s="231">
        <v>5527.6000999999997</v>
      </c>
      <c r="I10" s="231">
        <v>2312.9486999999999</v>
      </c>
      <c r="J10" s="231">
        <v>265.1497</v>
      </c>
      <c r="K10" s="231">
        <v>948.79690000000005</v>
      </c>
      <c r="L10" s="231">
        <v>0</v>
      </c>
      <c r="M10" s="231">
        <v>0</v>
      </c>
    </row>
    <row r="11" spans="1:19" x14ac:dyDescent="0.3">
      <c r="A11" s="231" t="s">
        <v>124</v>
      </c>
      <c r="B11">
        <v>1669.9133000000002</v>
      </c>
      <c r="C11" s="231">
        <v>1380.8725999999999</v>
      </c>
      <c r="D11" s="231">
        <v>13383.6435</v>
      </c>
      <c r="E11" s="231">
        <v>12874.6873</v>
      </c>
      <c r="F11" s="231">
        <v>33580.715600000003</v>
      </c>
      <c r="G11" s="231">
        <v>32446.643400000001</v>
      </c>
      <c r="H11" s="231">
        <v>19487.731899999999</v>
      </c>
      <c r="I11" s="231">
        <v>19471.010299999998</v>
      </c>
      <c r="J11" s="231">
        <v>11887.2327</v>
      </c>
      <c r="K11" s="231">
        <v>12296.8282</v>
      </c>
      <c r="L11" s="231">
        <v>3129.3827999999999</v>
      </c>
      <c r="M11" s="231">
        <v>3251.7223999999997</v>
      </c>
    </row>
    <row r="12" spans="1:19" x14ac:dyDescent="0.3">
      <c r="A12" s="231" t="s">
        <v>125</v>
      </c>
      <c r="B12">
        <v>7151.0734000000002</v>
      </c>
      <c r="C12" s="231">
        <v>6455.5592999999999</v>
      </c>
      <c r="D12" s="231">
        <v>7029.4857000000002</v>
      </c>
      <c r="E12" s="231">
        <v>6799.6086999999998</v>
      </c>
      <c r="F12" s="231">
        <v>71207.3897</v>
      </c>
      <c r="G12" s="231">
        <v>68888.2359</v>
      </c>
      <c r="H12" s="231">
        <v>18175.318899999998</v>
      </c>
      <c r="I12" s="231">
        <v>18179.9241</v>
      </c>
      <c r="J12" s="231">
        <v>5745.9732999999997</v>
      </c>
      <c r="K12" s="231">
        <v>5973.9479000000001</v>
      </c>
      <c r="L12" s="231">
        <v>2665.5672</v>
      </c>
      <c r="M12" s="231">
        <v>2789.6923000000002</v>
      </c>
    </row>
    <row r="14" spans="1:19" x14ac:dyDescent="0.3">
      <c r="A14" s="20" t="s">
        <v>147</v>
      </c>
      <c r="B14" s="231"/>
      <c r="C14" s="231"/>
      <c r="D14" s="231"/>
      <c r="E14" s="231"/>
      <c r="F14" s="231"/>
      <c r="G14" s="231"/>
      <c r="H14" s="231"/>
      <c r="I14" s="231"/>
      <c r="J14" s="231"/>
      <c r="K14" s="231"/>
      <c r="L14" s="231"/>
      <c r="M14" s="231"/>
    </row>
    <row r="15" spans="1:19" x14ac:dyDescent="0.3">
      <c r="A15" s="231" t="s">
        <v>127</v>
      </c>
      <c r="B15" s="231">
        <v>0</v>
      </c>
      <c r="C15" s="231">
        <v>0</v>
      </c>
      <c r="D15" s="231">
        <v>2017.7573</v>
      </c>
      <c r="E15" s="231">
        <v>3359.7103000000002</v>
      </c>
      <c r="F15" s="231">
        <v>4894.5339000000004</v>
      </c>
      <c r="G15" s="231">
        <v>10231.294900000001</v>
      </c>
      <c r="H15" s="231">
        <v>6213.7058999999999</v>
      </c>
      <c r="I15" s="231">
        <v>2996.9798999999998</v>
      </c>
      <c r="J15" s="231">
        <v>948.13120000000004</v>
      </c>
      <c r="K15" s="231">
        <v>1631.2472</v>
      </c>
      <c r="L15" s="231">
        <v>0</v>
      </c>
      <c r="M15" s="231">
        <v>0</v>
      </c>
      <c r="O15" s="231" t="s">
        <v>135</v>
      </c>
    </row>
    <row r="16" spans="1:19" x14ac:dyDescent="0.3">
      <c r="A16" s="231" t="s">
        <v>128</v>
      </c>
      <c r="B16" s="231">
        <f>B28+B30</f>
        <v>2930.6558</v>
      </c>
      <c r="C16" s="231">
        <f t="shared" ref="C16:M16" si="2">C28+C30</f>
        <v>2331.2278999999999</v>
      </c>
      <c r="D16" s="231">
        <f t="shared" si="2"/>
        <v>14109.9781</v>
      </c>
      <c r="E16" s="231">
        <f t="shared" si="2"/>
        <v>13439.3819</v>
      </c>
      <c r="F16" s="231">
        <f t="shared" si="2"/>
        <v>34028.809099999999</v>
      </c>
      <c r="G16" s="231">
        <f t="shared" si="2"/>
        <v>32810.642699999997</v>
      </c>
      <c r="H16" s="231">
        <f t="shared" si="2"/>
        <v>19791.092700000001</v>
      </c>
      <c r="I16" s="231">
        <f t="shared" si="2"/>
        <v>19730.652600000001</v>
      </c>
      <c r="J16" s="231">
        <f t="shared" si="2"/>
        <v>12115.36</v>
      </c>
      <c r="K16" s="231">
        <f t="shared" si="2"/>
        <v>12502.2397</v>
      </c>
      <c r="L16" s="231">
        <f t="shared" si="2"/>
        <v>3318.4229</v>
      </c>
      <c r="M16" s="231">
        <f t="shared" si="2"/>
        <v>3428.9643999999998</v>
      </c>
    </row>
    <row r="17" spans="1:13" x14ac:dyDescent="0.3">
      <c r="A17" s="231" t="s">
        <v>129</v>
      </c>
      <c r="B17" s="231">
        <f>B27+B29</f>
        <v>7217.5841</v>
      </c>
      <c r="C17" s="231">
        <f t="shared" ref="C17:M17" si="3">C27+C29</f>
        <v>6621.8946999999998</v>
      </c>
      <c r="D17" s="231">
        <f t="shared" si="3"/>
        <v>7258.4992000000002</v>
      </c>
      <c r="E17" s="231">
        <f t="shared" si="3"/>
        <v>7066.9066000000003</v>
      </c>
      <c r="F17" s="231">
        <f t="shared" si="3"/>
        <v>71498.072</v>
      </c>
      <c r="G17" s="231">
        <f t="shared" si="3"/>
        <v>69193.2016</v>
      </c>
      <c r="H17" s="231">
        <f t="shared" si="3"/>
        <v>18492.845699999998</v>
      </c>
      <c r="I17" s="231">
        <f t="shared" si="3"/>
        <v>18502.406900000002</v>
      </c>
      <c r="J17" s="231">
        <f t="shared" si="3"/>
        <v>6068.2474000000002</v>
      </c>
      <c r="K17" s="231">
        <f t="shared" si="3"/>
        <v>6298.2102999999997</v>
      </c>
      <c r="L17" s="231">
        <f t="shared" si="3"/>
        <v>2991.0439000000001</v>
      </c>
      <c r="M17" s="231">
        <f t="shared" si="3"/>
        <v>3115.9108000000001</v>
      </c>
    </row>
    <row r="18" spans="1:13" s="231" customFormat="1" x14ac:dyDescent="0.3"/>
    <row r="19" spans="1:13" s="231" customFormat="1" x14ac:dyDescent="0.3">
      <c r="A19" s="20" t="s">
        <v>148</v>
      </c>
    </row>
    <row r="20" spans="1:13" s="231" customFormat="1" x14ac:dyDescent="0.3">
      <c r="A20" s="231" t="s">
        <v>143</v>
      </c>
      <c r="B20" s="231">
        <f>B35</f>
        <v>473.75</v>
      </c>
      <c r="C20" s="231">
        <f>C35</f>
        <v>1029.02</v>
      </c>
      <c r="D20" s="231">
        <f t="shared" ref="D20:M20" si="4">D35</f>
        <v>4232.62</v>
      </c>
      <c r="E20" s="231">
        <f t="shared" si="4"/>
        <v>4859.83</v>
      </c>
      <c r="F20" s="231">
        <f t="shared" si="4"/>
        <v>6397.07</v>
      </c>
      <c r="G20" s="231">
        <f t="shared" si="4"/>
        <v>14813.3</v>
      </c>
      <c r="H20" s="231">
        <f t="shared" si="4"/>
        <v>8229.5499999999993</v>
      </c>
      <c r="I20" s="231">
        <f t="shared" si="4"/>
        <v>3796.39</v>
      </c>
      <c r="J20" s="231">
        <f t="shared" si="4"/>
        <v>1875.7</v>
      </c>
      <c r="K20" s="231">
        <f t="shared" si="4"/>
        <v>2961.36</v>
      </c>
      <c r="L20" s="231">
        <f t="shared" si="4"/>
        <v>1031.1199999999999</v>
      </c>
      <c r="M20" s="231">
        <f t="shared" si="4"/>
        <v>752.6</v>
      </c>
    </row>
    <row r="21" spans="1:13" s="231" customFormat="1" x14ac:dyDescent="0.3">
      <c r="A21" s="231" t="s">
        <v>144</v>
      </c>
      <c r="B21" s="231">
        <f>B36+B39</f>
        <v>340.48528542399998</v>
      </c>
      <c r="C21" s="231">
        <f t="shared" ref="C21:M21" si="5">C36+C39</f>
        <v>307.535096512</v>
      </c>
      <c r="D21" s="231">
        <f t="shared" si="5"/>
        <v>13698.733646676887</v>
      </c>
      <c r="E21" s="231">
        <f t="shared" si="5"/>
        <v>13256.839012913115</v>
      </c>
      <c r="F21" s="231">
        <f t="shared" si="5"/>
        <v>42510.894989022141</v>
      </c>
      <c r="G21" s="231">
        <f t="shared" si="5"/>
        <v>41139.57579582787</v>
      </c>
      <c r="H21" s="231">
        <f t="shared" si="5"/>
        <v>27022.919958629998</v>
      </c>
      <c r="I21" s="231">
        <f t="shared" si="5"/>
        <v>27022.919958629998</v>
      </c>
      <c r="J21" s="231">
        <f t="shared" si="5"/>
        <v>10802.124332572132</v>
      </c>
      <c r="K21" s="231">
        <f t="shared" si="5"/>
        <v>11162.195143657869</v>
      </c>
      <c r="L21" s="231">
        <f t="shared" si="5"/>
        <v>4954.4667546196724</v>
      </c>
      <c r="M21" s="231">
        <f t="shared" si="5"/>
        <v>5119.6156464403284</v>
      </c>
    </row>
    <row r="22" spans="1:13" x14ac:dyDescent="0.3">
      <c r="A22" s="231" t="s">
        <v>145</v>
      </c>
      <c r="B22" s="231">
        <f>B37+B38</f>
        <v>11284.905190025882</v>
      </c>
      <c r="C22" s="231">
        <f t="shared" ref="C22:M22" si="6">C37+C38</f>
        <v>10192.817590991119</v>
      </c>
      <c r="D22" s="231">
        <f t="shared" si="6"/>
        <v>9783.7965373065581</v>
      </c>
      <c r="E22" s="231">
        <f t="shared" si="6"/>
        <v>9468.1901973934418</v>
      </c>
      <c r="F22" s="231">
        <f t="shared" si="6"/>
        <v>65417.165278000008</v>
      </c>
      <c r="G22" s="231">
        <f t="shared" si="6"/>
        <v>63306.934140000005</v>
      </c>
      <c r="H22" s="231">
        <f t="shared" si="6"/>
        <v>17635.583501699999</v>
      </c>
      <c r="I22" s="231">
        <f t="shared" si="6"/>
        <v>17635.583501699999</v>
      </c>
      <c r="J22" s="231">
        <f t="shared" si="6"/>
        <v>3514.612665639344</v>
      </c>
      <c r="K22" s="231">
        <f t="shared" si="6"/>
        <v>3631.7664211606557</v>
      </c>
      <c r="L22" s="231">
        <f t="shared" si="6"/>
        <v>2914.4828751147538</v>
      </c>
      <c r="M22" s="231">
        <f t="shared" si="6"/>
        <v>3011.6323042852459</v>
      </c>
    </row>
    <row r="23" spans="1:13" s="231" customFormat="1" x14ac:dyDescent="0.3"/>
    <row r="24" spans="1:13" s="231" customFormat="1" x14ac:dyDescent="0.3"/>
    <row r="25" spans="1:13" x14ac:dyDescent="0.3">
      <c r="A25" s="231" t="s">
        <v>130</v>
      </c>
    </row>
    <row r="26" spans="1:13" x14ac:dyDescent="0.3">
      <c r="A26" s="231" t="s">
        <v>127</v>
      </c>
      <c r="B26" s="231">
        <v>0</v>
      </c>
      <c r="C26" s="231">
        <v>0</v>
      </c>
      <c r="D26" s="231">
        <v>2017.7573</v>
      </c>
      <c r="E26" s="231">
        <v>3359.7103000000002</v>
      </c>
      <c r="F26" s="231">
        <v>4894.5339000000004</v>
      </c>
      <c r="G26" s="231">
        <v>10231.294900000001</v>
      </c>
      <c r="H26" s="231">
        <v>6213.7058999999999</v>
      </c>
      <c r="I26" s="231">
        <v>2996.9798999999998</v>
      </c>
      <c r="J26" s="231">
        <v>948.13120000000004</v>
      </c>
      <c r="K26" s="231">
        <v>1631.2472</v>
      </c>
      <c r="L26" s="231">
        <v>0</v>
      </c>
      <c r="M26" s="231">
        <v>0</v>
      </c>
    </row>
    <row r="27" spans="1:13" x14ac:dyDescent="0.3">
      <c r="A27" s="231" t="s">
        <v>131</v>
      </c>
      <c r="B27">
        <v>7214.7936</v>
      </c>
      <c r="C27">
        <v>6621.8946999999998</v>
      </c>
      <c r="D27">
        <v>7258.4992000000002</v>
      </c>
      <c r="E27">
        <v>7066.9066000000003</v>
      </c>
      <c r="F27">
        <v>71498.072</v>
      </c>
      <c r="G27">
        <v>69193.2016</v>
      </c>
      <c r="H27">
        <v>18489.009099999999</v>
      </c>
      <c r="I27">
        <v>18498.943200000002</v>
      </c>
      <c r="J27">
        <v>6068.2474000000002</v>
      </c>
      <c r="K27">
        <v>6298.2102999999997</v>
      </c>
      <c r="L27">
        <v>2991.0439000000001</v>
      </c>
      <c r="M27">
        <v>3115.9108000000001</v>
      </c>
    </row>
    <row r="28" spans="1:13" x14ac:dyDescent="0.3">
      <c r="A28" s="231" t="s">
        <v>132</v>
      </c>
      <c r="B28">
        <v>2922.5517</v>
      </c>
      <c r="C28">
        <v>2317.9283</v>
      </c>
      <c r="D28">
        <v>14092.1636</v>
      </c>
      <c r="E28">
        <v>13419.5931</v>
      </c>
      <c r="F28">
        <v>33970.309399999998</v>
      </c>
      <c r="G28">
        <v>32752.6093</v>
      </c>
      <c r="H28">
        <v>19676.6721</v>
      </c>
      <c r="I28">
        <v>19615.9287</v>
      </c>
      <c r="J28">
        <v>12056.925300000001</v>
      </c>
      <c r="K28">
        <v>12442.458500000001</v>
      </c>
      <c r="L28">
        <v>3295.4477999999999</v>
      </c>
      <c r="M28">
        <v>3405.9031</v>
      </c>
    </row>
    <row r="29" spans="1:13" x14ac:dyDescent="0.3">
      <c r="A29" s="231" t="s">
        <v>134</v>
      </c>
      <c r="B29">
        <v>2.7905000000000002</v>
      </c>
      <c r="C29">
        <v>0</v>
      </c>
      <c r="D29">
        <v>0</v>
      </c>
      <c r="E29">
        <v>0</v>
      </c>
      <c r="F29">
        <v>0</v>
      </c>
      <c r="G29">
        <v>0</v>
      </c>
      <c r="H29">
        <v>3.8365999999999998</v>
      </c>
      <c r="I29">
        <v>3.4636999999999998</v>
      </c>
      <c r="J29">
        <v>0</v>
      </c>
      <c r="K29">
        <v>0</v>
      </c>
      <c r="L29">
        <v>0</v>
      </c>
      <c r="M29">
        <v>0</v>
      </c>
    </row>
    <row r="30" spans="1:13" x14ac:dyDescent="0.3">
      <c r="A30" s="231" t="s">
        <v>133</v>
      </c>
      <c r="B30">
        <v>8.1041000000000007</v>
      </c>
      <c r="C30">
        <v>13.2996</v>
      </c>
      <c r="D30">
        <v>17.814499999999999</v>
      </c>
      <c r="E30">
        <v>19.788799999999998</v>
      </c>
      <c r="F30">
        <v>58.499699999999997</v>
      </c>
      <c r="G30">
        <v>58.0334</v>
      </c>
      <c r="H30">
        <v>114.42059999999999</v>
      </c>
      <c r="I30">
        <v>114.7239</v>
      </c>
      <c r="J30">
        <v>58.434699999999999</v>
      </c>
      <c r="K30">
        <v>59.781199999999998</v>
      </c>
      <c r="L30">
        <v>22.975100000000001</v>
      </c>
      <c r="M30">
        <v>23.061299999999999</v>
      </c>
    </row>
    <row r="31" spans="1:13" s="231" customFormat="1" x14ac:dyDescent="0.3"/>
    <row r="32" spans="1:13" s="231" customFormat="1" x14ac:dyDescent="0.3">
      <c r="A32" s="231" t="s">
        <v>136</v>
      </c>
    </row>
    <row r="33" spans="1:14" x14ac:dyDescent="0.3">
      <c r="A33" s="231" t="s">
        <v>137</v>
      </c>
      <c r="C33" s="231"/>
      <c r="D33" s="231"/>
      <c r="E33" s="231"/>
      <c r="F33" s="231"/>
      <c r="G33" s="231"/>
      <c r="H33" s="231"/>
      <c r="I33" s="231"/>
      <c r="J33" s="231"/>
      <c r="K33" s="231"/>
      <c r="L33" s="231"/>
      <c r="M33" s="231"/>
    </row>
    <row r="34" spans="1:14" x14ac:dyDescent="0.3">
      <c r="B34" t="s">
        <v>0</v>
      </c>
      <c r="C34" t="s">
        <v>1</v>
      </c>
      <c r="D34" t="s">
        <v>2</v>
      </c>
      <c r="E34" t="s">
        <v>3</v>
      </c>
      <c r="F34" t="s">
        <v>4</v>
      </c>
      <c r="G34" t="s">
        <v>5</v>
      </c>
      <c r="H34" t="s">
        <v>6</v>
      </c>
      <c r="I34" t="s">
        <v>7</v>
      </c>
      <c r="J34" t="s">
        <v>8</v>
      </c>
      <c r="K34" t="s">
        <v>9</v>
      </c>
      <c r="L34" t="s">
        <v>10</v>
      </c>
      <c r="M34" t="s">
        <v>11</v>
      </c>
    </row>
    <row r="35" spans="1:14" s="231" customFormat="1" x14ac:dyDescent="0.3">
      <c r="A35" s="231" t="s">
        <v>138</v>
      </c>
      <c r="B35" s="231">
        <v>473.75</v>
      </c>
      <c r="C35" s="231">
        <v>1029.02</v>
      </c>
      <c r="D35" s="231">
        <v>4232.62</v>
      </c>
      <c r="E35" s="231">
        <v>4859.83</v>
      </c>
      <c r="F35" s="231">
        <v>6397.07</v>
      </c>
      <c r="G35" s="231">
        <v>14813.3</v>
      </c>
      <c r="H35" s="231">
        <v>8229.5499999999993</v>
      </c>
      <c r="I35" s="231">
        <v>3796.39</v>
      </c>
      <c r="J35" s="231">
        <v>1875.7</v>
      </c>
      <c r="K35" s="231">
        <v>2961.36</v>
      </c>
      <c r="L35" s="231">
        <v>1031.1199999999999</v>
      </c>
      <c r="M35" s="231">
        <v>752.6</v>
      </c>
      <c r="N35" s="231">
        <f>SUM(B35:M35)</f>
        <v>50452.31</v>
      </c>
    </row>
    <row r="36" spans="1:14" x14ac:dyDescent="0.3">
      <c r="A36" t="s">
        <v>139</v>
      </c>
      <c r="B36">
        <v>340.48528542399998</v>
      </c>
      <c r="C36">
        <v>307.535096512</v>
      </c>
      <c r="D36">
        <v>13698.733646676887</v>
      </c>
      <c r="E36">
        <v>13256.839012913115</v>
      </c>
      <c r="F36">
        <v>42510.894989022141</v>
      </c>
      <c r="G36">
        <v>41139.57579582787</v>
      </c>
      <c r="H36">
        <v>27022.919958629998</v>
      </c>
      <c r="I36">
        <v>27022.919958629998</v>
      </c>
      <c r="J36">
        <v>10802.124332572132</v>
      </c>
      <c r="K36">
        <v>11162.195143657869</v>
      </c>
      <c r="L36">
        <v>4954.4667546196724</v>
      </c>
      <c r="M36">
        <v>5119.6156464403284</v>
      </c>
    </row>
    <row r="37" spans="1:14" x14ac:dyDescent="0.3">
      <c r="A37" t="s">
        <v>140</v>
      </c>
      <c r="B37">
        <v>11245.999151779661</v>
      </c>
      <c r="C37">
        <v>10157.676653220338</v>
      </c>
      <c r="D37">
        <v>9783.7965373065581</v>
      </c>
      <c r="E37">
        <v>9468.1901973934418</v>
      </c>
      <c r="F37">
        <v>65417.165278000008</v>
      </c>
      <c r="G37">
        <v>63306.934140000005</v>
      </c>
      <c r="H37">
        <v>17635.583501699999</v>
      </c>
      <c r="I37">
        <v>17635.583501699999</v>
      </c>
      <c r="J37">
        <v>3514.612665639344</v>
      </c>
      <c r="K37">
        <v>3631.7664211606557</v>
      </c>
      <c r="L37">
        <v>2914.4828751147538</v>
      </c>
      <c r="M37">
        <v>3011.6323042852459</v>
      </c>
    </row>
    <row r="38" spans="1:14" x14ac:dyDescent="0.3">
      <c r="A38" t="s">
        <v>141</v>
      </c>
      <c r="B38">
        <v>38.906038246220348</v>
      </c>
      <c r="C38">
        <v>35.140937770779665</v>
      </c>
      <c r="D38">
        <v>0</v>
      </c>
      <c r="E38">
        <v>0</v>
      </c>
      <c r="F38">
        <v>0</v>
      </c>
      <c r="G38">
        <v>0</v>
      </c>
      <c r="H38">
        <v>0</v>
      </c>
      <c r="I38">
        <v>0</v>
      </c>
      <c r="J38">
        <v>0</v>
      </c>
      <c r="K38">
        <v>0</v>
      </c>
      <c r="L38">
        <v>0</v>
      </c>
      <c r="M38">
        <v>0</v>
      </c>
    </row>
    <row r="39" spans="1:14" x14ac:dyDescent="0.3">
      <c r="A39" t="s">
        <v>142</v>
      </c>
      <c r="B39">
        <v>0</v>
      </c>
      <c r="C39">
        <v>0</v>
      </c>
      <c r="D39">
        <v>0</v>
      </c>
      <c r="E39">
        <v>0</v>
      </c>
      <c r="F39">
        <v>0</v>
      </c>
      <c r="G39">
        <v>0</v>
      </c>
      <c r="H39">
        <v>0</v>
      </c>
      <c r="I39">
        <v>0</v>
      </c>
      <c r="J39">
        <v>0</v>
      </c>
      <c r="K39">
        <v>0</v>
      </c>
      <c r="L39">
        <v>0</v>
      </c>
      <c r="M39">
        <v>0</v>
      </c>
    </row>
    <row r="40" spans="1:14" x14ac:dyDescent="0.3">
      <c r="C40" s="231"/>
      <c r="D40" s="231"/>
      <c r="E40" s="231"/>
      <c r="F40" s="231"/>
      <c r="G40" s="231"/>
      <c r="H40" s="231"/>
      <c r="I40" s="231"/>
      <c r="J40" s="231"/>
      <c r="K40" s="231"/>
      <c r="L40" s="231"/>
      <c r="M40" s="231"/>
    </row>
    <row r="41" spans="1:14" x14ac:dyDescent="0.3">
      <c r="C41" s="231"/>
      <c r="D41" s="231"/>
      <c r="E41" s="231"/>
      <c r="F41" s="231"/>
      <c r="G41" s="231"/>
      <c r="H41" s="231"/>
      <c r="I41" s="231"/>
      <c r="J41" s="231"/>
      <c r="K41" s="231"/>
      <c r="L41" s="231"/>
      <c r="M41" s="231"/>
    </row>
    <row r="52" spans="2:9" x14ac:dyDescent="0.3">
      <c r="B52" t="s">
        <v>205</v>
      </c>
      <c r="C52">
        <v>7</v>
      </c>
    </row>
    <row r="53" spans="2:9" x14ac:dyDescent="0.3">
      <c r="B53" t="s">
        <v>206</v>
      </c>
      <c r="C53" t="s">
        <v>207</v>
      </c>
    </row>
    <row r="54" spans="2:9" x14ac:dyDescent="0.3">
      <c r="B54" t="s">
        <v>208</v>
      </c>
      <c r="C54">
        <v>2012</v>
      </c>
    </row>
    <row r="56" spans="2:9" x14ac:dyDescent="0.3">
      <c r="C56" s="306" t="s">
        <v>210</v>
      </c>
    </row>
    <row r="57" spans="2:9" x14ac:dyDescent="0.3">
      <c r="C57">
        <v>1</v>
      </c>
      <c r="D57">
        <v>2</v>
      </c>
      <c r="E57">
        <v>3</v>
      </c>
      <c r="F57" t="s">
        <v>18</v>
      </c>
    </row>
    <row r="58" spans="2:9" x14ac:dyDescent="0.3">
      <c r="B58" t="s">
        <v>209</v>
      </c>
      <c r="C58">
        <v>1637.6467244399998</v>
      </c>
      <c r="D58">
        <v>95970.088565400001</v>
      </c>
      <c r="E58">
        <v>127476.31116810002</v>
      </c>
      <c r="F58">
        <v>225084.04645794001</v>
      </c>
      <c r="H58">
        <f>SUM(C58:E58)</f>
        <v>225084.04645794001</v>
      </c>
    </row>
    <row r="60" spans="2:9" x14ac:dyDescent="0.3">
      <c r="B60" s="306" t="s">
        <v>56</v>
      </c>
      <c r="C60" s="306" t="s">
        <v>0</v>
      </c>
      <c r="D60" s="306" t="s">
        <v>1</v>
      </c>
      <c r="E60" s="306" t="s">
        <v>2</v>
      </c>
      <c r="F60" s="306" t="s">
        <v>3</v>
      </c>
      <c r="G60" s="306" t="s">
        <v>4</v>
      </c>
      <c r="H60" s="306" t="s">
        <v>5</v>
      </c>
    </row>
    <row r="61" spans="2:9" x14ac:dyDescent="0.3">
      <c r="B61" s="306" t="s">
        <v>211</v>
      </c>
      <c r="C61">
        <v>31</v>
      </c>
      <c r="D61">
        <v>29</v>
      </c>
      <c r="E61">
        <v>31</v>
      </c>
      <c r="F61">
        <v>30</v>
      </c>
      <c r="G61">
        <v>31</v>
      </c>
      <c r="H61">
        <v>30</v>
      </c>
    </row>
    <row r="62" spans="2:9" x14ac:dyDescent="0.3">
      <c r="B62" s="306" t="s">
        <v>203</v>
      </c>
      <c r="C62">
        <f>C61/SUM(C61:D61)</f>
        <v>0.51666666666666672</v>
      </c>
      <c r="D62" s="306">
        <f>D61/SUM(C61:D61)</f>
        <v>0.48333333333333334</v>
      </c>
      <c r="E62" s="306">
        <f>E61/SUM(E61:F61)</f>
        <v>0.50819672131147542</v>
      </c>
      <c r="F62" s="306">
        <f>F61/SUM(E61:F61)</f>
        <v>0.49180327868852458</v>
      </c>
      <c r="G62" s="306">
        <f>G61/SUM(G61:H61)</f>
        <v>0.50819672131147542</v>
      </c>
      <c r="H62" s="306">
        <f>H61/SUM(G61:H61)</f>
        <v>0.49180327868852458</v>
      </c>
    </row>
    <row r="63" spans="2:9" x14ac:dyDescent="0.3">
      <c r="B63" s="306" t="s">
        <v>73</v>
      </c>
      <c r="C63">
        <f>SUM(C62:D62)</f>
        <v>1</v>
      </c>
      <c r="E63" s="306">
        <f>SUM(E62:F62)</f>
        <v>1</v>
      </c>
      <c r="G63" s="306">
        <f>SUM(G62:H62)</f>
        <v>1</v>
      </c>
    </row>
    <row r="64" spans="2:9" x14ac:dyDescent="0.3">
      <c r="B64" s="306" t="s">
        <v>161</v>
      </c>
      <c r="C64">
        <f>C58*C62</f>
        <v>846.11747429399998</v>
      </c>
      <c r="D64" s="306">
        <f>C58*D62</f>
        <v>791.52925014599998</v>
      </c>
      <c r="E64" s="306">
        <f>D58*E62</f>
        <v>48771.684352908196</v>
      </c>
      <c r="F64" s="306">
        <f>D58*F62</f>
        <v>47198.404212491805</v>
      </c>
      <c r="G64" s="306">
        <f>E58*G62</f>
        <v>64783.043380509844</v>
      </c>
      <c r="H64" s="306">
        <f>E58*H62</f>
        <v>62693.267787590172</v>
      </c>
      <c r="I64" s="306">
        <f>SUM(C64:H64)</f>
        <v>225084.04645794001</v>
      </c>
    </row>
    <row r="65" spans="3:9" x14ac:dyDescent="0.3">
      <c r="C65" s="306">
        <f>SUM(C64:D64)</f>
        <v>1637.6467244400001</v>
      </c>
      <c r="E65" s="306">
        <f>SUM(E64:F64)</f>
        <v>95970.088565400001</v>
      </c>
      <c r="G65" s="306">
        <f>SUM(G64:H64)</f>
        <v>127476.31116810002</v>
      </c>
      <c r="I65">
        <f>SUM(C65:H65)</f>
        <v>225084.04645794001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
  <sheetViews>
    <sheetView workbookViewId="0">
      <selection activeCell="G7" sqref="G7"/>
    </sheetView>
  </sheetViews>
  <sheetFormatPr defaultRowHeight="14.4" x14ac:dyDescent="0.3"/>
  <cols>
    <col min="1" max="1" width="21.6640625" bestFit="1" customWidth="1"/>
    <col min="2" max="9" width="5.44140625" bestFit="1" customWidth="1"/>
    <col min="10" max="13" width="6" bestFit="1" customWidth="1"/>
    <col min="14" max="21" width="5.44140625" bestFit="1" customWidth="1"/>
    <col min="22" max="23" width="6" bestFit="1" customWidth="1"/>
    <col min="24" max="25" width="5.44140625" bestFit="1" customWidth="1"/>
  </cols>
  <sheetData>
    <row r="1" spans="1:25" x14ac:dyDescent="0.3">
      <c r="A1" t="s">
        <v>68</v>
      </c>
      <c r="B1" s="387" t="s">
        <v>26</v>
      </c>
      <c r="C1" s="388"/>
      <c r="D1" s="388"/>
      <c r="E1" s="388"/>
      <c r="F1" s="388"/>
      <c r="G1" s="388"/>
      <c r="H1" s="389"/>
      <c r="I1" s="389"/>
      <c r="J1" s="389"/>
      <c r="K1" s="389"/>
      <c r="L1" s="389"/>
      <c r="M1" s="390"/>
      <c r="N1" s="387" t="s">
        <v>45</v>
      </c>
      <c r="O1" s="388"/>
      <c r="P1" s="388"/>
      <c r="Q1" s="388"/>
      <c r="R1" s="388"/>
      <c r="S1" s="388"/>
      <c r="T1" s="389"/>
      <c r="U1" s="389"/>
      <c r="V1" s="389"/>
      <c r="W1" s="389"/>
      <c r="X1" s="389"/>
      <c r="Y1" s="390"/>
    </row>
    <row r="2" spans="1:25" ht="15" thickBot="1" x14ac:dyDescent="0.35">
      <c r="A2" s="78" t="s">
        <v>46</v>
      </c>
      <c r="B2" s="79">
        <v>1</v>
      </c>
      <c r="C2" s="79">
        <v>2</v>
      </c>
      <c r="D2" s="79">
        <v>3</v>
      </c>
      <c r="E2" s="79">
        <v>4</v>
      </c>
      <c r="F2" s="79">
        <v>5</v>
      </c>
      <c r="G2" s="79">
        <v>6</v>
      </c>
      <c r="H2" s="79">
        <v>7</v>
      </c>
      <c r="I2" s="79">
        <v>8</v>
      </c>
      <c r="J2" s="201">
        <v>9</v>
      </c>
      <c r="K2" s="201">
        <v>10</v>
      </c>
      <c r="L2" s="201">
        <v>11</v>
      </c>
      <c r="M2" s="201">
        <v>12</v>
      </c>
      <c r="N2" s="79">
        <v>1</v>
      </c>
      <c r="O2" s="79">
        <v>2</v>
      </c>
      <c r="P2" s="79">
        <v>3</v>
      </c>
      <c r="Q2" s="79">
        <v>4</v>
      </c>
      <c r="R2" s="79">
        <v>5</v>
      </c>
      <c r="S2" s="79">
        <v>6</v>
      </c>
      <c r="T2" s="79">
        <v>7</v>
      </c>
      <c r="U2" s="79">
        <v>8</v>
      </c>
      <c r="V2" s="79">
        <v>9</v>
      </c>
      <c r="W2" s="79">
        <v>10</v>
      </c>
      <c r="X2" s="79">
        <v>11</v>
      </c>
      <c r="Y2" s="79">
        <v>12</v>
      </c>
    </row>
    <row r="3" spans="1:25" ht="15" thickBot="1" x14ac:dyDescent="0.35">
      <c r="A3" s="80" t="s">
        <v>22</v>
      </c>
      <c r="B3" s="81">
        <v>0.60943455170259297</v>
      </c>
      <c r="C3" s="81">
        <v>0.60943455170259297</v>
      </c>
      <c r="D3" s="81">
        <v>0.60943455170259297</v>
      </c>
      <c r="E3" s="81">
        <v>0.60943455170259297</v>
      </c>
      <c r="F3" s="81">
        <v>0.82222459842220319</v>
      </c>
      <c r="G3" s="81">
        <v>0.82222459842220319</v>
      </c>
      <c r="H3" s="81">
        <v>0.94241829507637176</v>
      </c>
      <c r="I3" s="199">
        <v>0.94241829507637176</v>
      </c>
      <c r="J3" s="207">
        <v>1</v>
      </c>
      <c r="K3" s="208">
        <v>1</v>
      </c>
      <c r="L3" s="209">
        <v>1</v>
      </c>
      <c r="M3" s="210">
        <v>1</v>
      </c>
      <c r="N3" s="200">
        <v>0.38502295007650034</v>
      </c>
      <c r="O3" s="81">
        <v>0.38502295007650034</v>
      </c>
      <c r="P3" s="81">
        <v>0.38502295007650034</v>
      </c>
      <c r="Q3" s="81">
        <v>0.38502295007650034</v>
      </c>
      <c r="R3" s="81">
        <v>0.97102449120386336</v>
      </c>
      <c r="S3" s="81">
        <v>0.97102449120386336</v>
      </c>
      <c r="T3" s="81">
        <v>1.0011397310234784</v>
      </c>
      <c r="U3" s="81">
        <v>1.0011397310234784</v>
      </c>
      <c r="V3" s="206">
        <v>1</v>
      </c>
      <c r="W3" s="206">
        <v>1</v>
      </c>
      <c r="X3" s="82">
        <v>1</v>
      </c>
      <c r="Y3" s="82">
        <v>1</v>
      </c>
    </row>
    <row r="4" spans="1:25" ht="15" thickBot="1" x14ac:dyDescent="0.35">
      <c r="A4" s="30" t="s">
        <v>23</v>
      </c>
      <c r="B4" s="83">
        <v>0.20568632413734922</v>
      </c>
      <c r="C4" s="83">
        <v>0.20568632413734922</v>
      </c>
      <c r="D4" s="83">
        <v>0.20568632413734922</v>
      </c>
      <c r="E4" s="83">
        <v>0.20568632413734922</v>
      </c>
      <c r="F4" s="83">
        <v>0.71717217678043765</v>
      </c>
      <c r="G4" s="83">
        <v>0.71717217678043765</v>
      </c>
      <c r="H4" s="83">
        <v>0.84567615615030567</v>
      </c>
      <c r="I4" s="83">
        <v>0.84567615615030567</v>
      </c>
      <c r="J4" s="202">
        <v>0.77513023782559454</v>
      </c>
      <c r="K4" s="202">
        <v>0.77513023782559454</v>
      </c>
      <c r="L4" s="203">
        <v>0.77513023782559454</v>
      </c>
      <c r="M4" s="203">
        <v>0.77513023782559454</v>
      </c>
      <c r="N4" s="83">
        <v>0.24134447607677467</v>
      </c>
      <c r="O4" s="83">
        <v>0.24134447607677467</v>
      </c>
      <c r="P4" s="83">
        <v>0.24134447607677467</v>
      </c>
      <c r="Q4" s="83">
        <v>0.24134447607677467</v>
      </c>
      <c r="R4" s="83">
        <v>0.76404689535388626</v>
      </c>
      <c r="S4" s="83">
        <v>0.76404689535388626</v>
      </c>
      <c r="T4" s="83">
        <v>0.96807286193264275</v>
      </c>
      <c r="U4" s="204">
        <v>0.96807286193264275</v>
      </c>
      <c r="V4" s="211">
        <v>1</v>
      </c>
      <c r="W4" s="212">
        <v>1</v>
      </c>
      <c r="X4" s="205">
        <v>1</v>
      </c>
      <c r="Y4" s="84">
        <v>1</v>
      </c>
    </row>
  </sheetData>
  <mergeCells count="2">
    <mergeCell ref="B1:M1"/>
    <mergeCell ref="N1:Y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26"/>
  <sheetViews>
    <sheetView workbookViewId="0">
      <selection activeCell="H24" sqref="H24"/>
    </sheetView>
  </sheetViews>
  <sheetFormatPr defaultRowHeight="14.4" x14ac:dyDescent="0.3"/>
  <sheetData>
    <row r="1" spans="1:3" x14ac:dyDescent="0.3">
      <c r="A1" t="s">
        <v>61</v>
      </c>
      <c r="B1" t="s">
        <v>60</v>
      </c>
      <c r="C1" t="s">
        <v>62</v>
      </c>
    </row>
    <row r="2" spans="1:3" x14ac:dyDescent="0.3">
      <c r="A2">
        <v>1986</v>
      </c>
      <c r="B2">
        <v>99534.588945118012</v>
      </c>
      <c r="C2">
        <v>76830.347998918005</v>
      </c>
    </row>
    <row r="3" spans="1:3" x14ac:dyDescent="0.3">
      <c r="A3">
        <v>1987</v>
      </c>
      <c r="B3">
        <v>41599.919949300005</v>
      </c>
      <c r="C3">
        <v>40956.408031900006</v>
      </c>
    </row>
    <row r="4" spans="1:3" x14ac:dyDescent="0.3">
      <c r="A4">
        <v>1988</v>
      </c>
      <c r="B4">
        <v>15116.56405262</v>
      </c>
      <c r="C4">
        <v>14594.940957660001</v>
      </c>
    </row>
    <row r="5" spans="1:3" x14ac:dyDescent="0.3">
      <c r="A5">
        <v>1989</v>
      </c>
      <c r="B5">
        <v>165177.1749866</v>
      </c>
      <c r="C5">
        <v>154110.074521</v>
      </c>
    </row>
    <row r="6" spans="1:3" x14ac:dyDescent="0.3">
      <c r="A6">
        <v>1990</v>
      </c>
      <c r="B6">
        <v>75397.149746679992</v>
      </c>
      <c r="C6">
        <v>66156.461639879999</v>
      </c>
    </row>
    <row r="7" spans="1:3" x14ac:dyDescent="0.3">
      <c r="A7">
        <v>1991</v>
      </c>
      <c r="B7">
        <v>269370.21816476103</v>
      </c>
      <c r="C7">
        <v>235326.15642638406</v>
      </c>
    </row>
    <row r="8" spans="1:3" x14ac:dyDescent="0.3">
      <c r="A8">
        <v>1992</v>
      </c>
      <c r="B8">
        <v>317775.05430163001</v>
      </c>
      <c r="C8">
        <v>314111.35863888997</v>
      </c>
    </row>
    <row r="9" spans="1:3" x14ac:dyDescent="0.3">
      <c r="A9">
        <v>1993</v>
      </c>
      <c r="B9">
        <v>193617.22941969798</v>
      </c>
      <c r="C9">
        <v>190549.37538847799</v>
      </c>
    </row>
    <row r="10" spans="1:3" x14ac:dyDescent="0.3">
      <c r="A10">
        <v>1994</v>
      </c>
      <c r="B10">
        <v>108141.46790658598</v>
      </c>
      <c r="C10">
        <v>101843.52918360598</v>
      </c>
    </row>
    <row r="11" spans="1:3" x14ac:dyDescent="0.3">
      <c r="A11">
        <v>1995</v>
      </c>
      <c r="B11">
        <v>68025.813325654002</v>
      </c>
      <c r="C11">
        <v>58827.211488153996</v>
      </c>
    </row>
    <row r="12" spans="1:3" x14ac:dyDescent="0.3">
      <c r="A12">
        <v>1996</v>
      </c>
      <c r="B12">
        <v>70872.269220828006</v>
      </c>
      <c r="C12">
        <v>70026.245972047996</v>
      </c>
    </row>
    <row r="13" spans="1:3" x14ac:dyDescent="0.3">
      <c r="A13">
        <v>1997</v>
      </c>
      <c r="B13">
        <v>38033.066549906005</v>
      </c>
      <c r="C13">
        <v>35331.508546164005</v>
      </c>
    </row>
    <row r="14" spans="1:3" x14ac:dyDescent="0.3">
      <c r="A14">
        <v>1998</v>
      </c>
      <c r="B14">
        <v>62987.738631290005</v>
      </c>
      <c r="C14">
        <v>61080.610643974003</v>
      </c>
    </row>
    <row r="15" spans="1:3" x14ac:dyDescent="0.3">
      <c r="A15">
        <v>1999</v>
      </c>
      <c r="B15">
        <v>43934.741708305999</v>
      </c>
      <c r="C15">
        <v>42611.802815460003</v>
      </c>
    </row>
    <row r="16" spans="1:3" x14ac:dyDescent="0.3">
      <c r="A16">
        <v>2000</v>
      </c>
      <c r="B16">
        <v>85093.463921863964</v>
      </c>
      <c r="C16">
        <v>82181.645782243955</v>
      </c>
    </row>
    <row r="17" spans="1:3" x14ac:dyDescent="0.3">
      <c r="A17">
        <v>2001</v>
      </c>
      <c r="B17">
        <v>411223.78252436593</v>
      </c>
      <c r="C17">
        <v>402554.01395678392</v>
      </c>
    </row>
    <row r="18" spans="1:3" x14ac:dyDescent="0.3">
      <c r="A18">
        <v>2002</v>
      </c>
      <c r="B18">
        <v>200693.17570738401</v>
      </c>
      <c r="C18">
        <v>188127.84501496603</v>
      </c>
    </row>
    <row r="19" spans="1:3" x14ac:dyDescent="0.3">
      <c r="A19">
        <v>2003</v>
      </c>
      <c r="B19">
        <v>201798.17848912405</v>
      </c>
      <c r="C19">
        <v>182587.40798810203</v>
      </c>
    </row>
    <row r="20" spans="1:3" x14ac:dyDescent="0.3">
      <c r="A20">
        <v>2004</v>
      </c>
      <c r="B20">
        <v>151427.90904714802</v>
      </c>
      <c r="C20">
        <v>147406.51833606602</v>
      </c>
    </row>
    <row r="21" spans="1:3" x14ac:dyDescent="0.3">
      <c r="A21">
        <v>2005</v>
      </c>
      <c r="B21">
        <v>117992.81226761999</v>
      </c>
      <c r="C21">
        <v>117638.00625633998</v>
      </c>
    </row>
    <row r="22" spans="1:3" x14ac:dyDescent="0.3">
      <c r="A22">
        <v>2006</v>
      </c>
      <c r="B22">
        <v>99893.495881210009</v>
      </c>
      <c r="C22">
        <v>87363.066466146003</v>
      </c>
    </row>
    <row r="23" spans="1:3" x14ac:dyDescent="0.3">
      <c r="A23">
        <v>2007</v>
      </c>
      <c r="B23">
        <v>149798.47292187397</v>
      </c>
      <c r="C23">
        <v>123158.18912047398</v>
      </c>
    </row>
    <row r="24" spans="1:3" x14ac:dyDescent="0.3">
      <c r="A24">
        <v>2008</v>
      </c>
      <c r="B24">
        <v>179349.96110440401</v>
      </c>
      <c r="C24">
        <v>170507.17085954401</v>
      </c>
    </row>
    <row r="25" spans="1:3" x14ac:dyDescent="0.3">
      <c r="A25">
        <v>2009</v>
      </c>
      <c r="B25">
        <v>136846.23143023002</v>
      </c>
      <c r="C25">
        <v>134775.22981048003</v>
      </c>
    </row>
    <row r="26" spans="1:3" x14ac:dyDescent="0.3">
      <c r="A26">
        <v>2010</v>
      </c>
      <c r="B26">
        <v>303718.30698788003</v>
      </c>
      <c r="C26">
        <v>281773.57609996008</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31"/>
  <sheetViews>
    <sheetView workbookViewId="0">
      <selection activeCell="K4" activeCellId="1" sqref="K24:Q29 K4:Q4"/>
    </sheetView>
  </sheetViews>
  <sheetFormatPr defaultRowHeight="14.4" x14ac:dyDescent="0.3"/>
  <sheetData>
    <row r="1" spans="1:17" x14ac:dyDescent="0.3">
      <c r="A1" t="s">
        <v>70</v>
      </c>
      <c r="B1" t="s">
        <v>71</v>
      </c>
    </row>
    <row r="3" spans="1:17" x14ac:dyDescent="0.3">
      <c r="A3" t="s">
        <v>26</v>
      </c>
      <c r="B3" t="s">
        <v>17</v>
      </c>
    </row>
    <row r="4" spans="1:17" x14ac:dyDescent="0.3">
      <c r="A4" t="s">
        <v>19</v>
      </c>
      <c r="B4">
        <v>1</v>
      </c>
      <c r="C4">
        <v>2</v>
      </c>
      <c r="D4">
        <v>3</v>
      </c>
      <c r="E4">
        <v>4</v>
      </c>
      <c r="F4">
        <v>5</v>
      </c>
      <c r="G4">
        <v>6</v>
      </c>
      <c r="H4" t="s">
        <v>27</v>
      </c>
      <c r="I4" t="s">
        <v>18</v>
      </c>
      <c r="K4" t="s">
        <v>19</v>
      </c>
      <c r="L4">
        <v>1</v>
      </c>
      <c r="M4">
        <v>2</v>
      </c>
      <c r="N4">
        <v>3</v>
      </c>
      <c r="O4">
        <v>4</v>
      </c>
      <c r="P4">
        <v>5</v>
      </c>
      <c r="Q4">
        <v>6</v>
      </c>
    </row>
    <row r="5" spans="1:17" x14ac:dyDescent="0.3">
      <c r="A5">
        <v>1986</v>
      </c>
      <c r="B5">
        <v>1027417</v>
      </c>
      <c r="C5">
        <v>42063</v>
      </c>
      <c r="D5">
        <v>399212</v>
      </c>
      <c r="E5">
        <v>788519</v>
      </c>
      <c r="F5">
        <v>2658160</v>
      </c>
      <c r="G5">
        <v>687005</v>
      </c>
      <c r="I5">
        <v>5602376</v>
      </c>
      <c r="K5">
        <v>1986</v>
      </c>
      <c r="L5" s="21">
        <f>B5/$I5</f>
        <v>0.18338951187853153</v>
      </c>
      <c r="M5" s="21">
        <f t="shared" ref="M5:Q20" si="0">C5/$I5</f>
        <v>7.5080644355180731E-3</v>
      </c>
      <c r="N5" s="21">
        <f t="shared" si="0"/>
        <v>7.1257623551150437E-2</v>
      </c>
      <c r="O5" s="21">
        <f t="shared" si="0"/>
        <v>0.14074724723938559</v>
      </c>
      <c r="P5" s="21">
        <f t="shared" si="0"/>
        <v>0.47447011767864206</v>
      </c>
      <c r="Q5" s="21">
        <f t="shared" si="0"/>
        <v>0.12262743521677232</v>
      </c>
    </row>
    <row r="6" spans="1:17" x14ac:dyDescent="0.3">
      <c r="A6">
        <v>1987</v>
      </c>
      <c r="B6">
        <v>18711</v>
      </c>
      <c r="C6">
        <v>1614724</v>
      </c>
      <c r="D6">
        <v>166861</v>
      </c>
      <c r="E6">
        <v>619422</v>
      </c>
      <c r="F6">
        <v>1055089</v>
      </c>
      <c r="G6">
        <v>100432</v>
      </c>
      <c r="I6">
        <v>3575239</v>
      </c>
      <c r="K6">
        <v>1987</v>
      </c>
      <c r="L6" s="21">
        <f t="shared" ref="L6:L29" si="1">B6/$I6</f>
        <v>5.2334962781509153E-3</v>
      </c>
      <c r="M6" s="21">
        <f t="shared" si="0"/>
        <v>0.45164085533862214</v>
      </c>
      <c r="N6" s="21">
        <f t="shared" si="0"/>
        <v>4.6671285472104106E-2</v>
      </c>
      <c r="O6" s="21">
        <f t="shared" si="0"/>
        <v>0.17325331257574669</v>
      </c>
      <c r="P6" s="21">
        <f t="shared" si="0"/>
        <v>0.29511006117353272</v>
      </c>
      <c r="Q6" s="21">
        <f t="shared" si="0"/>
        <v>2.8090989161843445E-2</v>
      </c>
    </row>
    <row r="7" spans="1:17" x14ac:dyDescent="0.3">
      <c r="A7">
        <v>1988</v>
      </c>
      <c r="B7">
        <v>72871</v>
      </c>
      <c r="C7">
        <v>113040</v>
      </c>
      <c r="D7">
        <v>1263068</v>
      </c>
      <c r="E7">
        <v>361460</v>
      </c>
      <c r="F7">
        <v>585691</v>
      </c>
      <c r="G7">
        <v>70134</v>
      </c>
      <c r="I7">
        <v>2466264</v>
      </c>
      <c r="K7">
        <v>1988</v>
      </c>
      <c r="L7" s="21">
        <f t="shared" si="1"/>
        <v>2.9547120665103167E-2</v>
      </c>
      <c r="M7" s="21">
        <f t="shared" si="0"/>
        <v>4.5834509200961451E-2</v>
      </c>
      <c r="N7" s="21">
        <f t="shared" si="0"/>
        <v>0.51213819769497504</v>
      </c>
      <c r="O7" s="21">
        <f t="shared" si="0"/>
        <v>0.14656176305537444</v>
      </c>
      <c r="P7" s="21">
        <f t="shared" si="0"/>
        <v>0.2374810644764713</v>
      </c>
      <c r="Q7" s="21">
        <f t="shared" si="0"/>
        <v>2.8437344907114567E-2</v>
      </c>
    </row>
    <row r="8" spans="1:17" x14ac:dyDescent="0.3">
      <c r="A8">
        <v>1989</v>
      </c>
      <c r="B8">
        <v>401599</v>
      </c>
      <c r="C8">
        <v>441775</v>
      </c>
      <c r="D8">
        <v>487708</v>
      </c>
      <c r="E8">
        <v>506837</v>
      </c>
      <c r="F8">
        <v>1782355</v>
      </c>
      <c r="G8">
        <v>384242</v>
      </c>
      <c r="I8">
        <v>4004516</v>
      </c>
      <c r="K8">
        <v>1989</v>
      </c>
      <c r="L8" s="21">
        <f t="shared" si="1"/>
        <v>0.10028652651156844</v>
      </c>
      <c r="M8" s="21">
        <f t="shared" si="0"/>
        <v>0.11031919962362492</v>
      </c>
      <c r="N8" s="21">
        <f t="shared" si="0"/>
        <v>0.12178949965488962</v>
      </c>
      <c r="O8" s="21">
        <f t="shared" si="0"/>
        <v>0.12656635658341733</v>
      </c>
      <c r="P8" s="21">
        <f t="shared" si="0"/>
        <v>0.44508624762642979</v>
      </c>
      <c r="Q8" s="21">
        <f t="shared" si="0"/>
        <v>9.595217000006992E-2</v>
      </c>
    </row>
    <row r="9" spans="1:17" x14ac:dyDescent="0.3">
      <c r="A9">
        <v>1990</v>
      </c>
      <c r="B9">
        <v>0</v>
      </c>
      <c r="C9">
        <v>31921</v>
      </c>
      <c r="D9">
        <v>153813</v>
      </c>
      <c r="E9">
        <v>7167</v>
      </c>
      <c r="F9">
        <v>173565</v>
      </c>
      <c r="G9">
        <v>646</v>
      </c>
      <c r="I9">
        <v>367112</v>
      </c>
      <c r="K9">
        <v>1990</v>
      </c>
      <c r="L9" s="21">
        <f t="shared" si="1"/>
        <v>0</v>
      </c>
      <c r="M9" s="21">
        <f t="shared" si="0"/>
        <v>8.6951665976595705E-2</v>
      </c>
      <c r="N9" s="21">
        <f t="shared" si="0"/>
        <v>0.41898112837499185</v>
      </c>
      <c r="O9" s="21">
        <f t="shared" si="0"/>
        <v>1.9522652487524245E-2</v>
      </c>
      <c r="P9" s="21">
        <f t="shared" si="0"/>
        <v>0.47278487219159276</v>
      </c>
      <c r="Q9" s="21">
        <f t="shared" si="0"/>
        <v>1.7596809692954738E-3</v>
      </c>
    </row>
    <row r="10" spans="1:17" x14ac:dyDescent="0.3">
      <c r="A10">
        <v>1991</v>
      </c>
      <c r="B10">
        <v>0</v>
      </c>
      <c r="C10">
        <v>73913</v>
      </c>
      <c r="D10">
        <v>657438</v>
      </c>
      <c r="E10">
        <v>532068</v>
      </c>
      <c r="F10">
        <v>254777</v>
      </c>
      <c r="G10">
        <v>1157722</v>
      </c>
      <c r="I10">
        <v>2675918</v>
      </c>
      <c r="K10">
        <v>1991</v>
      </c>
      <c r="L10" s="21">
        <f t="shared" si="1"/>
        <v>0</v>
      </c>
      <c r="M10" s="21">
        <f t="shared" si="0"/>
        <v>2.7621548941335273E-2</v>
      </c>
      <c r="N10" s="21">
        <f t="shared" si="0"/>
        <v>0.24568690071967825</v>
      </c>
      <c r="O10" s="21">
        <f t="shared" si="0"/>
        <v>0.19883568928494819</v>
      </c>
      <c r="P10" s="21">
        <f t="shared" si="0"/>
        <v>9.5211064016161931E-2</v>
      </c>
      <c r="Q10" s="21">
        <f t="shared" si="0"/>
        <v>0.43264479703787634</v>
      </c>
    </row>
    <row r="11" spans="1:17" x14ac:dyDescent="0.3">
      <c r="A11">
        <v>1992</v>
      </c>
      <c r="B11">
        <v>128813</v>
      </c>
      <c r="C11">
        <v>446387</v>
      </c>
      <c r="D11">
        <v>621310</v>
      </c>
      <c r="E11">
        <v>496310</v>
      </c>
      <c r="F11">
        <v>244410</v>
      </c>
      <c r="G11">
        <v>79404</v>
      </c>
      <c r="I11">
        <v>2016634</v>
      </c>
      <c r="K11">
        <v>1992</v>
      </c>
      <c r="L11" s="21">
        <f t="shared" si="1"/>
        <v>6.3875249549496832E-2</v>
      </c>
      <c r="M11" s="21">
        <f t="shared" si="0"/>
        <v>0.22135251116464366</v>
      </c>
      <c r="N11" s="21">
        <f t="shared" si="0"/>
        <v>0.30809259389656229</v>
      </c>
      <c r="O11" s="21">
        <f t="shared" si="0"/>
        <v>0.24610811877613886</v>
      </c>
      <c r="P11" s="21">
        <f t="shared" si="0"/>
        <v>0.12119700451346153</v>
      </c>
      <c r="Q11" s="21">
        <f t="shared" si="0"/>
        <v>3.9374522099696822E-2</v>
      </c>
    </row>
    <row r="12" spans="1:17" x14ac:dyDescent="0.3">
      <c r="A12">
        <v>1993</v>
      </c>
      <c r="C12">
        <v>68246</v>
      </c>
      <c r="D12">
        <v>663459</v>
      </c>
      <c r="E12">
        <v>664390</v>
      </c>
      <c r="F12">
        <v>438630</v>
      </c>
      <c r="G12">
        <v>167466</v>
      </c>
      <c r="I12">
        <v>2002191</v>
      </c>
      <c r="K12">
        <v>1993</v>
      </c>
      <c r="L12" s="21">
        <f t="shared" si="1"/>
        <v>0</v>
      </c>
      <c r="M12" s="21">
        <f t="shared" si="0"/>
        <v>3.4085659160389796E-2</v>
      </c>
      <c r="N12" s="21">
        <f t="shared" si="0"/>
        <v>0.33136648801238244</v>
      </c>
      <c r="O12" s="21">
        <f t="shared" si="0"/>
        <v>0.33183147861517709</v>
      </c>
      <c r="P12" s="21">
        <f t="shared" si="0"/>
        <v>0.21907500333384777</v>
      </c>
      <c r="Q12" s="21">
        <f t="shared" si="0"/>
        <v>8.3641370878202934E-2</v>
      </c>
    </row>
    <row r="13" spans="1:17" x14ac:dyDescent="0.3">
      <c r="A13">
        <v>1994</v>
      </c>
      <c r="B13">
        <v>24608</v>
      </c>
      <c r="C13">
        <v>131481</v>
      </c>
      <c r="D13">
        <v>491212</v>
      </c>
      <c r="E13">
        <v>485544</v>
      </c>
      <c r="F13">
        <v>35783</v>
      </c>
      <c r="G13">
        <v>208122</v>
      </c>
      <c r="I13">
        <v>1376750</v>
      </c>
      <c r="K13">
        <v>1994</v>
      </c>
      <c r="L13" s="21">
        <f t="shared" si="1"/>
        <v>1.7873978572725623E-2</v>
      </c>
      <c r="M13" s="21">
        <f t="shared" si="0"/>
        <v>9.5500998728890507E-2</v>
      </c>
      <c r="N13" s="21">
        <f t="shared" si="0"/>
        <v>0.35679099328127839</v>
      </c>
      <c r="O13" s="21">
        <f t="shared" si="0"/>
        <v>0.35267405120755402</v>
      </c>
      <c r="P13" s="21">
        <f t="shared" si="0"/>
        <v>2.5990920646449974E-2</v>
      </c>
      <c r="Q13" s="21">
        <f t="shared" si="0"/>
        <v>0.15116905756310151</v>
      </c>
    </row>
    <row r="14" spans="1:17" x14ac:dyDescent="0.3">
      <c r="A14">
        <v>1995</v>
      </c>
      <c r="B14">
        <v>72572</v>
      </c>
      <c r="C14">
        <v>199169</v>
      </c>
      <c r="D14">
        <v>8349</v>
      </c>
      <c r="E14">
        <v>6670</v>
      </c>
      <c r="F14">
        <v>12844</v>
      </c>
      <c r="G14">
        <v>127351</v>
      </c>
      <c r="I14">
        <v>426955</v>
      </c>
      <c r="K14">
        <v>1995</v>
      </c>
      <c r="L14" s="21">
        <f t="shared" si="1"/>
        <v>0.16997575856940428</v>
      </c>
      <c r="M14" s="21">
        <f t="shared" si="0"/>
        <v>0.46648710051410569</v>
      </c>
      <c r="N14" s="21">
        <f t="shared" si="0"/>
        <v>1.955475401388905E-2</v>
      </c>
      <c r="O14" s="21">
        <f t="shared" si="0"/>
        <v>1.5622255272803925E-2</v>
      </c>
      <c r="P14" s="21">
        <f t="shared" si="0"/>
        <v>3.0082795610778652E-2</v>
      </c>
      <c r="Q14" s="21">
        <f t="shared" si="0"/>
        <v>0.2982773360190184</v>
      </c>
    </row>
    <row r="15" spans="1:17" x14ac:dyDescent="0.3">
      <c r="A15">
        <v>1996</v>
      </c>
      <c r="B15">
        <v>47419</v>
      </c>
      <c r="C15">
        <v>135303</v>
      </c>
      <c r="D15">
        <v>376164</v>
      </c>
      <c r="E15">
        <v>225548</v>
      </c>
      <c r="F15">
        <v>58503</v>
      </c>
      <c r="G15">
        <v>0</v>
      </c>
      <c r="I15">
        <v>842937</v>
      </c>
      <c r="K15">
        <v>1996</v>
      </c>
      <c r="L15" s="21">
        <f t="shared" si="1"/>
        <v>5.6254500632906136E-2</v>
      </c>
      <c r="M15" s="21">
        <f t="shared" si="0"/>
        <v>0.1605137750508045</v>
      </c>
      <c r="N15" s="21">
        <f t="shared" si="0"/>
        <v>0.44625399051174641</v>
      </c>
      <c r="O15" s="21">
        <f t="shared" si="0"/>
        <v>0.26757397053397824</v>
      </c>
      <c r="P15" s="21">
        <f t="shared" si="0"/>
        <v>6.9403763270564703E-2</v>
      </c>
      <c r="Q15" s="21">
        <f t="shared" si="0"/>
        <v>0</v>
      </c>
    </row>
    <row r="16" spans="1:17" x14ac:dyDescent="0.3">
      <c r="A16">
        <v>1997</v>
      </c>
      <c r="B16">
        <v>0</v>
      </c>
      <c r="C16">
        <v>70740</v>
      </c>
      <c r="D16">
        <v>203153</v>
      </c>
      <c r="E16">
        <v>323447</v>
      </c>
      <c r="F16">
        <v>99317</v>
      </c>
      <c r="G16">
        <v>133021</v>
      </c>
      <c r="I16">
        <v>829678</v>
      </c>
      <c r="K16">
        <v>1997</v>
      </c>
      <c r="L16" s="21">
        <f t="shared" si="1"/>
        <v>0</v>
      </c>
      <c r="M16" s="21">
        <f t="shared" si="0"/>
        <v>8.5261993207003201E-2</v>
      </c>
      <c r="N16" s="21">
        <f t="shared" si="0"/>
        <v>0.24485764356774556</v>
      </c>
      <c r="O16" s="21">
        <f t="shared" si="0"/>
        <v>0.3898464223469828</v>
      </c>
      <c r="P16" s="21">
        <f t="shared" si="0"/>
        <v>0.11970547610036665</v>
      </c>
      <c r="Q16" s="21">
        <f t="shared" si="0"/>
        <v>0.16032846477790177</v>
      </c>
    </row>
    <row r="17" spans="1:17" x14ac:dyDescent="0.3">
      <c r="A17">
        <v>1998</v>
      </c>
      <c r="B17">
        <v>7325</v>
      </c>
      <c r="C17">
        <v>21733</v>
      </c>
      <c r="D17">
        <v>298058</v>
      </c>
      <c r="E17">
        <v>44292</v>
      </c>
      <c r="F17">
        <v>30501</v>
      </c>
      <c r="G17">
        <v>61011</v>
      </c>
      <c r="I17">
        <v>462920</v>
      </c>
      <c r="K17">
        <v>1998</v>
      </c>
      <c r="L17" s="21">
        <f t="shared" si="1"/>
        <v>1.5823468417869177E-2</v>
      </c>
      <c r="M17" s="21">
        <f t="shared" si="0"/>
        <v>4.6947636740689538E-2</v>
      </c>
      <c r="N17" s="21">
        <f t="shared" si="0"/>
        <v>0.64386503067484657</v>
      </c>
      <c r="O17" s="21">
        <f t="shared" si="0"/>
        <v>9.5679599066793394E-2</v>
      </c>
      <c r="P17" s="21">
        <f t="shared" si="0"/>
        <v>6.5888274431867275E-2</v>
      </c>
      <c r="Q17" s="21">
        <f t="shared" si="0"/>
        <v>0.13179599066793399</v>
      </c>
    </row>
    <row r="18" spans="1:17" x14ac:dyDescent="0.3">
      <c r="A18">
        <v>1999</v>
      </c>
      <c r="B18">
        <v>18248</v>
      </c>
      <c r="C18">
        <v>89393</v>
      </c>
      <c r="D18">
        <v>191947</v>
      </c>
      <c r="E18">
        <v>169319</v>
      </c>
      <c r="F18">
        <v>126106</v>
      </c>
      <c r="G18">
        <v>87269</v>
      </c>
      <c r="I18">
        <v>682282</v>
      </c>
      <c r="K18">
        <v>1999</v>
      </c>
      <c r="L18" s="21">
        <f t="shared" si="1"/>
        <v>2.674553923451007E-2</v>
      </c>
      <c r="M18" s="21">
        <f t="shared" si="0"/>
        <v>0.1310206043835247</v>
      </c>
      <c r="N18" s="21">
        <f t="shared" si="0"/>
        <v>0.2813308866421802</v>
      </c>
      <c r="O18" s="21">
        <f t="shared" si="0"/>
        <v>0.24816571446996991</v>
      </c>
      <c r="P18" s="21">
        <f t="shared" si="0"/>
        <v>0.18482973316018889</v>
      </c>
      <c r="Q18" s="21">
        <f t="shared" si="0"/>
        <v>0.12790752210962622</v>
      </c>
    </row>
    <row r="19" spans="1:17" x14ac:dyDescent="0.3">
      <c r="A19">
        <v>2000</v>
      </c>
      <c r="B19">
        <v>37080</v>
      </c>
      <c r="C19">
        <v>173968</v>
      </c>
      <c r="D19">
        <v>316363</v>
      </c>
      <c r="E19">
        <v>296654</v>
      </c>
      <c r="F19">
        <v>88831</v>
      </c>
      <c r="G19">
        <v>21106</v>
      </c>
      <c r="I19">
        <v>934002</v>
      </c>
      <c r="K19">
        <v>2000</v>
      </c>
      <c r="L19" s="21">
        <f t="shared" si="1"/>
        <v>3.9700129121779185E-2</v>
      </c>
      <c r="M19" s="21">
        <f t="shared" si="0"/>
        <v>0.18626084312453292</v>
      </c>
      <c r="N19" s="21">
        <f t="shared" si="0"/>
        <v>0.33871769011201258</v>
      </c>
      <c r="O19" s="21">
        <f t="shared" si="0"/>
        <v>0.31761602223549845</v>
      </c>
      <c r="P19" s="21">
        <f t="shared" si="0"/>
        <v>9.5107933387722943E-2</v>
      </c>
      <c r="Q19" s="21">
        <f t="shared" si="0"/>
        <v>2.2597382018453922E-2</v>
      </c>
    </row>
    <row r="20" spans="1:17" x14ac:dyDescent="0.3">
      <c r="A20">
        <v>2001</v>
      </c>
      <c r="B20">
        <v>7744</v>
      </c>
      <c r="C20">
        <v>125134</v>
      </c>
      <c r="D20">
        <v>473960</v>
      </c>
      <c r="E20">
        <v>252510</v>
      </c>
      <c r="F20">
        <v>110054</v>
      </c>
      <c r="G20">
        <v>111986</v>
      </c>
      <c r="I20">
        <v>1081388</v>
      </c>
      <c r="K20">
        <v>2001</v>
      </c>
      <c r="L20" s="21">
        <f t="shared" si="1"/>
        <v>7.1611669447043981E-3</v>
      </c>
      <c r="M20" s="21">
        <f t="shared" si="0"/>
        <v>0.1157160981997211</v>
      </c>
      <c r="N20" s="21">
        <f t="shared" si="0"/>
        <v>0.43828856987501247</v>
      </c>
      <c r="O20" s="21">
        <f t="shared" si="0"/>
        <v>0.23350545780053042</v>
      </c>
      <c r="P20" s="21">
        <f t="shared" si="0"/>
        <v>0.10177105719686182</v>
      </c>
      <c r="Q20" s="21">
        <f t="shared" si="0"/>
        <v>0.10355764998316978</v>
      </c>
    </row>
    <row r="21" spans="1:17" x14ac:dyDescent="0.3">
      <c r="A21">
        <v>2002</v>
      </c>
      <c r="B21">
        <v>150835</v>
      </c>
      <c r="C21">
        <v>351658</v>
      </c>
      <c r="D21">
        <v>645990</v>
      </c>
      <c r="E21">
        <v>345746</v>
      </c>
      <c r="F21">
        <v>113508</v>
      </c>
      <c r="G21">
        <v>139094</v>
      </c>
      <c r="I21">
        <v>1746831</v>
      </c>
      <c r="K21">
        <v>2002</v>
      </c>
      <c r="L21" s="21">
        <f t="shared" si="1"/>
        <v>8.6347792087500166E-2</v>
      </c>
      <c r="M21" s="21">
        <f t="shared" ref="M21:M29" si="2">C21/$I21</f>
        <v>0.20131197580075005</v>
      </c>
      <c r="N21" s="21">
        <f t="shared" ref="N21:N29" si="3">D21/$I21</f>
        <v>0.36980681016079975</v>
      </c>
      <c r="O21" s="21">
        <f t="shared" ref="O21:O29" si="4">E21/$I21</f>
        <v>0.19792756139546414</v>
      </c>
      <c r="P21" s="21">
        <f t="shared" ref="P21:P29" si="5">F21/$I21</f>
        <v>6.4979382664951554E-2</v>
      </c>
      <c r="Q21" s="21">
        <f t="shared" ref="Q21:Q29" si="6">G21/$I21</f>
        <v>7.9626477890534342E-2</v>
      </c>
    </row>
    <row r="22" spans="1:17" x14ac:dyDescent="0.3">
      <c r="A22">
        <v>2003</v>
      </c>
      <c r="B22">
        <v>325950</v>
      </c>
      <c r="C22">
        <v>438825</v>
      </c>
      <c r="D22">
        <v>689896</v>
      </c>
      <c r="E22">
        <v>451278</v>
      </c>
      <c r="F22">
        <v>384089</v>
      </c>
      <c r="G22">
        <v>52953</v>
      </c>
      <c r="I22">
        <v>2342991</v>
      </c>
      <c r="K22">
        <v>2003</v>
      </c>
      <c r="L22" s="21">
        <f t="shared" si="1"/>
        <v>0.13911705166601152</v>
      </c>
      <c r="M22" s="21">
        <f t="shared" si="2"/>
        <v>0.18729265285269983</v>
      </c>
      <c r="N22" s="21">
        <f t="shared" si="3"/>
        <v>0.2944509816725715</v>
      </c>
      <c r="O22" s="21">
        <f t="shared" si="4"/>
        <v>0.19260765406269167</v>
      </c>
      <c r="P22" s="21">
        <f t="shared" si="5"/>
        <v>0.16393106076805247</v>
      </c>
      <c r="Q22" s="21">
        <f t="shared" si="6"/>
        <v>2.2600598977973028E-2</v>
      </c>
    </row>
    <row r="23" spans="1:17" x14ac:dyDescent="0.3">
      <c r="A23">
        <v>2004</v>
      </c>
      <c r="B23">
        <v>314392</v>
      </c>
      <c r="C23">
        <v>386286</v>
      </c>
      <c r="D23">
        <v>783456</v>
      </c>
      <c r="E23">
        <v>489892</v>
      </c>
      <c r="F23">
        <v>60014</v>
      </c>
      <c r="G23">
        <v>53596</v>
      </c>
      <c r="I23">
        <v>2087636</v>
      </c>
      <c r="K23">
        <v>2004</v>
      </c>
      <c r="L23" s="21">
        <f t="shared" si="1"/>
        <v>0.15059713474954445</v>
      </c>
      <c r="M23" s="21">
        <f t="shared" si="2"/>
        <v>0.18503513064538071</v>
      </c>
      <c r="N23" s="21">
        <f t="shared" si="3"/>
        <v>0.3752838138449423</v>
      </c>
      <c r="O23" s="21">
        <f t="shared" si="4"/>
        <v>0.23466351413752207</v>
      </c>
      <c r="P23" s="21">
        <f t="shared" si="5"/>
        <v>2.8747348675726994E-2</v>
      </c>
      <c r="Q23" s="21">
        <f t="shared" si="6"/>
        <v>2.567305794688346E-2</v>
      </c>
    </row>
    <row r="24" spans="1:17" x14ac:dyDescent="0.3">
      <c r="A24">
        <v>2005</v>
      </c>
      <c r="B24">
        <v>248743</v>
      </c>
      <c r="C24">
        <v>164192</v>
      </c>
      <c r="D24">
        <v>534872</v>
      </c>
      <c r="E24">
        <v>296864</v>
      </c>
      <c r="F24">
        <v>62963</v>
      </c>
      <c r="G24">
        <v>4198</v>
      </c>
      <c r="I24">
        <v>1311832</v>
      </c>
      <c r="K24">
        <v>2005</v>
      </c>
      <c r="L24" s="21">
        <f t="shared" si="1"/>
        <v>0.18961498118661535</v>
      </c>
      <c r="M24" s="21">
        <f t="shared" si="2"/>
        <v>0.12516236835204508</v>
      </c>
      <c r="N24" s="21">
        <f t="shared" si="3"/>
        <v>0.40772903847443881</v>
      </c>
      <c r="O24" s="21">
        <f t="shared" si="4"/>
        <v>0.2262972697723489</v>
      </c>
      <c r="P24" s="21">
        <f t="shared" si="5"/>
        <v>4.7996237323071858E-2</v>
      </c>
      <c r="Q24" s="21">
        <f t="shared" si="6"/>
        <v>3.2001048914800066E-3</v>
      </c>
    </row>
    <row r="25" spans="1:17" x14ac:dyDescent="0.3">
      <c r="A25">
        <v>2006</v>
      </c>
      <c r="B25">
        <v>36142</v>
      </c>
      <c r="C25">
        <v>171750</v>
      </c>
      <c r="D25">
        <v>533108</v>
      </c>
      <c r="E25">
        <v>262520</v>
      </c>
      <c r="F25">
        <v>140666</v>
      </c>
      <c r="G25">
        <v>93592</v>
      </c>
      <c r="I25">
        <v>1237778</v>
      </c>
      <c r="K25">
        <v>2006</v>
      </c>
      <c r="L25" s="21">
        <f t="shared" si="1"/>
        <v>2.9199097091724042E-2</v>
      </c>
      <c r="M25" s="21">
        <f t="shared" si="2"/>
        <v>0.13875670758407405</v>
      </c>
      <c r="N25" s="21">
        <f t="shared" si="3"/>
        <v>0.4306975887437004</v>
      </c>
      <c r="O25" s="21">
        <f t="shared" si="4"/>
        <v>0.21208972852967173</v>
      </c>
      <c r="P25" s="21">
        <f t="shared" si="5"/>
        <v>0.11364396523447662</v>
      </c>
      <c r="Q25" s="21">
        <f t="shared" si="6"/>
        <v>7.561291281635317E-2</v>
      </c>
    </row>
    <row r="26" spans="1:17" x14ac:dyDescent="0.3">
      <c r="A26">
        <v>2007</v>
      </c>
      <c r="B26">
        <v>96438</v>
      </c>
      <c r="C26">
        <v>172080</v>
      </c>
      <c r="D26">
        <v>212571</v>
      </c>
      <c r="E26">
        <v>174417</v>
      </c>
      <c r="F26">
        <v>103494</v>
      </c>
      <c r="G26">
        <v>38343</v>
      </c>
      <c r="I26">
        <v>797343</v>
      </c>
      <c r="K26">
        <v>2007</v>
      </c>
      <c r="L26" s="21">
        <f t="shared" si="1"/>
        <v>0.12094920253893243</v>
      </c>
      <c r="M26" s="21">
        <f t="shared" si="2"/>
        <v>0.21581678148550876</v>
      </c>
      <c r="N26" s="21">
        <f t="shared" si="3"/>
        <v>0.26659919256831754</v>
      </c>
      <c r="O26" s="21">
        <f t="shared" si="4"/>
        <v>0.2187477660178869</v>
      </c>
      <c r="P26" s="21">
        <f t="shared" si="5"/>
        <v>0.12979859357892401</v>
      </c>
      <c r="Q26" s="21">
        <f t="shared" si="6"/>
        <v>4.8088463810430394E-2</v>
      </c>
    </row>
    <row r="27" spans="1:17" x14ac:dyDescent="0.3">
      <c r="A27">
        <v>2008</v>
      </c>
      <c r="B27">
        <v>67161</v>
      </c>
      <c r="C27">
        <v>130241</v>
      </c>
      <c r="D27">
        <v>260562</v>
      </c>
      <c r="E27">
        <v>372945</v>
      </c>
      <c r="F27">
        <v>134356</v>
      </c>
      <c r="G27">
        <v>137394</v>
      </c>
      <c r="I27">
        <v>1102659</v>
      </c>
      <c r="K27">
        <v>2008</v>
      </c>
      <c r="L27" s="21">
        <f t="shared" si="1"/>
        <v>6.0908222759710848E-2</v>
      </c>
      <c r="M27" s="21">
        <f t="shared" si="2"/>
        <v>0.11811539197521627</v>
      </c>
      <c r="N27" s="21">
        <f t="shared" si="3"/>
        <v>0.23630333584544269</v>
      </c>
      <c r="O27" s="21">
        <f t="shared" si="4"/>
        <v>0.33822333105701763</v>
      </c>
      <c r="P27" s="21">
        <f t="shared" si="5"/>
        <v>0.121847280074801</v>
      </c>
      <c r="Q27" s="21">
        <f t="shared" si="6"/>
        <v>0.12460243828781155</v>
      </c>
    </row>
    <row r="28" spans="1:17" x14ac:dyDescent="0.3">
      <c r="A28">
        <v>2009</v>
      </c>
      <c r="B28">
        <v>178353</v>
      </c>
      <c r="C28">
        <v>55761</v>
      </c>
      <c r="D28">
        <v>626120</v>
      </c>
      <c r="E28">
        <v>457227</v>
      </c>
      <c r="F28">
        <v>68534</v>
      </c>
      <c r="G28">
        <v>0</v>
      </c>
      <c r="I28">
        <v>1385995</v>
      </c>
      <c r="K28">
        <v>2009</v>
      </c>
      <c r="L28" s="21">
        <f t="shared" si="1"/>
        <v>0.12868228240361618</v>
      </c>
      <c r="M28" s="21">
        <f t="shared" si="2"/>
        <v>4.0231746867773692E-2</v>
      </c>
      <c r="N28" s="21">
        <f t="shared" si="3"/>
        <v>0.45174766142735001</v>
      </c>
      <c r="O28" s="21">
        <f t="shared" si="4"/>
        <v>0.3298908004718632</v>
      </c>
      <c r="P28" s="21">
        <f t="shared" si="5"/>
        <v>4.9447508829396934E-2</v>
      </c>
      <c r="Q28" s="21"/>
    </row>
    <row r="29" spans="1:17" x14ac:dyDescent="0.3">
      <c r="A29">
        <v>2010</v>
      </c>
      <c r="B29">
        <v>68535</v>
      </c>
      <c r="C29">
        <v>267144</v>
      </c>
      <c r="D29">
        <v>455328</v>
      </c>
      <c r="E29">
        <v>106834</v>
      </c>
      <c r="F29">
        <v>274871</v>
      </c>
      <c r="G29">
        <v>67199</v>
      </c>
      <c r="I29">
        <v>1239911</v>
      </c>
      <c r="K29">
        <v>2010</v>
      </c>
      <c r="L29" s="21">
        <f t="shared" si="1"/>
        <v>5.5274128546323083E-2</v>
      </c>
      <c r="M29" s="21">
        <f t="shared" si="2"/>
        <v>0.21545417372698525</v>
      </c>
      <c r="N29" s="21">
        <f t="shared" si="3"/>
        <v>0.36722635737565035</v>
      </c>
      <c r="O29" s="21">
        <f t="shared" si="4"/>
        <v>8.6162635866606552E-2</v>
      </c>
      <c r="P29" s="21">
        <f t="shared" si="5"/>
        <v>0.22168607262940646</v>
      </c>
      <c r="Q29" s="21">
        <f t="shared" si="6"/>
        <v>5.4196631855028307E-2</v>
      </c>
    </row>
    <row r="31" spans="1:17" x14ac:dyDescent="0.3">
      <c r="K31" t="s">
        <v>69</v>
      </c>
      <c r="L31" s="22">
        <f>AVERAGE(L28:L29)</f>
        <v>9.1978205474969627E-2</v>
      </c>
      <c r="M31" s="22">
        <f t="shared" ref="M31:P31" si="7">AVERAGE(M28:M29)</f>
        <v>0.12784296029737946</v>
      </c>
      <c r="N31" s="22">
        <f t="shared" si="7"/>
        <v>0.40948700940150018</v>
      </c>
      <c r="O31" s="22">
        <f t="shared" si="7"/>
        <v>0.20802671816923488</v>
      </c>
      <c r="P31" s="22">
        <f t="shared" si="7"/>
        <v>0.1355667907294017</v>
      </c>
      <c r="Q31"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opLeftCell="C1" workbookViewId="0">
      <selection activeCell="B7" sqref="B7"/>
    </sheetView>
  </sheetViews>
  <sheetFormatPr defaultRowHeight="14.4" x14ac:dyDescent="0.3"/>
  <cols>
    <col min="1" max="1" width="12.33203125" style="231" bestFit="1" customWidth="1"/>
    <col min="2" max="2" width="12.33203125" style="306" customWidth="1"/>
    <col min="3" max="3" width="17.44140625" bestFit="1" customWidth="1"/>
    <col min="4" max="6" width="18.44140625" bestFit="1" customWidth="1"/>
    <col min="7" max="14" width="19.44140625" bestFit="1" customWidth="1"/>
  </cols>
  <sheetData>
    <row r="1" spans="1:14" x14ac:dyDescent="0.3">
      <c r="A1" s="231" t="s">
        <v>160</v>
      </c>
      <c r="C1" t="str">
        <f>Model!G30</f>
        <v>Jan</v>
      </c>
      <c r="D1" s="231" t="str">
        <f>Model!H30</f>
        <v>Feb</v>
      </c>
      <c r="E1" s="231" t="str">
        <f>Model!I30</f>
        <v>Mar</v>
      </c>
      <c r="F1" s="231" t="str">
        <f>Model!J30</f>
        <v>Apr</v>
      </c>
      <c r="G1" s="231" t="str">
        <f>Model!K30</f>
        <v>May</v>
      </c>
      <c r="H1" s="231" t="str">
        <f>Model!L30</f>
        <v>Jun</v>
      </c>
      <c r="I1" s="231" t="str">
        <f>Model!M30</f>
        <v>Jul</v>
      </c>
      <c r="J1" s="231" t="str">
        <f>Model!N30</f>
        <v>Aug</v>
      </c>
      <c r="K1" s="231" t="str">
        <f>Model!O30</f>
        <v>Sep</v>
      </c>
      <c r="L1" s="231" t="str">
        <f>Model!P30</f>
        <v>Oct</v>
      </c>
      <c r="M1" s="231" t="str">
        <f>Model!Q30</f>
        <v>Nov</v>
      </c>
      <c r="N1" s="231" t="str">
        <f>Model!R30</f>
        <v>Dec</v>
      </c>
    </row>
    <row r="2" spans="1:14" x14ac:dyDescent="0.3">
      <c r="A2" s="231" t="s">
        <v>161</v>
      </c>
      <c r="B2" s="306">
        <v>0</v>
      </c>
      <c r="C2" s="323">
        <f>SUM(Model!$G31:'Model'!G31)</f>
        <v>111472.23333333334</v>
      </c>
      <c r="D2" s="323">
        <f>SUM(Model!$G31:'Model'!H31)</f>
        <v>216760.33333333331</v>
      </c>
      <c r="E2" s="323">
        <f>SUM(Model!$G31:'Model'!I31)</f>
        <v>237707.24590163934</v>
      </c>
      <c r="F2" s="323">
        <f>SUM(Model!$G31:'Model'!J31)</f>
        <v>262134</v>
      </c>
      <c r="G2" s="323">
        <f>SUM(Model!$G31:'Model'!K31)</f>
        <v>476045.50819672132</v>
      </c>
      <c r="H2" s="323">
        <f>SUM(Model!$G31:'Model'!L31)</f>
        <v>681692</v>
      </c>
      <c r="I2" s="323">
        <f>SUM(Model!$G31:'Model'!M31)</f>
        <v>880483.16666666663</v>
      </c>
      <c r="J2" s="323">
        <f>SUM(Model!$G31:'Model'!N31)</f>
        <v>1076036.6666666665</v>
      </c>
      <c r="K2" s="323">
        <f>SUM(Model!$G31:'Model'!O31)</f>
        <v>1192768.3551912566</v>
      </c>
      <c r="L2" s="323">
        <f>SUM(Model!$G31:'Model'!P31)</f>
        <v>1311393.9999999998</v>
      </c>
      <c r="M2" s="323">
        <f>SUM(Model!$G31:'Model'!Q31)</f>
        <v>1359961.4918032784</v>
      </c>
      <c r="N2" s="323">
        <f>SUM(Model!$G31:'Model'!R31)</f>
        <v>1409951.333333333</v>
      </c>
    </row>
    <row r="3" spans="1:14" x14ac:dyDescent="0.3">
      <c r="A3" s="231" t="s">
        <v>52</v>
      </c>
      <c r="B3" s="230">
        <f>Model!$F$42</f>
        <v>1500000</v>
      </c>
      <c r="C3" s="230">
        <f>Model!$F$42</f>
        <v>1500000</v>
      </c>
      <c r="D3" s="230">
        <f>Model!$F$42</f>
        <v>1500000</v>
      </c>
      <c r="E3" s="230">
        <f>Model!$F$42</f>
        <v>1500000</v>
      </c>
      <c r="F3" s="230">
        <f>Model!$F$42</f>
        <v>1500000</v>
      </c>
      <c r="G3" s="230">
        <f>Model!$F$42</f>
        <v>1500000</v>
      </c>
      <c r="H3" s="230">
        <f>Model!$F$42</f>
        <v>1500000</v>
      </c>
      <c r="I3" s="230">
        <f>Model!$F$42</f>
        <v>1500000</v>
      </c>
      <c r="J3" s="230">
        <f>Model!$F$42</f>
        <v>1500000</v>
      </c>
      <c r="K3" s="230">
        <f>Model!$F$42</f>
        <v>1500000</v>
      </c>
      <c r="L3" s="230">
        <f>Model!$F$42</f>
        <v>1500000</v>
      </c>
      <c r="M3" s="230">
        <f>Model!$F$42</f>
        <v>1500000</v>
      </c>
      <c r="N3" s="230">
        <f>Model!$F$42</f>
        <v>1500000</v>
      </c>
    </row>
    <row r="4" spans="1:14" x14ac:dyDescent="0.3">
      <c r="A4" s="231" t="s">
        <v>53</v>
      </c>
      <c r="B4" s="230">
        <f>Model!$G$42</f>
        <v>1497600</v>
      </c>
      <c r="C4" s="230">
        <f>Model!$G$42</f>
        <v>1497600</v>
      </c>
      <c r="D4" s="230">
        <f>Model!$G$42</f>
        <v>1497600</v>
      </c>
      <c r="E4" s="230">
        <f>Model!$G$42</f>
        <v>1497600</v>
      </c>
      <c r="F4" s="230">
        <f>Model!$G$42</f>
        <v>1497600</v>
      </c>
      <c r="G4" s="230">
        <f>Model!$G$42</f>
        <v>1497600</v>
      </c>
      <c r="H4" s="230">
        <f>Model!$G$42</f>
        <v>1497600</v>
      </c>
      <c r="I4" s="230">
        <f>Model!$G$42</f>
        <v>1497600</v>
      </c>
      <c r="J4" s="230">
        <f>Model!$G$42</f>
        <v>1497600</v>
      </c>
      <c r="K4" s="230">
        <f>Model!$G$42</f>
        <v>1497600</v>
      </c>
      <c r="L4" s="230">
        <f>Model!$G$42</f>
        <v>1497600</v>
      </c>
      <c r="M4" s="230">
        <f>Model!$G$42</f>
        <v>1497600</v>
      </c>
      <c r="N4" s="230">
        <f>Model!$G$42</f>
        <v>1497600</v>
      </c>
    </row>
    <row r="5" spans="1:14" x14ac:dyDescent="0.3">
      <c r="A5" s="231" t="s">
        <v>54</v>
      </c>
      <c r="B5" s="230">
        <f>Model!$H$42</f>
        <v>1474200</v>
      </c>
      <c r="C5" s="230">
        <f>Model!$H$42</f>
        <v>1474200</v>
      </c>
      <c r="D5" s="230">
        <f>Model!$H$42</f>
        <v>1474200</v>
      </c>
      <c r="E5" s="230">
        <f>Model!$H$42</f>
        <v>1474200</v>
      </c>
      <c r="F5" s="230">
        <f>Model!$H$42</f>
        <v>1474200</v>
      </c>
      <c r="G5" s="230">
        <f>Model!$H$42</f>
        <v>1474200</v>
      </c>
      <c r="H5" s="230">
        <f>Model!$H$42</f>
        <v>1474200</v>
      </c>
      <c r="I5" s="230">
        <f>Model!$H$42</f>
        <v>1474200</v>
      </c>
      <c r="J5" s="230">
        <f>Model!$H$42</f>
        <v>1474200</v>
      </c>
      <c r="K5" s="230">
        <f>Model!$H$42</f>
        <v>1474200</v>
      </c>
      <c r="L5" s="230">
        <f>Model!$H$42</f>
        <v>1474200</v>
      </c>
      <c r="M5" s="230">
        <f>Model!$H$42</f>
        <v>1474200</v>
      </c>
      <c r="N5" s="230">
        <f>Model!$H$42</f>
        <v>1474200</v>
      </c>
    </row>
    <row r="6" spans="1:14" x14ac:dyDescent="0.3">
      <c r="A6" s="231" t="s">
        <v>55</v>
      </c>
      <c r="B6" s="230">
        <f>Model!$I$42</f>
        <v>1450800</v>
      </c>
      <c r="C6" s="230">
        <f>Model!$I$42</f>
        <v>1450800</v>
      </c>
      <c r="D6" s="230">
        <f>Model!$I$42</f>
        <v>1450800</v>
      </c>
      <c r="E6" s="230">
        <f>Model!$I$42</f>
        <v>1450800</v>
      </c>
      <c r="F6" s="230">
        <f>Model!$I$42</f>
        <v>1450800</v>
      </c>
      <c r="G6" s="230">
        <f>Model!$I$42</f>
        <v>1450800</v>
      </c>
      <c r="H6" s="230">
        <f>Model!$I$42</f>
        <v>1450800</v>
      </c>
      <c r="I6" s="230">
        <f>Model!$I$42</f>
        <v>1450800</v>
      </c>
      <c r="J6" s="230">
        <f>Model!$I$42</f>
        <v>1450800</v>
      </c>
      <c r="K6" s="230">
        <f>Model!$I$42</f>
        <v>1450800</v>
      </c>
      <c r="L6" s="230">
        <f>Model!$I$42</f>
        <v>1450800</v>
      </c>
      <c r="M6" s="230">
        <f>Model!$I$42</f>
        <v>1450800</v>
      </c>
      <c r="N6" s="230">
        <f>Model!$I$42</f>
        <v>1450800</v>
      </c>
    </row>
    <row r="7" spans="1:14" x14ac:dyDescent="0.3">
      <c r="A7" s="306" t="s">
        <v>258</v>
      </c>
      <c r="B7" s="230">
        <f>Model!$J$42</f>
        <v>1380600</v>
      </c>
      <c r="C7" s="230">
        <f>Model!$J$42</f>
        <v>1380600</v>
      </c>
      <c r="D7" s="230">
        <f>Model!$J$42</f>
        <v>1380600</v>
      </c>
      <c r="E7" s="230">
        <f>Model!$J$42</f>
        <v>1380600</v>
      </c>
      <c r="F7" s="230">
        <f>Model!$J$42</f>
        <v>1380600</v>
      </c>
      <c r="G7" s="230">
        <f>Model!$J$42</f>
        <v>1380600</v>
      </c>
      <c r="H7" s="230">
        <f>Model!$J$42</f>
        <v>1380600</v>
      </c>
      <c r="I7" s="230">
        <f>Model!$J$42</f>
        <v>1380600</v>
      </c>
      <c r="J7" s="230">
        <f>Model!$J$42</f>
        <v>1380600</v>
      </c>
      <c r="K7" s="230">
        <f>Model!$J$42</f>
        <v>1380600</v>
      </c>
      <c r="L7" s="230">
        <f>Model!$J$42</f>
        <v>1380600</v>
      </c>
      <c r="M7" s="230">
        <f>Model!$J$42</f>
        <v>1380600</v>
      </c>
      <c r="N7" s="230">
        <f>Model!$J$42</f>
        <v>1380600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69"/>
  <sheetViews>
    <sheetView topLeftCell="A50" workbookViewId="0">
      <selection activeCell="D71" sqref="D71"/>
    </sheetView>
  </sheetViews>
  <sheetFormatPr defaultRowHeight="14.4" x14ac:dyDescent="0.3"/>
  <cols>
    <col min="1" max="1" width="22" customWidth="1"/>
    <col min="14" max="14" width="10.88671875" customWidth="1"/>
    <col min="15" max="15" width="9.88671875" bestFit="1" customWidth="1"/>
    <col min="20" max="20" width="22.33203125" customWidth="1"/>
    <col min="25" max="25" width="34.33203125" bestFit="1" customWidth="1"/>
    <col min="35" max="35" width="20.88671875" customWidth="1"/>
    <col min="40" max="40" width="24.44140625" bestFit="1" customWidth="1"/>
  </cols>
  <sheetData>
    <row r="1" spans="1:43" s="20" customFormat="1" ht="15" thickBot="1" x14ac:dyDescent="0.35">
      <c r="B1" s="91" t="s">
        <v>33</v>
      </c>
      <c r="C1" s="91"/>
      <c r="D1" s="91"/>
      <c r="E1" s="91"/>
      <c r="F1" s="91"/>
      <c r="G1" s="91"/>
      <c r="H1" s="91"/>
      <c r="I1" s="91"/>
      <c r="J1" s="91"/>
      <c r="K1" s="91"/>
      <c r="L1" s="91"/>
      <c r="M1" s="91"/>
      <c r="N1" s="77" t="s">
        <v>41</v>
      </c>
      <c r="O1" s="92"/>
      <c r="P1" s="92"/>
      <c r="Q1" s="92"/>
      <c r="R1" s="92"/>
      <c r="S1" s="77" t="s">
        <v>260</v>
      </c>
      <c r="T1" s="92"/>
      <c r="U1" s="92"/>
      <c r="V1" s="92"/>
      <c r="W1" s="92"/>
      <c r="X1" s="77" t="s">
        <v>266</v>
      </c>
      <c r="Y1" s="92"/>
      <c r="Z1" s="92"/>
      <c r="AA1" s="92"/>
      <c r="AB1" s="93"/>
      <c r="AC1" s="77" t="s">
        <v>267</v>
      </c>
      <c r="AD1" s="92"/>
      <c r="AE1" s="92"/>
      <c r="AF1" s="92"/>
      <c r="AG1" s="92"/>
      <c r="AH1" s="77" t="s">
        <v>294</v>
      </c>
      <c r="AI1" s="92"/>
      <c r="AJ1" s="92"/>
      <c r="AK1" s="92"/>
      <c r="AL1" s="93"/>
      <c r="AM1" s="77" t="s">
        <v>298</v>
      </c>
      <c r="AN1" s="92"/>
      <c r="AO1" s="92"/>
      <c r="AP1" s="92"/>
      <c r="AQ1" s="93"/>
    </row>
    <row r="2" spans="1:43" ht="18.600000000000001" thickBot="1" x14ac:dyDescent="0.4">
      <c r="B2" s="61" t="s">
        <v>0</v>
      </c>
      <c r="C2" s="61" t="s">
        <v>1</v>
      </c>
      <c r="D2" s="61" t="s">
        <v>2</v>
      </c>
      <c r="E2" s="61" t="s">
        <v>3</v>
      </c>
      <c r="F2" s="61" t="s">
        <v>4</v>
      </c>
      <c r="G2" s="61" t="s">
        <v>5</v>
      </c>
      <c r="H2" s="61" t="s">
        <v>6</v>
      </c>
      <c r="I2" s="61" t="s">
        <v>7</v>
      </c>
      <c r="J2" s="61" t="s">
        <v>8</v>
      </c>
      <c r="K2" s="61" t="s">
        <v>9</v>
      </c>
      <c r="L2" s="61" t="s">
        <v>10</v>
      </c>
      <c r="M2" s="61" t="s">
        <v>11</v>
      </c>
      <c r="N2" s="23">
        <v>1</v>
      </c>
      <c r="O2" s="74" t="s">
        <v>42</v>
      </c>
      <c r="P2" s="75"/>
      <c r="Q2" s="75"/>
      <c r="R2" s="75"/>
      <c r="S2" s="191">
        <v>1</v>
      </c>
      <c r="T2" s="75" t="s">
        <v>261</v>
      </c>
      <c r="U2" s="75">
        <v>2</v>
      </c>
      <c r="V2" s="96"/>
      <c r="W2" s="96"/>
      <c r="X2" s="236">
        <v>1</v>
      </c>
      <c r="Y2" s="75" t="s">
        <v>261</v>
      </c>
      <c r="Z2" s="75">
        <v>2</v>
      </c>
      <c r="AA2" s="237"/>
      <c r="AB2" s="238"/>
      <c r="AC2" s="191">
        <v>1</v>
      </c>
      <c r="AD2" s="75" t="s">
        <v>268</v>
      </c>
      <c r="AE2" s="75">
        <v>10</v>
      </c>
      <c r="AF2" s="96"/>
      <c r="AG2" s="96"/>
      <c r="AH2" s="236">
        <v>1</v>
      </c>
      <c r="AI2" s="75" t="s">
        <v>295</v>
      </c>
      <c r="AJ2" s="75">
        <v>1</v>
      </c>
      <c r="AK2" s="237"/>
      <c r="AL2" s="238"/>
      <c r="AM2" s="236">
        <v>1</v>
      </c>
      <c r="AN2" s="75" t="s">
        <v>299</v>
      </c>
      <c r="AO2" s="75">
        <v>1</v>
      </c>
      <c r="AP2" s="237"/>
      <c r="AQ2" s="238"/>
    </row>
    <row r="3" spans="1:43" ht="18.600000000000001" thickBot="1" x14ac:dyDescent="0.4">
      <c r="A3" s="95" t="s">
        <v>34</v>
      </c>
      <c r="B3" s="7">
        <v>31</v>
      </c>
      <c r="C3" s="8">
        <v>28</v>
      </c>
      <c r="D3" s="8">
        <v>31</v>
      </c>
      <c r="E3" s="7">
        <v>30</v>
      </c>
      <c r="F3" s="7">
        <v>31</v>
      </c>
      <c r="G3" s="7">
        <v>30</v>
      </c>
      <c r="H3" s="7">
        <v>31</v>
      </c>
      <c r="I3" s="7">
        <v>31</v>
      </c>
      <c r="J3" s="7">
        <v>30</v>
      </c>
      <c r="K3" s="7">
        <v>31</v>
      </c>
      <c r="L3" s="7">
        <v>30</v>
      </c>
      <c r="M3" s="73">
        <v>31</v>
      </c>
      <c r="N3" s="24">
        <v>2</v>
      </c>
      <c r="O3" s="76" t="s">
        <v>43</v>
      </c>
      <c r="P3" s="65"/>
      <c r="Q3" s="65"/>
      <c r="R3" s="65"/>
      <c r="S3" s="191">
        <v>2</v>
      </c>
      <c r="T3" s="75" t="s">
        <v>262</v>
      </c>
      <c r="U3" s="75">
        <v>1</v>
      </c>
      <c r="V3" s="96"/>
      <c r="W3" s="96"/>
      <c r="X3" s="239">
        <v>2</v>
      </c>
      <c r="Y3" s="75" t="s">
        <v>262</v>
      </c>
      <c r="Z3" s="75">
        <v>1</v>
      </c>
      <c r="AA3" s="75"/>
      <c r="AB3" s="240"/>
      <c r="AC3" s="191">
        <v>2</v>
      </c>
      <c r="AD3" s="75" t="s">
        <v>269</v>
      </c>
      <c r="AE3" s="75">
        <v>2</v>
      </c>
      <c r="AF3" s="96"/>
      <c r="AG3" s="96"/>
      <c r="AH3" s="239">
        <v>2</v>
      </c>
      <c r="AI3" s="75" t="s">
        <v>271</v>
      </c>
      <c r="AJ3" s="75">
        <v>2</v>
      </c>
      <c r="AK3" s="75"/>
      <c r="AL3" s="240"/>
      <c r="AM3" s="239">
        <v>2</v>
      </c>
      <c r="AN3" s="75" t="s">
        <v>263</v>
      </c>
      <c r="AO3" s="75">
        <v>2</v>
      </c>
      <c r="AP3" s="75"/>
      <c r="AQ3" s="240"/>
    </row>
    <row r="4" spans="1:43" x14ac:dyDescent="0.3">
      <c r="A4" s="95">
        <v>1</v>
      </c>
      <c r="B4" s="60">
        <v>0</v>
      </c>
      <c r="C4" s="60">
        <v>0</v>
      </c>
      <c r="D4" s="60">
        <v>0</v>
      </c>
      <c r="E4" s="60">
        <v>0</v>
      </c>
      <c r="F4" s="60">
        <v>0</v>
      </c>
      <c r="G4" s="60">
        <v>0</v>
      </c>
      <c r="H4" s="60">
        <v>0</v>
      </c>
      <c r="I4" s="60">
        <v>0</v>
      </c>
      <c r="J4" s="60">
        <v>0</v>
      </c>
      <c r="K4" s="60">
        <v>0</v>
      </c>
      <c r="L4" s="60">
        <v>0</v>
      </c>
      <c r="M4" s="60">
        <v>0</v>
      </c>
      <c r="N4" s="71">
        <v>1</v>
      </c>
      <c r="O4" s="72" t="str">
        <f>VLOOKUP(N4,N2:O3,2,FALSE)</f>
        <v>No trips eliminated by seasonal closure</v>
      </c>
      <c r="P4" s="72"/>
      <c r="Q4" s="72"/>
      <c r="R4" s="72"/>
      <c r="S4" s="191">
        <v>3</v>
      </c>
      <c r="T4" s="75" t="s">
        <v>263</v>
      </c>
      <c r="U4" s="75">
        <v>3</v>
      </c>
      <c r="V4" s="75"/>
      <c r="W4" s="75"/>
      <c r="X4" s="239"/>
      <c r="Y4" s="75"/>
      <c r="Z4" s="75"/>
      <c r="AA4" s="75"/>
      <c r="AB4" s="240"/>
      <c r="AC4" s="191">
        <v>3</v>
      </c>
      <c r="AD4" s="75" t="s">
        <v>270</v>
      </c>
      <c r="AE4" s="75">
        <v>3</v>
      </c>
      <c r="AF4" s="75"/>
      <c r="AG4" s="75"/>
      <c r="AH4" s="239">
        <v>3</v>
      </c>
      <c r="AI4" s="75" t="s">
        <v>272</v>
      </c>
      <c r="AJ4" s="75">
        <v>3</v>
      </c>
      <c r="AK4" s="75"/>
      <c r="AL4" s="240"/>
      <c r="AM4" s="239">
        <v>3</v>
      </c>
      <c r="AN4" s="75" t="s">
        <v>264</v>
      </c>
      <c r="AO4" s="75">
        <v>3</v>
      </c>
      <c r="AP4" s="75"/>
      <c r="AQ4" s="240"/>
    </row>
    <row r="5" spans="1:43" x14ac:dyDescent="0.3">
      <c r="A5" s="95">
        <v>2</v>
      </c>
      <c r="B5" s="60">
        <v>1</v>
      </c>
      <c r="C5" s="60">
        <v>1</v>
      </c>
      <c r="D5" s="60">
        <v>1</v>
      </c>
      <c r="E5" s="60">
        <v>1</v>
      </c>
      <c r="F5" s="60">
        <v>1</v>
      </c>
      <c r="G5" s="60">
        <v>1</v>
      </c>
      <c r="H5" s="60">
        <v>1</v>
      </c>
      <c r="I5" s="60">
        <v>1</v>
      </c>
      <c r="J5" s="60">
        <v>1</v>
      </c>
      <c r="K5" s="60">
        <v>1</v>
      </c>
      <c r="L5" s="60">
        <v>1</v>
      </c>
      <c r="M5" s="60">
        <v>1</v>
      </c>
      <c r="S5" s="191">
        <v>4</v>
      </c>
      <c r="T5" s="75" t="s">
        <v>264</v>
      </c>
      <c r="U5" s="75">
        <v>4</v>
      </c>
      <c r="V5" s="75"/>
      <c r="W5" s="75"/>
      <c r="X5" s="239"/>
      <c r="Y5" s="75"/>
      <c r="Z5" s="75"/>
      <c r="AA5" s="75"/>
      <c r="AB5" s="240"/>
      <c r="AC5" s="191">
        <v>4</v>
      </c>
      <c r="AD5" s="75"/>
      <c r="AE5" s="75">
        <v>4</v>
      </c>
      <c r="AF5" s="75"/>
      <c r="AG5" s="75"/>
      <c r="AH5" s="239">
        <v>4</v>
      </c>
      <c r="AI5" s="75" t="s">
        <v>273</v>
      </c>
      <c r="AJ5" s="75">
        <v>4</v>
      </c>
      <c r="AK5" s="75"/>
      <c r="AL5" s="240"/>
      <c r="AM5" s="239">
        <v>4</v>
      </c>
      <c r="AN5" s="75" t="s">
        <v>265</v>
      </c>
      <c r="AO5" s="75">
        <v>4</v>
      </c>
      <c r="AP5" s="75"/>
      <c r="AQ5" s="240"/>
    </row>
    <row r="6" spans="1:43" x14ac:dyDescent="0.3">
      <c r="A6" s="95">
        <v>3</v>
      </c>
      <c r="B6" s="60">
        <v>2</v>
      </c>
      <c r="C6" s="60">
        <v>2</v>
      </c>
      <c r="D6" s="60">
        <v>2</v>
      </c>
      <c r="E6" s="60">
        <v>2</v>
      </c>
      <c r="F6" s="60">
        <v>2</v>
      </c>
      <c r="G6" s="60">
        <v>2</v>
      </c>
      <c r="H6" s="60">
        <v>2</v>
      </c>
      <c r="I6" s="60">
        <v>2</v>
      </c>
      <c r="J6" s="60">
        <v>2</v>
      </c>
      <c r="K6" s="60">
        <v>2</v>
      </c>
      <c r="L6" s="60">
        <v>2</v>
      </c>
      <c r="M6" s="60">
        <v>2</v>
      </c>
      <c r="S6" s="191">
        <v>5</v>
      </c>
      <c r="T6" s="75" t="s">
        <v>265</v>
      </c>
      <c r="U6" s="100">
        <v>5</v>
      </c>
      <c r="V6" s="75"/>
      <c r="W6" s="75"/>
      <c r="X6" s="239"/>
      <c r="Y6" s="75"/>
      <c r="Z6" s="100"/>
      <c r="AA6" s="75"/>
      <c r="AB6" s="240"/>
      <c r="AC6" s="191">
        <v>5</v>
      </c>
      <c r="AD6" s="75"/>
      <c r="AE6" s="100">
        <v>5</v>
      </c>
      <c r="AF6" s="75"/>
      <c r="AG6" s="75"/>
      <c r="AH6" s="239">
        <v>5</v>
      </c>
      <c r="AI6" s="75"/>
      <c r="AJ6" s="100">
        <v>5</v>
      </c>
      <c r="AK6" s="75"/>
      <c r="AL6" s="240"/>
      <c r="AM6" s="239">
        <v>5</v>
      </c>
      <c r="AN6" s="75"/>
      <c r="AO6" s="100">
        <v>5</v>
      </c>
      <c r="AP6" s="75"/>
      <c r="AQ6" s="240"/>
    </row>
    <row r="7" spans="1:43" ht="15" thickBot="1" x14ac:dyDescent="0.35">
      <c r="A7" s="95">
        <v>4</v>
      </c>
      <c r="B7" s="60">
        <v>3</v>
      </c>
      <c r="C7" s="60">
        <v>3</v>
      </c>
      <c r="D7" s="60">
        <v>3</v>
      </c>
      <c r="E7" s="60">
        <v>3</v>
      </c>
      <c r="F7" s="60">
        <v>3</v>
      </c>
      <c r="G7" s="60">
        <v>3</v>
      </c>
      <c r="H7" s="60">
        <v>3</v>
      </c>
      <c r="I7" s="60">
        <v>3</v>
      </c>
      <c r="J7" s="60">
        <v>3</v>
      </c>
      <c r="K7" s="60">
        <v>3</v>
      </c>
      <c r="L7" s="60">
        <v>3</v>
      </c>
      <c r="M7" s="60">
        <v>3</v>
      </c>
      <c r="S7" s="191">
        <v>6</v>
      </c>
      <c r="T7" s="100"/>
      <c r="U7" s="100">
        <v>6</v>
      </c>
      <c r="V7" s="75"/>
      <c r="W7" s="75"/>
      <c r="X7" s="239">
        <v>6</v>
      </c>
      <c r="Y7" s="75"/>
      <c r="Z7" s="96">
        <v>60</v>
      </c>
      <c r="AA7" s="75"/>
      <c r="AB7" s="240"/>
      <c r="AC7" s="191">
        <v>6</v>
      </c>
      <c r="AD7" s="100"/>
      <c r="AE7" s="100">
        <v>6</v>
      </c>
      <c r="AF7" s="75"/>
      <c r="AG7" s="75"/>
      <c r="AH7" s="239">
        <v>19</v>
      </c>
      <c r="AI7" s="75"/>
      <c r="AJ7" s="96">
        <v>19</v>
      </c>
      <c r="AK7" s="75"/>
      <c r="AL7" s="240"/>
      <c r="AM7" s="239">
        <v>19</v>
      </c>
      <c r="AN7" s="75"/>
      <c r="AO7" s="96">
        <v>19</v>
      </c>
      <c r="AP7" s="75"/>
      <c r="AQ7" s="240"/>
    </row>
    <row r="8" spans="1:43" x14ac:dyDescent="0.3">
      <c r="A8" s="95">
        <v>5</v>
      </c>
      <c r="B8" s="60">
        <v>4</v>
      </c>
      <c r="C8" s="60">
        <v>4</v>
      </c>
      <c r="D8" s="60">
        <v>4</v>
      </c>
      <c r="E8" s="60">
        <v>4</v>
      </c>
      <c r="F8" s="60">
        <v>4</v>
      </c>
      <c r="G8" s="60">
        <v>4</v>
      </c>
      <c r="H8" s="60">
        <v>4</v>
      </c>
      <c r="I8" s="60">
        <v>4</v>
      </c>
      <c r="J8" s="60">
        <v>4</v>
      </c>
      <c r="K8" s="60">
        <v>4</v>
      </c>
      <c r="L8" s="60">
        <v>4</v>
      </c>
      <c r="M8" s="60">
        <v>4</v>
      </c>
      <c r="S8" s="191">
        <v>7</v>
      </c>
      <c r="T8" s="100"/>
      <c r="U8" s="75">
        <v>7</v>
      </c>
      <c r="V8" s="75"/>
      <c r="W8" s="75"/>
      <c r="X8" s="239">
        <v>7</v>
      </c>
      <c r="Y8" s="75"/>
      <c r="Z8" s="241">
        <v>130</v>
      </c>
      <c r="AA8" s="75"/>
      <c r="AB8" s="240"/>
      <c r="AC8" s="191">
        <v>7</v>
      </c>
      <c r="AD8" s="100"/>
      <c r="AE8" s="75">
        <v>7</v>
      </c>
      <c r="AF8" s="75"/>
      <c r="AG8" s="75"/>
      <c r="AH8" s="239">
        <v>7</v>
      </c>
      <c r="AI8" s="75"/>
      <c r="AJ8" s="241">
        <v>130</v>
      </c>
      <c r="AK8" s="75"/>
      <c r="AL8" s="240"/>
      <c r="AM8" s="239">
        <v>7</v>
      </c>
      <c r="AN8" s="75"/>
      <c r="AO8" s="241">
        <v>130</v>
      </c>
      <c r="AP8" s="75"/>
      <c r="AQ8" s="240"/>
    </row>
    <row r="9" spans="1:43" x14ac:dyDescent="0.3">
      <c r="A9" s="95">
        <v>6</v>
      </c>
      <c r="B9" s="60">
        <v>5</v>
      </c>
      <c r="C9" s="60">
        <v>5</v>
      </c>
      <c r="D9" s="60">
        <v>5</v>
      </c>
      <c r="E9" s="60">
        <v>5</v>
      </c>
      <c r="F9" s="60">
        <v>5</v>
      </c>
      <c r="G9" s="60">
        <v>5</v>
      </c>
      <c r="H9" s="60">
        <v>5</v>
      </c>
      <c r="I9" s="60">
        <v>5</v>
      </c>
      <c r="J9" s="60">
        <v>5</v>
      </c>
      <c r="K9" s="60">
        <v>5</v>
      </c>
      <c r="L9" s="60">
        <v>5</v>
      </c>
      <c r="M9" s="60">
        <v>5</v>
      </c>
      <c r="S9" s="363">
        <v>8</v>
      </c>
      <c r="T9" s="100"/>
      <c r="U9" s="100">
        <v>8</v>
      </c>
      <c r="V9" s="100"/>
      <c r="W9" s="364"/>
      <c r="X9" s="239">
        <v>8</v>
      </c>
      <c r="Y9" s="75"/>
      <c r="Z9" s="96">
        <v>140</v>
      </c>
      <c r="AA9" s="75"/>
      <c r="AB9" s="240"/>
      <c r="AC9" s="363">
        <v>8</v>
      </c>
      <c r="AD9" s="100"/>
      <c r="AE9" s="100">
        <v>8</v>
      </c>
      <c r="AF9" s="100"/>
      <c r="AG9" s="364"/>
      <c r="AH9" s="239">
        <v>8</v>
      </c>
      <c r="AI9" s="75"/>
      <c r="AJ9" s="96">
        <v>140</v>
      </c>
      <c r="AK9" s="75"/>
      <c r="AL9" s="240"/>
      <c r="AM9" s="239">
        <v>8</v>
      </c>
      <c r="AN9" s="75"/>
      <c r="AO9" s="96">
        <v>140</v>
      </c>
      <c r="AP9" s="75"/>
      <c r="AQ9" s="240"/>
    </row>
    <row r="10" spans="1:43" x14ac:dyDescent="0.3">
      <c r="A10" s="95">
        <v>7</v>
      </c>
      <c r="B10" s="60">
        <v>6</v>
      </c>
      <c r="C10" s="60">
        <v>6</v>
      </c>
      <c r="D10" s="60">
        <v>6</v>
      </c>
      <c r="E10" s="60">
        <v>6</v>
      </c>
      <c r="F10" s="60">
        <v>6</v>
      </c>
      <c r="G10" s="60">
        <v>6</v>
      </c>
      <c r="H10" s="60">
        <v>6</v>
      </c>
      <c r="I10" s="60">
        <v>6</v>
      </c>
      <c r="J10" s="60">
        <v>6</v>
      </c>
      <c r="K10" s="60">
        <v>6</v>
      </c>
      <c r="L10" s="60">
        <v>6</v>
      </c>
      <c r="M10" s="60">
        <v>6</v>
      </c>
      <c r="S10" s="362">
        <v>9</v>
      </c>
      <c r="T10" s="100"/>
      <c r="U10" s="100">
        <v>9</v>
      </c>
      <c r="X10" s="239">
        <v>9</v>
      </c>
      <c r="Y10" s="75"/>
      <c r="Z10" s="96">
        <v>142</v>
      </c>
      <c r="AA10" s="75"/>
      <c r="AB10" s="240"/>
      <c r="AC10" s="362">
        <v>9</v>
      </c>
      <c r="AD10" s="100"/>
      <c r="AE10" s="100">
        <v>9</v>
      </c>
      <c r="AF10" s="306"/>
      <c r="AG10" s="306"/>
      <c r="AH10" s="239">
        <v>9</v>
      </c>
      <c r="AI10" s="75"/>
      <c r="AJ10" s="96">
        <v>142</v>
      </c>
      <c r="AK10" s="75"/>
      <c r="AL10" s="240"/>
      <c r="AM10" s="239">
        <v>9</v>
      </c>
      <c r="AN10" s="75"/>
      <c r="AO10" s="96">
        <v>142</v>
      </c>
      <c r="AP10" s="75"/>
      <c r="AQ10" s="240"/>
    </row>
    <row r="11" spans="1:43" x14ac:dyDescent="0.3">
      <c r="A11" s="95">
        <v>8</v>
      </c>
      <c r="B11" s="60">
        <v>7</v>
      </c>
      <c r="C11" s="60">
        <v>7</v>
      </c>
      <c r="D11" s="60">
        <v>7</v>
      </c>
      <c r="E11" s="60">
        <v>7</v>
      </c>
      <c r="F11" s="60">
        <v>7</v>
      </c>
      <c r="G11" s="60">
        <v>7</v>
      </c>
      <c r="H11" s="60">
        <v>7</v>
      </c>
      <c r="I11" s="60">
        <v>7</v>
      </c>
      <c r="J11" s="60">
        <v>7</v>
      </c>
      <c r="K11" s="60">
        <v>7</v>
      </c>
      <c r="L11" s="60">
        <v>7</v>
      </c>
      <c r="M11" s="60">
        <v>7</v>
      </c>
      <c r="S11" s="71">
        <v>1</v>
      </c>
      <c r="T11" s="72">
        <f>VLOOKUP(S11,S2:U10,3,FALSE)</f>
        <v>2</v>
      </c>
      <c r="U11" s="72"/>
      <c r="V11" s="72"/>
      <c r="W11" s="72"/>
      <c r="X11" s="239">
        <v>10</v>
      </c>
      <c r="Y11" s="75"/>
      <c r="Z11" s="96">
        <v>148</v>
      </c>
      <c r="AA11" s="75"/>
      <c r="AB11" s="240"/>
      <c r="AC11" s="71">
        <v>1</v>
      </c>
      <c r="AD11" s="72">
        <f>VLOOKUP(AC11,AC2:AE10,3,FALSE)</f>
        <v>10</v>
      </c>
      <c r="AE11" s="72"/>
      <c r="AF11" s="72"/>
      <c r="AG11" s="72"/>
      <c r="AH11" s="239">
        <v>10</v>
      </c>
      <c r="AI11" s="75"/>
      <c r="AJ11" s="96">
        <v>148</v>
      </c>
      <c r="AK11" s="75"/>
      <c r="AL11" s="240"/>
      <c r="AM11" s="239">
        <v>10</v>
      </c>
      <c r="AN11" s="75"/>
      <c r="AO11" s="96">
        <v>148</v>
      </c>
      <c r="AP11" s="75"/>
      <c r="AQ11" s="240"/>
    </row>
    <row r="12" spans="1:43" x14ac:dyDescent="0.3">
      <c r="A12" s="95">
        <v>9</v>
      </c>
      <c r="B12" s="60">
        <v>8</v>
      </c>
      <c r="C12" s="60">
        <v>8</v>
      </c>
      <c r="D12" s="60">
        <v>8</v>
      </c>
      <c r="E12" s="60">
        <v>8</v>
      </c>
      <c r="F12" s="60">
        <v>8</v>
      </c>
      <c r="G12" s="60">
        <v>8</v>
      </c>
      <c r="H12" s="60">
        <v>8</v>
      </c>
      <c r="I12" s="60">
        <v>8</v>
      </c>
      <c r="J12" s="60">
        <v>8</v>
      </c>
      <c r="K12" s="60">
        <v>8</v>
      </c>
      <c r="L12" s="60">
        <v>8</v>
      </c>
      <c r="M12" s="60">
        <v>8</v>
      </c>
      <c r="X12" s="239">
        <v>11</v>
      </c>
      <c r="Y12" s="75"/>
      <c r="Z12" s="96">
        <v>154</v>
      </c>
      <c r="AA12" s="75"/>
      <c r="AB12" s="240"/>
      <c r="AH12" s="239">
        <v>11</v>
      </c>
      <c r="AI12" s="75"/>
      <c r="AJ12" s="96">
        <v>154</v>
      </c>
      <c r="AK12" s="75"/>
      <c r="AL12" s="240"/>
      <c r="AM12" s="239">
        <v>11</v>
      </c>
      <c r="AN12" s="75"/>
      <c r="AO12" s="96">
        <v>154</v>
      </c>
      <c r="AP12" s="75"/>
      <c r="AQ12" s="240"/>
    </row>
    <row r="13" spans="1:43" ht="15" thickBot="1" x14ac:dyDescent="0.35">
      <c r="A13" s="95">
        <v>10</v>
      </c>
      <c r="B13" s="60">
        <v>9</v>
      </c>
      <c r="C13" s="60">
        <v>9</v>
      </c>
      <c r="D13" s="60">
        <v>9</v>
      </c>
      <c r="E13" s="60">
        <v>9</v>
      </c>
      <c r="F13" s="60">
        <v>9</v>
      </c>
      <c r="G13" s="60">
        <v>9</v>
      </c>
      <c r="H13" s="60">
        <v>9</v>
      </c>
      <c r="I13" s="60">
        <v>9</v>
      </c>
      <c r="J13" s="60">
        <v>9</v>
      </c>
      <c r="K13" s="60">
        <v>9</v>
      </c>
      <c r="L13" s="60">
        <v>9</v>
      </c>
      <c r="M13" s="60">
        <v>9</v>
      </c>
      <c r="X13" s="239">
        <v>12</v>
      </c>
      <c r="Y13" s="75"/>
      <c r="Z13" s="96">
        <v>160</v>
      </c>
      <c r="AA13" s="75"/>
      <c r="AB13" s="240"/>
      <c r="AH13" s="239">
        <v>12</v>
      </c>
      <c r="AI13" s="75"/>
      <c r="AJ13" s="96">
        <v>160</v>
      </c>
      <c r="AK13" s="75"/>
      <c r="AL13" s="240"/>
      <c r="AM13" s="239">
        <v>12</v>
      </c>
      <c r="AN13" s="75"/>
      <c r="AO13" s="96">
        <v>160</v>
      </c>
      <c r="AP13" s="75"/>
      <c r="AQ13" s="240"/>
    </row>
    <row r="14" spans="1:43" x14ac:dyDescent="0.3">
      <c r="A14" s="95">
        <v>11</v>
      </c>
      <c r="B14" s="60">
        <v>10</v>
      </c>
      <c r="C14" s="60">
        <v>10</v>
      </c>
      <c r="D14" s="60">
        <v>10</v>
      </c>
      <c r="E14" s="60">
        <v>10</v>
      </c>
      <c r="F14" s="60">
        <v>10</v>
      </c>
      <c r="G14" s="60">
        <v>10</v>
      </c>
      <c r="H14" s="60">
        <v>10</v>
      </c>
      <c r="I14" s="60">
        <v>10</v>
      </c>
      <c r="J14" s="60">
        <v>10</v>
      </c>
      <c r="K14" s="60">
        <v>10</v>
      </c>
      <c r="L14" s="60">
        <v>10</v>
      </c>
      <c r="M14" s="60">
        <v>10</v>
      </c>
      <c r="X14" s="239">
        <v>13</v>
      </c>
      <c r="Y14" s="75"/>
      <c r="Z14" s="241">
        <v>230</v>
      </c>
      <c r="AA14" s="75"/>
      <c r="AB14" s="240"/>
      <c r="AH14" s="239">
        <v>13</v>
      </c>
      <c r="AI14" s="75"/>
      <c r="AJ14" s="241">
        <v>230</v>
      </c>
      <c r="AK14" s="75"/>
      <c r="AL14" s="240"/>
      <c r="AM14" s="239">
        <v>13</v>
      </c>
      <c r="AN14" s="75"/>
      <c r="AO14" s="241">
        <v>230</v>
      </c>
      <c r="AP14" s="75"/>
      <c r="AQ14" s="240"/>
    </row>
    <row r="15" spans="1:43" x14ac:dyDescent="0.3">
      <c r="A15" s="95">
        <v>12</v>
      </c>
      <c r="B15" s="60">
        <v>11</v>
      </c>
      <c r="C15" s="60">
        <v>11</v>
      </c>
      <c r="D15" s="60">
        <v>11</v>
      </c>
      <c r="E15" s="60">
        <v>11</v>
      </c>
      <c r="F15" s="60">
        <v>11</v>
      </c>
      <c r="G15" s="60">
        <v>11</v>
      </c>
      <c r="H15" s="60">
        <v>11</v>
      </c>
      <c r="I15" s="60">
        <v>11</v>
      </c>
      <c r="J15" s="60">
        <v>11</v>
      </c>
      <c r="K15" s="60">
        <v>11</v>
      </c>
      <c r="L15" s="60">
        <v>11</v>
      </c>
      <c r="M15" s="60">
        <v>11</v>
      </c>
      <c r="X15" s="239">
        <v>14</v>
      </c>
      <c r="Y15" s="75"/>
      <c r="Z15" s="96">
        <v>240</v>
      </c>
      <c r="AA15" s="75"/>
      <c r="AB15" s="240"/>
      <c r="AH15" s="239">
        <v>14</v>
      </c>
      <c r="AI15" s="75"/>
      <c r="AJ15" s="96">
        <v>240</v>
      </c>
      <c r="AK15" s="75"/>
      <c r="AL15" s="240"/>
      <c r="AM15" s="239">
        <v>14</v>
      </c>
      <c r="AN15" s="75"/>
      <c r="AO15" s="96">
        <v>240</v>
      </c>
      <c r="AP15" s="75"/>
      <c r="AQ15" s="240"/>
    </row>
    <row r="16" spans="1:43" x14ac:dyDescent="0.3">
      <c r="A16" s="95">
        <v>13</v>
      </c>
      <c r="B16" s="60">
        <v>12</v>
      </c>
      <c r="C16" s="60">
        <v>12</v>
      </c>
      <c r="D16" s="60">
        <v>12</v>
      </c>
      <c r="E16" s="60">
        <v>12</v>
      </c>
      <c r="F16" s="60">
        <v>12</v>
      </c>
      <c r="G16" s="60">
        <v>12</v>
      </c>
      <c r="H16" s="60">
        <v>12</v>
      </c>
      <c r="I16" s="60">
        <v>12</v>
      </c>
      <c r="J16" s="60">
        <v>12</v>
      </c>
      <c r="K16" s="60">
        <v>12</v>
      </c>
      <c r="L16" s="60">
        <v>12</v>
      </c>
      <c r="M16" s="60">
        <v>12</v>
      </c>
      <c r="X16" s="239">
        <v>15</v>
      </c>
      <c r="Y16" s="75"/>
      <c r="Z16" s="96">
        <v>242</v>
      </c>
      <c r="AA16" s="75"/>
      <c r="AB16" s="240"/>
      <c r="AH16" s="239">
        <v>15</v>
      </c>
      <c r="AI16" s="75"/>
      <c r="AJ16" s="96">
        <v>242</v>
      </c>
      <c r="AK16" s="75"/>
      <c r="AL16" s="240"/>
      <c r="AM16" s="239">
        <v>15</v>
      </c>
      <c r="AN16" s="75"/>
      <c r="AO16" s="96">
        <v>242</v>
      </c>
      <c r="AP16" s="75"/>
      <c r="AQ16" s="240"/>
    </row>
    <row r="17" spans="1:43" x14ac:dyDescent="0.3">
      <c r="A17" s="95">
        <v>14</v>
      </c>
      <c r="B17" s="60">
        <v>13</v>
      </c>
      <c r="C17" s="60">
        <v>13</v>
      </c>
      <c r="D17" s="60">
        <v>13</v>
      </c>
      <c r="E17" s="60">
        <v>13</v>
      </c>
      <c r="F17" s="60">
        <v>13</v>
      </c>
      <c r="G17" s="60">
        <v>13</v>
      </c>
      <c r="H17" s="60">
        <v>13</v>
      </c>
      <c r="I17" s="60">
        <v>13</v>
      </c>
      <c r="J17" s="60">
        <v>13</v>
      </c>
      <c r="K17" s="60">
        <v>13</v>
      </c>
      <c r="L17" s="60">
        <v>13</v>
      </c>
      <c r="M17" s="60">
        <v>13</v>
      </c>
      <c r="X17" s="239">
        <v>16</v>
      </c>
      <c r="Y17" s="75"/>
      <c r="Z17" s="96">
        <v>248</v>
      </c>
      <c r="AA17" s="75"/>
      <c r="AB17" s="240"/>
      <c r="AH17" s="239">
        <v>16</v>
      </c>
      <c r="AI17" s="75"/>
      <c r="AJ17" s="96">
        <v>248</v>
      </c>
      <c r="AK17" s="75"/>
      <c r="AL17" s="240"/>
      <c r="AM17" s="239">
        <v>16</v>
      </c>
      <c r="AN17" s="75"/>
      <c r="AO17" s="96">
        <v>248</v>
      </c>
      <c r="AP17" s="75"/>
      <c r="AQ17" s="240"/>
    </row>
    <row r="18" spans="1:43" x14ac:dyDescent="0.3">
      <c r="A18" s="95">
        <v>15</v>
      </c>
      <c r="B18" s="60">
        <v>14</v>
      </c>
      <c r="C18" s="60">
        <v>14</v>
      </c>
      <c r="D18" s="60">
        <v>14</v>
      </c>
      <c r="E18" s="60">
        <v>14</v>
      </c>
      <c r="F18" s="60">
        <v>14</v>
      </c>
      <c r="G18" s="60">
        <v>14</v>
      </c>
      <c r="H18" s="60">
        <v>14</v>
      </c>
      <c r="I18" s="60">
        <v>14</v>
      </c>
      <c r="J18" s="60">
        <v>14</v>
      </c>
      <c r="K18" s="60">
        <v>14</v>
      </c>
      <c r="L18" s="60">
        <v>14</v>
      </c>
      <c r="M18" s="60">
        <v>14</v>
      </c>
      <c r="X18" s="239">
        <v>17</v>
      </c>
      <c r="Y18" s="75"/>
      <c r="Z18" s="96">
        <v>254</v>
      </c>
      <c r="AA18" s="75"/>
      <c r="AB18" s="240"/>
      <c r="AH18" s="239">
        <v>17</v>
      </c>
      <c r="AI18" s="75"/>
      <c r="AJ18" s="96">
        <v>254</v>
      </c>
      <c r="AK18" s="75"/>
      <c r="AL18" s="240"/>
      <c r="AM18" s="239">
        <v>17</v>
      </c>
      <c r="AN18" s="75"/>
      <c r="AO18" s="96">
        <v>254</v>
      </c>
      <c r="AP18" s="75"/>
      <c r="AQ18" s="240"/>
    </row>
    <row r="19" spans="1:43" x14ac:dyDescent="0.3">
      <c r="A19" s="95">
        <v>16</v>
      </c>
      <c r="B19" s="60">
        <v>15</v>
      </c>
      <c r="C19" s="60">
        <v>15</v>
      </c>
      <c r="D19" s="60">
        <v>15</v>
      </c>
      <c r="E19" s="60">
        <v>15</v>
      </c>
      <c r="F19" s="60">
        <v>15</v>
      </c>
      <c r="G19" s="60">
        <v>15</v>
      </c>
      <c r="H19" s="60">
        <v>15</v>
      </c>
      <c r="I19" s="60">
        <v>15</v>
      </c>
      <c r="J19" s="60">
        <v>15</v>
      </c>
      <c r="K19" s="60">
        <v>15</v>
      </c>
      <c r="L19" s="60">
        <v>15</v>
      </c>
      <c r="M19" s="60">
        <v>15</v>
      </c>
      <c r="X19" s="239">
        <v>18</v>
      </c>
      <c r="Y19" s="75"/>
      <c r="Z19" s="96">
        <v>260</v>
      </c>
      <c r="AA19" s="75"/>
      <c r="AB19" s="240"/>
      <c r="AH19" s="239">
        <v>18</v>
      </c>
      <c r="AI19" s="75"/>
      <c r="AJ19" s="96">
        <v>260</v>
      </c>
      <c r="AK19" s="75"/>
      <c r="AL19" s="240"/>
      <c r="AM19" s="239">
        <v>18</v>
      </c>
      <c r="AN19" s="75"/>
      <c r="AO19" s="96">
        <v>260</v>
      </c>
      <c r="AP19" s="75"/>
      <c r="AQ19" s="240"/>
    </row>
    <row r="20" spans="1:43" x14ac:dyDescent="0.3">
      <c r="A20" s="95">
        <v>17</v>
      </c>
      <c r="B20" s="60">
        <v>16</v>
      </c>
      <c r="C20" s="60">
        <v>16</v>
      </c>
      <c r="D20" s="60">
        <v>16</v>
      </c>
      <c r="E20" s="60">
        <v>16</v>
      </c>
      <c r="F20" s="60">
        <v>16</v>
      </c>
      <c r="G20" s="60">
        <v>16</v>
      </c>
      <c r="H20" s="60">
        <v>16</v>
      </c>
      <c r="I20" s="60">
        <v>16</v>
      </c>
      <c r="J20" s="60">
        <v>16</v>
      </c>
      <c r="K20" s="60">
        <v>16</v>
      </c>
      <c r="L20" s="60">
        <v>16</v>
      </c>
      <c r="M20" s="60">
        <v>16</v>
      </c>
      <c r="X20" s="88">
        <v>1</v>
      </c>
      <c r="Y20" s="89">
        <f>VLOOKUP(X20,X2:Z19,3,FALSE)</f>
        <v>2</v>
      </c>
      <c r="Z20" s="89"/>
      <c r="AA20" s="89"/>
      <c r="AB20" s="90"/>
      <c r="AH20" s="88">
        <v>1</v>
      </c>
      <c r="AI20" s="89">
        <f>VLOOKUP(AH20,AH2:AJ19,3,FALSE)</f>
        <v>1</v>
      </c>
      <c r="AJ20" s="89"/>
      <c r="AK20" s="89"/>
      <c r="AL20" s="90"/>
      <c r="AM20" s="88">
        <v>1</v>
      </c>
      <c r="AN20" s="89">
        <f>VLOOKUP(AM20,AM2:AO19,3,FALSE)</f>
        <v>1</v>
      </c>
      <c r="AO20" s="89"/>
      <c r="AP20" s="89"/>
      <c r="AQ20" s="90"/>
    </row>
    <row r="21" spans="1:43" x14ac:dyDescent="0.3">
      <c r="A21" s="95">
        <v>18</v>
      </c>
      <c r="B21" s="60">
        <v>17</v>
      </c>
      <c r="C21" s="60">
        <v>17</v>
      </c>
      <c r="D21" s="60">
        <v>17</v>
      </c>
      <c r="E21" s="60">
        <v>17</v>
      </c>
      <c r="F21" s="60">
        <v>17</v>
      </c>
      <c r="G21" s="60">
        <v>17</v>
      </c>
      <c r="H21" s="60">
        <v>17</v>
      </c>
      <c r="I21" s="60">
        <v>17</v>
      </c>
      <c r="J21" s="60">
        <v>17</v>
      </c>
      <c r="K21" s="60">
        <v>17</v>
      </c>
      <c r="L21" s="60">
        <v>17</v>
      </c>
      <c r="M21" s="60">
        <v>17</v>
      </c>
      <c r="X21" s="239">
        <v>20</v>
      </c>
      <c r="Y21" s="75"/>
      <c r="Z21" s="96"/>
      <c r="AA21" s="75"/>
      <c r="AB21" s="240"/>
    </row>
    <row r="22" spans="1:43" x14ac:dyDescent="0.3">
      <c r="A22" s="95">
        <v>19</v>
      </c>
      <c r="B22" s="60">
        <v>18</v>
      </c>
      <c r="C22" s="60">
        <v>18</v>
      </c>
      <c r="D22" s="60">
        <v>18</v>
      </c>
      <c r="E22" s="60">
        <v>18</v>
      </c>
      <c r="F22" s="60">
        <v>18</v>
      </c>
      <c r="G22" s="60">
        <v>18</v>
      </c>
      <c r="H22" s="60">
        <v>18</v>
      </c>
      <c r="I22" s="60">
        <v>18</v>
      </c>
      <c r="J22" s="60">
        <v>18</v>
      </c>
      <c r="K22" s="60">
        <v>18</v>
      </c>
      <c r="L22" s="60">
        <v>18</v>
      </c>
      <c r="M22" s="60">
        <v>18</v>
      </c>
      <c r="X22" s="239">
        <v>21</v>
      </c>
      <c r="Y22" s="75"/>
      <c r="Z22" s="96"/>
      <c r="AA22" s="75"/>
      <c r="AB22" s="240"/>
    </row>
    <row r="23" spans="1:43" x14ac:dyDescent="0.3">
      <c r="A23" s="95">
        <v>20</v>
      </c>
      <c r="B23" s="60">
        <v>19</v>
      </c>
      <c r="C23" s="60">
        <v>19</v>
      </c>
      <c r="D23" s="60">
        <v>19</v>
      </c>
      <c r="E23" s="60">
        <v>19</v>
      </c>
      <c r="F23" s="60">
        <v>19</v>
      </c>
      <c r="G23" s="60">
        <v>19</v>
      </c>
      <c r="H23" s="60">
        <v>19</v>
      </c>
      <c r="I23" s="60">
        <v>19</v>
      </c>
      <c r="J23" s="60">
        <v>19</v>
      </c>
      <c r="K23" s="60">
        <v>19</v>
      </c>
      <c r="L23" s="60">
        <v>19</v>
      </c>
      <c r="M23" s="60">
        <v>19</v>
      </c>
      <c r="X23" s="239">
        <v>6</v>
      </c>
      <c r="Y23" s="75"/>
      <c r="Z23" s="96"/>
      <c r="AA23" s="75"/>
      <c r="AB23" s="240"/>
    </row>
    <row r="24" spans="1:43" x14ac:dyDescent="0.3">
      <c r="A24" s="95">
        <v>21</v>
      </c>
      <c r="B24" s="60">
        <v>20</v>
      </c>
      <c r="C24" s="60">
        <v>20</v>
      </c>
      <c r="D24" s="60">
        <v>20</v>
      </c>
      <c r="E24" s="60">
        <v>20</v>
      </c>
      <c r="F24" s="60">
        <v>20</v>
      </c>
      <c r="G24" s="60">
        <v>20</v>
      </c>
      <c r="H24" s="60">
        <v>20</v>
      </c>
      <c r="I24" s="60">
        <v>20</v>
      </c>
      <c r="J24" s="60">
        <v>20</v>
      </c>
      <c r="K24" s="60">
        <v>20</v>
      </c>
      <c r="L24" s="60">
        <v>20</v>
      </c>
      <c r="M24" s="60">
        <v>20</v>
      </c>
      <c r="X24" s="239">
        <v>23</v>
      </c>
      <c r="Y24" s="75"/>
      <c r="Z24" s="96"/>
      <c r="AA24" s="75"/>
      <c r="AB24" s="240"/>
    </row>
    <row r="25" spans="1:43" x14ac:dyDescent="0.3">
      <c r="A25" s="95">
        <v>22</v>
      </c>
      <c r="B25" s="60">
        <v>21</v>
      </c>
      <c r="C25" s="60">
        <v>21</v>
      </c>
      <c r="D25" s="60">
        <v>21</v>
      </c>
      <c r="E25" s="60">
        <v>21</v>
      </c>
      <c r="F25" s="60">
        <v>21</v>
      </c>
      <c r="G25" s="60">
        <v>21</v>
      </c>
      <c r="H25" s="60">
        <v>21</v>
      </c>
      <c r="I25" s="60">
        <v>21</v>
      </c>
      <c r="J25" s="60">
        <v>21</v>
      </c>
      <c r="K25" s="60">
        <v>21</v>
      </c>
      <c r="L25" s="60">
        <v>21</v>
      </c>
      <c r="M25" s="60">
        <v>21</v>
      </c>
      <c r="X25" s="239">
        <v>24</v>
      </c>
      <c r="Y25" s="75"/>
      <c r="Z25" s="96"/>
      <c r="AA25" s="75"/>
      <c r="AB25" s="240"/>
    </row>
    <row r="26" spans="1:43" x14ac:dyDescent="0.3">
      <c r="A26" s="95">
        <v>23</v>
      </c>
      <c r="B26" s="60">
        <v>22</v>
      </c>
      <c r="C26" s="60">
        <v>22</v>
      </c>
      <c r="D26" s="60">
        <v>22</v>
      </c>
      <c r="E26" s="60">
        <v>22</v>
      </c>
      <c r="F26" s="60">
        <v>22</v>
      </c>
      <c r="G26" s="60">
        <v>22</v>
      </c>
      <c r="H26" s="60">
        <v>22</v>
      </c>
      <c r="I26" s="60">
        <v>22</v>
      </c>
      <c r="J26" s="60">
        <v>22</v>
      </c>
      <c r="K26" s="60">
        <v>22</v>
      </c>
      <c r="L26" s="60">
        <v>22</v>
      </c>
      <c r="M26" s="60">
        <v>22</v>
      </c>
      <c r="X26" s="239">
        <v>25</v>
      </c>
      <c r="Y26" s="75"/>
      <c r="Z26" s="96"/>
      <c r="AA26" s="75"/>
      <c r="AB26" s="240"/>
    </row>
    <row r="27" spans="1:43" x14ac:dyDescent="0.3">
      <c r="A27" s="95">
        <v>24</v>
      </c>
      <c r="B27" s="60">
        <v>23</v>
      </c>
      <c r="C27" s="60">
        <v>23</v>
      </c>
      <c r="D27" s="60">
        <v>23</v>
      </c>
      <c r="E27" s="60">
        <v>23</v>
      </c>
      <c r="F27" s="60">
        <v>23</v>
      </c>
      <c r="G27" s="60">
        <v>23</v>
      </c>
      <c r="H27" s="60">
        <v>23</v>
      </c>
      <c r="I27" s="60">
        <v>23</v>
      </c>
      <c r="J27" s="60">
        <v>23</v>
      </c>
      <c r="K27" s="60">
        <v>23</v>
      </c>
      <c r="L27" s="60">
        <v>23</v>
      </c>
      <c r="M27" s="60">
        <v>23</v>
      </c>
      <c r="X27" s="239">
        <v>26</v>
      </c>
      <c r="Y27" s="75"/>
      <c r="Z27" s="96"/>
      <c r="AA27" s="75"/>
      <c r="AB27" s="240"/>
    </row>
    <row r="28" spans="1:43" x14ac:dyDescent="0.3">
      <c r="A28" s="95">
        <v>25</v>
      </c>
      <c r="B28" s="60">
        <v>24</v>
      </c>
      <c r="C28" s="60">
        <v>24</v>
      </c>
      <c r="D28" s="60">
        <v>24</v>
      </c>
      <c r="E28" s="60">
        <v>24</v>
      </c>
      <c r="F28" s="60">
        <v>24</v>
      </c>
      <c r="G28" s="60">
        <v>24</v>
      </c>
      <c r="H28" s="60">
        <v>24</v>
      </c>
      <c r="I28" s="60">
        <v>24</v>
      </c>
      <c r="J28" s="60">
        <v>24</v>
      </c>
      <c r="K28" s="60">
        <v>24</v>
      </c>
      <c r="L28" s="60">
        <v>24</v>
      </c>
      <c r="M28" s="60">
        <v>24</v>
      </c>
      <c r="X28" s="239">
        <v>27</v>
      </c>
      <c r="Y28" s="75"/>
      <c r="Z28" s="96"/>
      <c r="AA28" s="75"/>
      <c r="AB28" s="240"/>
    </row>
    <row r="29" spans="1:43" x14ac:dyDescent="0.3">
      <c r="A29" s="95">
        <v>26</v>
      </c>
      <c r="B29" s="60">
        <v>25</v>
      </c>
      <c r="C29" s="60">
        <v>25</v>
      </c>
      <c r="D29" s="60">
        <v>25</v>
      </c>
      <c r="E29" s="60">
        <v>25</v>
      </c>
      <c r="F29" s="60">
        <v>25</v>
      </c>
      <c r="G29" s="60">
        <v>25</v>
      </c>
      <c r="H29" s="60">
        <v>25</v>
      </c>
      <c r="I29" s="60">
        <v>25</v>
      </c>
      <c r="J29" s="60">
        <v>25</v>
      </c>
      <c r="K29" s="60">
        <v>25</v>
      </c>
      <c r="L29" s="60">
        <v>25</v>
      </c>
      <c r="M29" s="60">
        <v>25</v>
      </c>
      <c r="X29" s="239">
        <v>28</v>
      </c>
      <c r="Y29" s="75"/>
      <c r="Z29" s="96"/>
      <c r="AA29" s="75"/>
      <c r="AB29" s="240"/>
    </row>
    <row r="30" spans="1:43" x14ac:dyDescent="0.3">
      <c r="A30" s="95">
        <v>27</v>
      </c>
      <c r="B30" s="60">
        <v>26</v>
      </c>
      <c r="C30" s="60">
        <v>26</v>
      </c>
      <c r="D30" s="60">
        <v>26</v>
      </c>
      <c r="E30" s="60">
        <v>26</v>
      </c>
      <c r="F30" s="60">
        <v>26</v>
      </c>
      <c r="G30" s="60">
        <v>26</v>
      </c>
      <c r="H30" s="60">
        <v>26</v>
      </c>
      <c r="I30" s="60">
        <v>26</v>
      </c>
      <c r="J30" s="60">
        <v>26</v>
      </c>
      <c r="K30" s="60">
        <v>26</v>
      </c>
      <c r="L30" s="60">
        <v>26</v>
      </c>
      <c r="M30" s="60">
        <v>26</v>
      </c>
      <c r="X30" s="239">
        <v>29</v>
      </c>
      <c r="Y30" s="75"/>
      <c r="Z30" s="96"/>
      <c r="AA30" s="75"/>
      <c r="AB30" s="240"/>
    </row>
    <row r="31" spans="1:43" x14ac:dyDescent="0.3">
      <c r="A31" s="95">
        <v>28</v>
      </c>
      <c r="B31" s="60">
        <v>27</v>
      </c>
      <c r="C31" s="60">
        <v>27</v>
      </c>
      <c r="D31" s="60">
        <v>27</v>
      </c>
      <c r="E31" s="60">
        <v>27</v>
      </c>
      <c r="F31" s="60">
        <v>27</v>
      </c>
      <c r="G31" s="60">
        <v>27</v>
      </c>
      <c r="H31" s="60">
        <v>27</v>
      </c>
      <c r="I31" s="60">
        <v>27</v>
      </c>
      <c r="J31" s="60">
        <v>27</v>
      </c>
      <c r="K31" s="60">
        <v>27</v>
      </c>
      <c r="L31" s="60">
        <v>27</v>
      </c>
      <c r="M31" s="60">
        <v>27</v>
      </c>
      <c r="X31" s="239">
        <v>30</v>
      </c>
      <c r="Y31" s="75"/>
      <c r="Z31" s="96"/>
      <c r="AA31" s="75"/>
      <c r="AB31" s="240"/>
    </row>
    <row r="32" spans="1:43" x14ac:dyDescent="0.3">
      <c r="A32" s="95">
        <v>29</v>
      </c>
      <c r="B32" s="60">
        <v>28</v>
      </c>
      <c r="C32" s="60">
        <v>28</v>
      </c>
      <c r="D32" s="60">
        <v>28</v>
      </c>
      <c r="E32" s="60">
        <v>28</v>
      </c>
      <c r="F32" s="60">
        <v>28</v>
      </c>
      <c r="G32" s="60">
        <v>28</v>
      </c>
      <c r="H32" s="60">
        <v>28</v>
      </c>
      <c r="I32" s="60">
        <v>28</v>
      </c>
      <c r="J32" s="60">
        <v>28</v>
      </c>
      <c r="K32" s="60">
        <v>28</v>
      </c>
      <c r="L32" s="60">
        <v>28</v>
      </c>
      <c r="M32" s="60">
        <v>28</v>
      </c>
      <c r="X32" s="239">
        <v>31</v>
      </c>
      <c r="Y32" s="75"/>
      <c r="Z32" s="96"/>
      <c r="AA32" s="75"/>
      <c r="AB32" s="240"/>
    </row>
    <row r="33" spans="1:28" x14ac:dyDescent="0.3">
      <c r="A33" s="95">
        <v>30</v>
      </c>
      <c r="B33" s="60">
        <v>29</v>
      </c>
      <c r="C33" s="60"/>
      <c r="D33" s="60">
        <v>29</v>
      </c>
      <c r="E33" s="60">
        <v>29</v>
      </c>
      <c r="F33" s="60">
        <v>29</v>
      </c>
      <c r="G33" s="60">
        <v>29</v>
      </c>
      <c r="H33" s="60">
        <v>29</v>
      </c>
      <c r="I33" s="60">
        <v>29</v>
      </c>
      <c r="J33" s="60">
        <v>29</v>
      </c>
      <c r="K33" s="60">
        <v>29</v>
      </c>
      <c r="L33" s="60">
        <v>29</v>
      </c>
      <c r="M33" s="60">
        <v>29</v>
      </c>
      <c r="X33" s="239">
        <v>32</v>
      </c>
      <c r="Y33" s="75"/>
      <c r="Z33" s="96"/>
      <c r="AA33" s="75"/>
      <c r="AB33" s="240"/>
    </row>
    <row r="34" spans="1:28" x14ac:dyDescent="0.3">
      <c r="A34" s="95">
        <v>31</v>
      </c>
      <c r="B34" s="60">
        <v>30</v>
      </c>
      <c r="C34" s="60"/>
      <c r="D34" s="60">
        <v>30</v>
      </c>
      <c r="E34" s="60">
        <v>30</v>
      </c>
      <c r="F34" s="60">
        <v>30</v>
      </c>
      <c r="G34" s="60">
        <v>30</v>
      </c>
      <c r="H34" s="60">
        <v>30</v>
      </c>
      <c r="I34" s="60">
        <v>30</v>
      </c>
      <c r="J34" s="60">
        <v>30</v>
      </c>
      <c r="K34" s="60">
        <v>30</v>
      </c>
      <c r="L34" s="60">
        <v>30</v>
      </c>
      <c r="M34" s="60">
        <v>30</v>
      </c>
      <c r="X34" s="88">
        <v>5</v>
      </c>
      <c r="Y34" s="89" t="e">
        <f>VLOOKUP(X34,X2:Z33,3,FALSE)</f>
        <v>#N/A</v>
      </c>
      <c r="Z34" s="89"/>
      <c r="AA34" s="89"/>
      <c r="AB34" s="90"/>
    </row>
    <row r="35" spans="1:28" x14ac:dyDescent="0.3">
      <c r="A35" s="95">
        <v>32</v>
      </c>
      <c r="B35" s="60">
        <v>31</v>
      </c>
      <c r="C35" s="60"/>
      <c r="D35" s="60">
        <v>31</v>
      </c>
      <c r="E35" s="60"/>
      <c r="F35" s="60">
        <v>31</v>
      </c>
      <c r="G35" s="60"/>
      <c r="H35" s="60">
        <v>31</v>
      </c>
      <c r="I35" s="60">
        <v>31</v>
      </c>
      <c r="J35" s="60"/>
      <c r="K35" s="60">
        <v>31</v>
      </c>
      <c r="L35" s="60"/>
      <c r="M35" s="60">
        <v>31</v>
      </c>
    </row>
    <row r="36" spans="1:28" ht="15" thickBot="1" x14ac:dyDescent="0.35">
      <c r="B36" s="20" t="s">
        <v>33</v>
      </c>
    </row>
    <row r="37" spans="1:28" s="20" customFormat="1" x14ac:dyDescent="0.3">
      <c r="A37" s="281"/>
      <c r="B37" s="282" t="s">
        <v>0</v>
      </c>
      <c r="C37" s="282" t="s">
        <v>1</v>
      </c>
      <c r="D37" s="282" t="s">
        <v>2</v>
      </c>
      <c r="E37" s="282" t="s">
        <v>3</v>
      </c>
      <c r="F37" s="282" t="s">
        <v>4</v>
      </c>
      <c r="G37" s="282" t="s">
        <v>5</v>
      </c>
      <c r="H37" s="282" t="s">
        <v>6</v>
      </c>
      <c r="I37" s="282" t="s">
        <v>7</v>
      </c>
      <c r="J37" s="282" t="s">
        <v>8</v>
      </c>
      <c r="K37" s="282" t="s">
        <v>9</v>
      </c>
      <c r="L37" s="282" t="s">
        <v>10</v>
      </c>
      <c r="M37" s="283" t="s">
        <v>11</v>
      </c>
      <c r="S37"/>
      <c r="T37"/>
      <c r="U37"/>
      <c r="V37"/>
      <c r="W37"/>
      <c r="X37"/>
      <c r="Y37"/>
      <c r="Z37"/>
      <c r="AA37"/>
      <c r="AB37"/>
    </row>
    <row r="38" spans="1:28" x14ac:dyDescent="0.3">
      <c r="A38" s="284"/>
      <c r="B38" s="98">
        <v>1</v>
      </c>
      <c r="C38" s="98">
        <v>1</v>
      </c>
      <c r="D38" s="98">
        <v>1</v>
      </c>
      <c r="E38" s="98">
        <v>1</v>
      </c>
      <c r="F38" s="98">
        <v>1</v>
      </c>
      <c r="G38" s="98">
        <v>1</v>
      </c>
      <c r="H38" s="98">
        <v>1</v>
      </c>
      <c r="I38" s="98">
        <v>1</v>
      </c>
      <c r="J38" s="98">
        <v>1</v>
      </c>
      <c r="K38" s="98">
        <v>1</v>
      </c>
      <c r="L38" s="98">
        <v>1</v>
      </c>
      <c r="M38" s="285">
        <v>1</v>
      </c>
    </row>
    <row r="39" spans="1:28" x14ac:dyDescent="0.3">
      <c r="A39" s="286" t="s">
        <v>35</v>
      </c>
      <c r="B39" s="99">
        <f t="shared" ref="B39:M39" si="0">VLOOKUP(B38,$A:$M,COLUMN(B38),FALSE)</f>
        <v>0</v>
      </c>
      <c r="C39" s="99">
        <f t="shared" si="0"/>
        <v>0</v>
      </c>
      <c r="D39" s="99">
        <f t="shared" si="0"/>
        <v>0</v>
      </c>
      <c r="E39" s="99">
        <f t="shared" si="0"/>
        <v>0</v>
      </c>
      <c r="F39" s="99">
        <f t="shared" si="0"/>
        <v>0</v>
      </c>
      <c r="G39" s="99">
        <f t="shared" si="0"/>
        <v>0</v>
      </c>
      <c r="H39" s="99">
        <f t="shared" si="0"/>
        <v>0</v>
      </c>
      <c r="I39" s="99">
        <f t="shared" si="0"/>
        <v>0</v>
      </c>
      <c r="J39" s="99">
        <f t="shared" si="0"/>
        <v>0</v>
      </c>
      <c r="K39" s="99">
        <f t="shared" si="0"/>
        <v>0</v>
      </c>
      <c r="L39" s="99">
        <f t="shared" si="0"/>
        <v>0</v>
      </c>
      <c r="M39" s="287">
        <f t="shared" si="0"/>
        <v>0</v>
      </c>
      <c r="S39" s="20"/>
      <c r="T39" s="20"/>
      <c r="U39" s="20"/>
      <c r="V39" s="20"/>
      <c r="W39" s="20"/>
    </row>
    <row r="40" spans="1:28" ht="15" thickBot="1" x14ac:dyDescent="0.35">
      <c r="A40" s="288" t="s">
        <v>50</v>
      </c>
      <c r="B40" s="289">
        <f>Model!G11</f>
        <v>0</v>
      </c>
      <c r="C40" s="289">
        <f>Model!H11</f>
        <v>0</v>
      </c>
      <c r="D40" s="289">
        <f>Model!I11</f>
        <v>0</v>
      </c>
      <c r="E40" s="289">
        <f>Model!J11</f>
        <v>0</v>
      </c>
      <c r="F40" s="289">
        <f>Model!K11</f>
        <v>0</v>
      </c>
      <c r="G40" s="289">
        <f>Model!L11</f>
        <v>0</v>
      </c>
      <c r="H40" s="289">
        <f>Model!M11</f>
        <v>0</v>
      </c>
      <c r="I40" s="289">
        <f>Model!N11</f>
        <v>0</v>
      </c>
      <c r="J40" s="289">
        <f>Model!O11</f>
        <v>0</v>
      </c>
      <c r="K40" s="289">
        <f>Model!P11</f>
        <v>0</v>
      </c>
      <c r="L40" s="289">
        <f>Model!Q11</f>
        <v>0</v>
      </c>
      <c r="M40" s="290">
        <f>Model!R11</f>
        <v>0</v>
      </c>
    </row>
    <row r="41" spans="1:28" x14ac:dyDescent="0.3">
      <c r="A41" s="96"/>
      <c r="B41" s="97"/>
      <c r="C41" s="97"/>
      <c r="D41" s="97"/>
      <c r="E41" s="97"/>
      <c r="F41" s="97"/>
      <c r="G41" s="97"/>
      <c r="H41" s="97"/>
      <c r="I41" s="97"/>
      <c r="J41" s="97"/>
      <c r="K41" s="97"/>
      <c r="L41" s="97"/>
      <c r="M41" s="97"/>
    </row>
    <row r="42" spans="1:28" ht="15" thickBot="1" x14ac:dyDescent="0.35">
      <c r="A42" s="94"/>
    </row>
    <row r="43" spans="1:28" x14ac:dyDescent="0.3">
      <c r="A43" s="105" t="s">
        <v>49</v>
      </c>
      <c r="B43" s="106" t="s">
        <v>0</v>
      </c>
      <c r="C43" s="106" t="s">
        <v>1</v>
      </c>
      <c r="D43" s="106" t="s">
        <v>2</v>
      </c>
      <c r="E43" s="106" t="s">
        <v>3</v>
      </c>
      <c r="F43" s="106" t="s">
        <v>4</v>
      </c>
      <c r="G43" s="106" t="s">
        <v>5</v>
      </c>
      <c r="H43" s="106" t="s">
        <v>6</v>
      </c>
      <c r="I43" s="106" t="s">
        <v>7</v>
      </c>
      <c r="J43" s="106" t="s">
        <v>8</v>
      </c>
      <c r="K43" s="106" t="s">
        <v>9</v>
      </c>
      <c r="L43" s="106" t="s">
        <v>10</v>
      </c>
      <c r="M43" s="107" t="s">
        <v>11</v>
      </c>
    </row>
    <row r="44" spans="1:28" x14ac:dyDescent="0.3">
      <c r="A44" s="113" t="s">
        <v>216</v>
      </c>
      <c r="B44" s="31">
        <f>IF(B$40=100%,0,(Landings1!B4*(1-B$40))*B52*B57*B62)</f>
        <v>109147.90000000001</v>
      </c>
      <c r="C44" s="31">
        <f>IF(C$40=100%,0,(Landings1!C4*(1-C$40))*C52*C57*C62)</f>
        <v>102106.09999999999</v>
      </c>
      <c r="D44" s="31">
        <f>IF(D$40=100%,0,(Landings1!D4*(1-D$40))*D52*D57*D62)</f>
        <v>17530.245901639344</v>
      </c>
      <c r="E44" s="31">
        <f>IF(E$40=100%,0,(Landings1!E4*(1-E$40))*E52*E57*E62)</f>
        <v>16964.754098360656</v>
      </c>
      <c r="F44" s="31">
        <f>IF(F$40=100%,0,(Landings1!F4*(1-F$40))*F52*F57*F62)</f>
        <v>209271.17486338798</v>
      </c>
      <c r="G44" s="31">
        <f>IF(G$40=100%,0,(Landings1!G4*(1-G$40))*G52*G57*G62)</f>
        <v>202520.49180327868</v>
      </c>
      <c r="H44" s="31">
        <f>IF(H$40=100%,0,(Landings1!H4*(1-H$40))*H52*H57*H62)</f>
        <v>191938.16666666666</v>
      </c>
      <c r="I44" s="31">
        <f>IF(I$40=100%,0,(Landings1!I4*(1-I$40))*I52*I57*I62)</f>
        <v>191938.16666666666</v>
      </c>
      <c r="J44" s="31">
        <f>IF(J$40=100%,0,(Landings1!J4*(1-J$40))*J52*I57*J62)</f>
        <v>111638.68852459016</v>
      </c>
      <c r="K44" s="31">
        <f>IF(K$40=100%,0,(Landings1!K4*(1-K$40))*K52*K57*K62)</f>
        <v>115359.97814207651</v>
      </c>
      <c r="L44" s="31">
        <f>IF(L$40=100%,0,(Landings1!L4*(1-L$40))*L52*L57*L62)</f>
        <v>44580.491803278688</v>
      </c>
      <c r="M44" s="277">
        <f>IF(M$40=100%,0,(Landings1!M4*(1-M$40))*M52*M57*M62)</f>
        <v>46066.508196721312</v>
      </c>
      <c r="N44" s="230">
        <f>SUM(B44:M44)</f>
        <v>1359062.6666666665</v>
      </c>
    </row>
    <row r="45" spans="1:28" x14ac:dyDescent="0.3">
      <c r="A45" s="114" t="s">
        <v>248</v>
      </c>
      <c r="B45" s="33">
        <f>IF(B$40=100%,0,(Landings1!B5*(1-B$40))*B53*B68*B63)</f>
        <v>2324.3333333333335</v>
      </c>
      <c r="C45" s="33">
        <f>IF(C$40=100%,0,(Landings1!C5*(1-C$40))*C53*C68*C63)</f>
        <v>3182</v>
      </c>
      <c r="D45" s="33">
        <f>IF(D$40=100%,0,(Landings1!D5*(1-D$40))*D53*D68*D63)</f>
        <v>3416.6666666666665</v>
      </c>
      <c r="E45" s="33">
        <f>IF(E$40=100%,0,(Landings1!E5*(1-E$40))*E53*E68*E63)</f>
        <v>7462</v>
      </c>
      <c r="F45" s="33">
        <f>IF(F$40=100%,0,(Landings1!F5*(1-F$40))*F53*F68*F63)</f>
        <v>4640.333333333333</v>
      </c>
      <c r="G45" s="33">
        <f>IF(G$40=100%,0,(Landings1!G5*(1-G$40))*G53*G68*G63)</f>
        <v>3126</v>
      </c>
      <c r="H45" s="33">
        <f>IF(H$40=100%,0,(Landings1!H5*(1-H$40))*H53*H68*H63)</f>
        <v>6853</v>
      </c>
      <c r="I45" s="33">
        <f>IF(I$40=100%,0,(Landings1!I5*(1-I$40))*I53*I68*I63)</f>
        <v>3615.3333333333335</v>
      </c>
      <c r="J45" s="33">
        <f>IF(J$40=100%,0,(Landings1!J5*(1-J$40))*J53*J68*J63)</f>
        <v>5093</v>
      </c>
      <c r="K45" s="33">
        <f>IF(K$40=100%,0,(Landings1!K5*(1-K$40))*K53*K68*K63)</f>
        <v>3265.6666666666665</v>
      </c>
      <c r="L45" s="33">
        <f>IF(L$40=100%,0,(Landings1!L5*(1-L$40))*L53*L68*L63)</f>
        <v>3987</v>
      </c>
      <c r="M45" s="278">
        <f>IF(M$40=100%,0,(Landings1!M5*(1-M$40))*M53*M68*M63)</f>
        <v>3923.3333333333335</v>
      </c>
      <c r="N45" s="230">
        <f>SUM(B45:M45)</f>
        <v>50888.666666666664</v>
      </c>
    </row>
    <row r="46" spans="1:28" x14ac:dyDescent="0.3">
      <c r="A46" s="115"/>
      <c r="B46" s="35" t="e">
        <f>IF(B$40=100%,0,(Landings1!B6*(1-B$40))*B54*B64)</f>
        <v>#N/A</v>
      </c>
      <c r="C46" s="35" t="e">
        <f>IF(C$40=100%,0,(Landings1!C6*(1-C$40))*C54*C64)</f>
        <v>#N/A</v>
      </c>
      <c r="D46" s="35" t="e">
        <f>IF(D$40=100%,0,(Landings1!D6*(1-D$40))*D54*D64)</f>
        <v>#N/A</v>
      </c>
      <c r="E46" s="35" t="e">
        <f>IF(E$40=100%,0,(Landings1!E6*(1-E$40))*E54*E64)</f>
        <v>#N/A</v>
      </c>
      <c r="F46" s="35" t="e">
        <f>IF(F$40=100%,0,(Landings1!F6*(1-F$40))*F54*F64)</f>
        <v>#N/A</v>
      </c>
      <c r="G46" s="35" t="e">
        <f>IF(G$40=100%,0,(Landings1!G6*(1-G$40))*G54*G64)</f>
        <v>#N/A</v>
      </c>
      <c r="H46" s="35" t="e">
        <f>IF(H$40=100%,0,(Landings1!H6*(1-H$40))*H54*H64)</f>
        <v>#N/A</v>
      </c>
      <c r="I46" s="35" t="e">
        <f>IF(I$40=100%,0,(Landings1!I6*(1-I$40))*I54*I64)</f>
        <v>#N/A</v>
      </c>
      <c r="J46" s="35" t="e">
        <f>IF(J$40=100%,0,(Landings1!J6*(1-J$40))*J54*J64)</f>
        <v>#N/A</v>
      </c>
      <c r="K46" s="35" t="e">
        <f>IF(K$40=100%,0,(Landings1!K6*(1-K$40))*K54*K64)</f>
        <v>#N/A</v>
      </c>
      <c r="L46" s="35" t="e">
        <f>IF(L$40=100%,0,(Landings1!L6*(1-L$40))*L54*L64)</f>
        <v>#N/A</v>
      </c>
      <c r="M46" s="279" t="e">
        <f>IF(M$40=100%,0,(Landings1!M6*(1-M$40))*M54*M64)</f>
        <v>#N/A</v>
      </c>
      <c r="N46" s="230"/>
    </row>
    <row r="47" spans="1:28" x14ac:dyDescent="0.3">
      <c r="A47" s="114"/>
      <c r="B47" s="33">
        <f>IF(B$40=100%,0,(Landings1!B7*(1-B$40))*B53*B63)</f>
        <v>0</v>
      </c>
      <c r="C47" s="33">
        <f>IF(C$40=100%,0,(Landings1!C7*(1-C$40))*C53*C63)</f>
        <v>0</v>
      </c>
      <c r="D47" s="33">
        <f>IF(D$40=100%,0,(Landings1!D7*(1-D$40))*D53*D63)</f>
        <v>0</v>
      </c>
      <c r="E47" s="33">
        <f>IF(E$40=100%,0,(Landings1!E7*(1-E$40))*E53*E63)</f>
        <v>0</v>
      </c>
      <c r="F47" s="33">
        <f>IF(F$40=100%,0,(Landings1!F7*(1-F$40))*F53*F63)</f>
        <v>0</v>
      </c>
      <c r="G47" s="33">
        <f>IF(G$40=100%,0,(Landings1!G7*(1-G$40))*G53*G63)</f>
        <v>0</v>
      </c>
      <c r="H47" s="33">
        <f>IF(H$40=100%,0,(Landings1!H7*(1-H$40))*H53*H63)</f>
        <v>0</v>
      </c>
      <c r="I47" s="33">
        <f>IF(I$40=100%,0,(Landings1!I7*(1-I$40))*I53*I63)</f>
        <v>0</v>
      </c>
      <c r="J47" s="33">
        <f>IF(J$40=100%,0,(Landings1!J7*(1-J$40))*J53*J63)</f>
        <v>0</v>
      </c>
      <c r="K47" s="33">
        <f>IF(K$40=100%,0,(Landings1!K7*(1-K$40))*K53*K63)</f>
        <v>0</v>
      </c>
      <c r="L47" s="33">
        <f>IF(L$40=100%,0,(Landings1!L7*(1-L$40))*L53*L63)</f>
        <v>0</v>
      </c>
      <c r="M47" s="278">
        <f>IF(M$40=100%,0,(Landings1!M7*(1-M$40))*M53*M63)</f>
        <v>0</v>
      </c>
      <c r="N47" s="230"/>
    </row>
    <row r="48" spans="1:28" x14ac:dyDescent="0.3">
      <c r="A48" s="116"/>
      <c r="B48" s="35" t="e">
        <f>IF(B$40=100%,0,(Landings1!B8*(1-B$40))*B54*B64)</f>
        <v>#N/A</v>
      </c>
      <c r="C48" s="35" t="e">
        <f>IF(C$40=100%,0,(Landings1!C8*(1-C$40))*C54*C64)</f>
        <v>#N/A</v>
      </c>
      <c r="D48" s="35" t="e">
        <f>IF(D$40=100%,0,(Landings1!D8*(1-D$40))*D54*D64)</f>
        <v>#N/A</v>
      </c>
      <c r="E48" s="35" t="e">
        <f>IF(E$40=100%,0,(Landings1!E8*(1-E$40))*E54*E64)</f>
        <v>#N/A</v>
      </c>
      <c r="F48" s="35" t="e">
        <f>IF(F$40=100%,0,(Landings1!F8*(1-F$40))*F54*F64)</f>
        <v>#N/A</v>
      </c>
      <c r="G48" s="35" t="e">
        <f>IF(G$40=100%,0,(Landings1!G8*(1-G$40))*G54*G64)</f>
        <v>#N/A</v>
      </c>
      <c r="H48" s="35" t="e">
        <f>IF(H$40=100%,0,(Landings1!H8*(1-H$40))*H54*H64)</f>
        <v>#N/A</v>
      </c>
      <c r="I48" s="35" t="e">
        <f>IF(I$40=100%,0,(Landings1!I8*(1-I$40))*I54*I64)</f>
        <v>#N/A</v>
      </c>
      <c r="J48" s="35" t="e">
        <f>IF(J$40=100%,0,(Landings1!J8*(1-J$40))*J54*J64)</f>
        <v>#N/A</v>
      </c>
      <c r="K48" s="35" t="e">
        <f>IF(K$40=100%,0,(Landings1!K8*(1-K$40))*K54*K64)</f>
        <v>#N/A</v>
      </c>
      <c r="L48" s="35" t="e">
        <f>IF(L$40=100%,0,(Landings1!L8*(1-L$40))*L54*L64)</f>
        <v>#N/A</v>
      </c>
      <c r="M48" s="279" t="e">
        <f>IF(M$40=100%,0,(Landings1!M8*(1-M$40))*M54*M64)</f>
        <v>#N/A</v>
      </c>
      <c r="N48" s="230"/>
    </row>
    <row r="49" spans="1:16" ht="15" thickBot="1" x14ac:dyDescent="0.35">
      <c r="A49" s="117" t="s">
        <v>36</v>
      </c>
      <c r="B49" s="112">
        <f t="shared" ref="B49:M49" si="1">SUM(B44:B45)</f>
        <v>111472.23333333334</v>
      </c>
      <c r="C49" s="112">
        <f t="shared" si="1"/>
        <v>105288.09999999999</v>
      </c>
      <c r="D49" s="112">
        <f t="shared" si="1"/>
        <v>20946.912568306012</v>
      </c>
      <c r="E49" s="112">
        <f t="shared" si="1"/>
        <v>24426.754098360656</v>
      </c>
      <c r="F49" s="112">
        <f t="shared" si="1"/>
        <v>213911.50819672132</v>
      </c>
      <c r="G49" s="112">
        <f t="shared" si="1"/>
        <v>205646.49180327868</v>
      </c>
      <c r="H49" s="112">
        <f t="shared" si="1"/>
        <v>198791.16666666666</v>
      </c>
      <c r="I49" s="112">
        <f t="shared" si="1"/>
        <v>195553.5</v>
      </c>
      <c r="J49" s="112">
        <f t="shared" si="1"/>
        <v>116731.68852459016</v>
      </c>
      <c r="K49" s="112">
        <f t="shared" si="1"/>
        <v>118625.64480874318</v>
      </c>
      <c r="L49" s="112">
        <f t="shared" si="1"/>
        <v>48567.491803278688</v>
      </c>
      <c r="M49" s="112">
        <f t="shared" si="1"/>
        <v>49989.841530054648</v>
      </c>
      <c r="N49" s="19">
        <f>SUM(B49:M49)</f>
        <v>1409951.333333333</v>
      </c>
    </row>
    <row r="50" spans="1:16" ht="15" thickBot="1" x14ac:dyDescent="0.35">
      <c r="O50" s="230">
        <v>25375981</v>
      </c>
      <c r="P50" t="s">
        <v>221</v>
      </c>
    </row>
    <row r="51" spans="1:16" x14ac:dyDescent="0.3">
      <c r="A51" s="105" t="s">
        <v>275</v>
      </c>
      <c r="B51" s="106" t="s">
        <v>0</v>
      </c>
      <c r="C51" s="106" t="s">
        <v>1</v>
      </c>
      <c r="D51" s="106" t="s">
        <v>2</v>
      </c>
      <c r="E51" s="106" t="s">
        <v>3</v>
      </c>
      <c r="F51" s="106" t="s">
        <v>4</v>
      </c>
      <c r="G51" s="106" t="s">
        <v>5</v>
      </c>
      <c r="H51" s="106" t="s">
        <v>6</v>
      </c>
      <c r="I51" s="106" t="s">
        <v>7</v>
      </c>
      <c r="J51" s="106" t="s">
        <v>8</v>
      </c>
      <c r="K51" s="106" t="s">
        <v>9</v>
      </c>
      <c r="L51" s="106" t="s">
        <v>10</v>
      </c>
      <c r="M51" s="107" t="s">
        <v>11</v>
      </c>
    </row>
    <row r="52" spans="1:16" x14ac:dyDescent="0.3">
      <c r="A52" s="113" t="s">
        <v>216</v>
      </c>
      <c r="B52" s="101">
        <f>1-(VLOOKUP($Y$20,Bag_Limit!$A$4:$M$12,COLUMN(inputs!B51),FALSE))</f>
        <v>1</v>
      </c>
      <c r="C52" s="101">
        <f>1-(VLOOKUP($Y$20,Bag_Limit!$A$4:$M$12,COLUMN(inputs!C51),FALSE))</f>
        <v>1</v>
      </c>
      <c r="D52" s="101">
        <f>1-(VLOOKUP($Y$20,Bag_Limit!$A$4:$M$12,COLUMN(inputs!D51),FALSE))</f>
        <v>1</v>
      </c>
      <c r="E52" s="101">
        <f>1-(VLOOKUP($Y$20,Bag_Limit!$A$4:$M$12,COLUMN(inputs!E51),FALSE))</f>
        <v>1</v>
      </c>
      <c r="F52" s="101">
        <f>1-(VLOOKUP($Y$20,Bag_Limit!$A$4:$M$12,COLUMN(inputs!F51),FALSE))</f>
        <v>1</v>
      </c>
      <c r="G52" s="101">
        <f>1-(VLOOKUP($Y$20,Bag_Limit!$A$4:$M$12,COLUMN(inputs!G51),FALSE))</f>
        <v>1</v>
      </c>
      <c r="H52" s="101">
        <f>1-(VLOOKUP($Y$20,Bag_Limit!$A$4:$M$12,COLUMN(inputs!H51),FALSE))</f>
        <v>1</v>
      </c>
      <c r="I52" s="101">
        <f>1-(VLOOKUP($Y$20,Bag_Limit!$A$4:$M$12,COLUMN(inputs!I51),FALSE))</f>
        <v>1</v>
      </c>
      <c r="J52" s="101">
        <f>1-(VLOOKUP($Y$20,Bag_Limit!$A$4:$M$12,COLUMN(inputs!J51),FALSE))</f>
        <v>1</v>
      </c>
      <c r="K52" s="101">
        <f>1-(VLOOKUP($Y$20,Bag_Limit!$A$4:$M$12,COLUMN(inputs!K51),FALSE))</f>
        <v>1</v>
      </c>
      <c r="L52" s="101">
        <f>1-(VLOOKUP($Y$20,Bag_Limit!$A$4:$M$12,COLUMN(inputs!L51),FALSE))</f>
        <v>1</v>
      </c>
      <c r="M52" s="101">
        <f>1-(VLOOKUP($Y$20,Bag_Limit!$A$4:$M$12,COLUMN(inputs!M51),FALSE))</f>
        <v>1</v>
      </c>
    </row>
    <row r="53" spans="1:16" x14ac:dyDescent="0.3">
      <c r="A53" s="114" t="s">
        <v>248</v>
      </c>
      <c r="B53" s="102">
        <f>1-(VLOOKUP($T$11,Bag_Limit!$A$16:$M$23,COLUMN(inputs!B51),FALSE))</f>
        <v>1</v>
      </c>
      <c r="C53" s="103">
        <f>1-(VLOOKUP($T$11,Bag_Limit!$A$16:$M$23,COLUMN(inputs!C51),FALSE))</f>
        <v>1</v>
      </c>
      <c r="D53" s="104">
        <f>1-(VLOOKUP($T$11,Bag_Limit!$A$16:$M$23,COLUMN(inputs!D51),FALSE))</f>
        <v>1</v>
      </c>
      <c r="E53" s="103">
        <f>1-(VLOOKUP($T$11,Bag_Limit!$A$16:$M$23,COLUMN(inputs!E51),FALSE))</f>
        <v>1</v>
      </c>
      <c r="F53" s="104">
        <f>1-(VLOOKUP($T$11,Bag_Limit!$A$16:$M$23,COLUMN(inputs!F51),FALSE))</f>
        <v>1</v>
      </c>
      <c r="G53" s="103">
        <f>1-(VLOOKUP($T$11,Bag_Limit!$A$16:$M$23,COLUMN(inputs!G51),FALSE))</f>
        <v>1</v>
      </c>
      <c r="H53" s="104">
        <f>1-(VLOOKUP($T$11,Bag_Limit!$A$16:$M$23,COLUMN(inputs!H51),FALSE))</f>
        <v>1</v>
      </c>
      <c r="I53" s="103">
        <f>1-(VLOOKUP($T$11,Bag_Limit!$A$16:$M$23,COLUMN(inputs!I51),FALSE))</f>
        <v>1</v>
      </c>
      <c r="J53" s="104">
        <f>1-(VLOOKUP($T$11,Bag_Limit!$A$16:$M$23,COLUMN(inputs!J51),FALSE))</f>
        <v>1</v>
      </c>
      <c r="K53" s="103">
        <f>1-(VLOOKUP($T$11,Bag_Limit!$A$16:$M$23,COLUMN(inputs!K51),FALSE))</f>
        <v>1</v>
      </c>
      <c r="L53" s="104">
        <f>1-(VLOOKUP($T$11,Bag_Limit!$A$16:$M$23,COLUMN(inputs!L51),FALSE))</f>
        <v>1</v>
      </c>
      <c r="M53" s="108">
        <f>1-(VLOOKUP($T$11,Bag_Limit!$A$16:$M$23,COLUMN(inputs!M51),FALSE))</f>
        <v>1</v>
      </c>
    </row>
    <row r="54" spans="1:16" ht="15" thickBot="1" x14ac:dyDescent="0.35">
      <c r="A54" s="118"/>
      <c r="B54" s="109" t="e">
        <f>1-(VLOOKUP($T$9,Bag_Limit!$A$27:$M$34,COLUMN(inputs!B53),FALSE))</f>
        <v>#N/A</v>
      </c>
      <c r="C54" s="110" t="e">
        <f>1-(VLOOKUP($T$9,Bag_Limit!$A$27:$M$34,COLUMN(inputs!C53),FALSE))</f>
        <v>#N/A</v>
      </c>
      <c r="D54" s="109" t="e">
        <f>1-(VLOOKUP($T$9,Bag_Limit!$A$27:$M$34,COLUMN(inputs!D53),FALSE))</f>
        <v>#N/A</v>
      </c>
      <c r="E54" s="110" t="e">
        <f>1-(VLOOKUP($T$9,Bag_Limit!$A$27:$M$34,COLUMN(inputs!E53),FALSE))</f>
        <v>#N/A</v>
      </c>
      <c r="F54" s="109" t="e">
        <f>1-(VLOOKUP($T$9,Bag_Limit!$A$27:$M$34,COLUMN(inputs!F53),FALSE))</f>
        <v>#N/A</v>
      </c>
      <c r="G54" s="110" t="e">
        <f>1-(VLOOKUP($T$9,Bag_Limit!$A$27:$M$34,COLUMN(inputs!G53),FALSE))</f>
        <v>#N/A</v>
      </c>
      <c r="H54" s="109" t="e">
        <f>1-(VLOOKUP($T$9,Bag_Limit!$A$27:$M$34,COLUMN(inputs!H53),FALSE))</f>
        <v>#N/A</v>
      </c>
      <c r="I54" s="110" t="e">
        <f>1-(VLOOKUP($T$9,Bag_Limit!$A$27:$M$34,COLUMN(inputs!I53),FALSE))</f>
        <v>#N/A</v>
      </c>
      <c r="J54" s="109" t="e">
        <f>1-(VLOOKUP($T$9,Bag_Limit!$A$27:$M$34,COLUMN(inputs!J53),FALSE))</f>
        <v>#N/A</v>
      </c>
      <c r="K54" s="110" t="e">
        <f>1-(VLOOKUP($T$9,Bag_Limit!$A$27:$M$34,COLUMN(inputs!K53),FALSE))</f>
        <v>#N/A</v>
      </c>
      <c r="L54" s="109" t="e">
        <f>1-(VLOOKUP($T$9,Bag_Limit!$A$27:$M$34,COLUMN(inputs!L53),FALSE))</f>
        <v>#N/A</v>
      </c>
      <c r="M54" s="111" t="e">
        <f>1-(VLOOKUP($T$9,Bag_Limit!$A$27:$M$34,COLUMN(inputs!M53),FALSE))</f>
        <v>#N/A</v>
      </c>
    </row>
    <row r="55" spans="1:16" s="306" customFormat="1" ht="15" thickBot="1" x14ac:dyDescent="0.35"/>
    <row r="56" spans="1:16" s="306" customFormat="1" x14ac:dyDescent="0.3">
      <c r="A56" s="105" t="s">
        <v>293</v>
      </c>
      <c r="B56" s="106" t="s">
        <v>0</v>
      </c>
      <c r="C56" s="106" t="s">
        <v>1</v>
      </c>
      <c r="D56" s="106" t="s">
        <v>2</v>
      </c>
      <c r="E56" s="106" t="s">
        <v>3</v>
      </c>
      <c r="F56" s="106" t="s">
        <v>4</v>
      </c>
      <c r="G56" s="106" t="s">
        <v>5</v>
      </c>
      <c r="H56" s="106" t="s">
        <v>6</v>
      </c>
      <c r="I56" s="106" t="s">
        <v>7</v>
      </c>
      <c r="J56" s="106" t="s">
        <v>8</v>
      </c>
      <c r="K56" s="106" t="s">
        <v>9</v>
      </c>
      <c r="L56" s="106" t="s">
        <v>10</v>
      </c>
      <c r="M56" s="107" t="s">
        <v>11</v>
      </c>
    </row>
    <row r="57" spans="1:16" s="306" customFormat="1" x14ac:dyDescent="0.3">
      <c r="A57" s="113" t="s">
        <v>216</v>
      </c>
      <c r="B57" s="101">
        <f>1-(VLOOKUP($AI$20,Bag_Limit!$A$27:$M$30,COLUMN(inputs!B56),FALSE))</f>
        <v>1</v>
      </c>
      <c r="C57" s="101">
        <f>1-(VLOOKUP($AI$20,Bag_Limit!$A$27:$M$30,COLUMN(inputs!C56),FALSE))</f>
        <v>1</v>
      </c>
      <c r="D57" s="101">
        <f>1-(VLOOKUP($AI$20,Bag_Limit!$A$27:$M$30,COLUMN(inputs!D56),FALSE))</f>
        <v>1</v>
      </c>
      <c r="E57" s="101">
        <f>1-(VLOOKUP($AI$20,Bag_Limit!$A$27:$M$30,COLUMN(inputs!E56),FALSE))</f>
        <v>1</v>
      </c>
      <c r="F57" s="101">
        <f>1-(VLOOKUP($AI$20,Bag_Limit!$A$27:$M$30,COLUMN(inputs!F56),FALSE))</f>
        <v>1</v>
      </c>
      <c r="G57" s="101">
        <f>1-(VLOOKUP($AI$20,Bag_Limit!$A$27:$M$30,COLUMN(inputs!G56),FALSE))</f>
        <v>1</v>
      </c>
      <c r="H57" s="101">
        <f>1-(VLOOKUP($AI$20,Bag_Limit!$A$27:$M$30,COLUMN(inputs!H56),FALSE))</f>
        <v>1</v>
      </c>
      <c r="I57" s="101">
        <f>1-(VLOOKUP($AI$20,Bag_Limit!$A$27:$M$30,COLUMN(inputs!I56),FALSE))</f>
        <v>1</v>
      </c>
      <c r="J57" s="101">
        <f>1-(VLOOKUP($AI$20,Bag_Limit!$A$27:$M$30,COLUMN(inputs!J56),FALSE))</f>
        <v>1</v>
      </c>
      <c r="K57" s="101">
        <f>1-(VLOOKUP($AI$20,Bag_Limit!$A$27:$M$30,COLUMN(inputs!K56),FALSE))</f>
        <v>1</v>
      </c>
      <c r="L57" s="101">
        <f>1-(VLOOKUP($AI$20,Bag_Limit!$A$27:$M$30,COLUMN(inputs!L56),FALSE))</f>
        <v>1</v>
      </c>
      <c r="M57" s="101">
        <f>1-(VLOOKUP($AI$20,Bag_Limit!$A$27:$M$30,COLUMN(inputs!M56),FALSE))</f>
        <v>1</v>
      </c>
    </row>
    <row r="58" spans="1:16" s="306" customFormat="1" x14ac:dyDescent="0.3">
      <c r="A58" s="114" t="s">
        <v>248</v>
      </c>
      <c r="B58" s="102">
        <f>1-(VLOOKUP($T$11,Bag_Limit!$A$16:$M$23,COLUMN(inputs!B56),FALSE))</f>
        <v>1</v>
      </c>
      <c r="C58" s="103">
        <f>1-(VLOOKUP($T$11,Bag_Limit!$A$16:$M$23,COLUMN(inputs!C56),FALSE))</f>
        <v>1</v>
      </c>
      <c r="D58" s="104">
        <f>1-(VLOOKUP($T$11,Bag_Limit!$A$16:$M$23,COLUMN(inputs!D56),FALSE))</f>
        <v>1</v>
      </c>
      <c r="E58" s="103">
        <f>1-(VLOOKUP($T$11,Bag_Limit!$A$16:$M$23,COLUMN(inputs!E56),FALSE))</f>
        <v>1</v>
      </c>
      <c r="F58" s="104">
        <f>1-(VLOOKUP($T$11,Bag_Limit!$A$16:$M$23,COLUMN(inputs!F56),FALSE))</f>
        <v>1</v>
      </c>
      <c r="G58" s="103">
        <f>1-(VLOOKUP($T$11,Bag_Limit!$A$16:$M$23,COLUMN(inputs!G56),FALSE))</f>
        <v>1</v>
      </c>
      <c r="H58" s="104">
        <f>1-(VLOOKUP($T$11,Bag_Limit!$A$16:$M$23,COLUMN(inputs!H56),FALSE))</f>
        <v>1</v>
      </c>
      <c r="I58" s="103">
        <f>1-(VLOOKUP($T$11,Bag_Limit!$A$16:$M$23,COLUMN(inputs!I56),FALSE))</f>
        <v>1</v>
      </c>
      <c r="J58" s="104">
        <f>1-(VLOOKUP($T$11,Bag_Limit!$A$16:$M$23,COLUMN(inputs!J56),FALSE))</f>
        <v>1</v>
      </c>
      <c r="K58" s="103">
        <f>1-(VLOOKUP($T$11,Bag_Limit!$A$16:$M$23,COLUMN(inputs!K56),FALSE))</f>
        <v>1</v>
      </c>
      <c r="L58" s="104">
        <f>1-(VLOOKUP($T$11,Bag_Limit!$A$16:$M$23,COLUMN(inputs!L56),FALSE))</f>
        <v>1</v>
      </c>
      <c r="M58" s="108">
        <f>1-(VLOOKUP($T$11,Bag_Limit!$A$16:$M$23,COLUMN(inputs!M56),FALSE))</f>
        <v>1</v>
      </c>
    </row>
    <row r="59" spans="1:16" s="306" customFormat="1" ht="15" thickBot="1" x14ac:dyDescent="0.35">
      <c r="A59" s="118"/>
      <c r="B59" s="109" t="e">
        <f>1-(VLOOKUP($T$9,Bag_Limit!$A$27:$M$34,COLUMN(inputs!B58),FALSE))</f>
        <v>#N/A</v>
      </c>
      <c r="C59" s="110" t="e">
        <f>1-(VLOOKUP($T$9,Bag_Limit!$A$27:$M$34,COLUMN(inputs!C58),FALSE))</f>
        <v>#N/A</v>
      </c>
      <c r="D59" s="109" t="e">
        <f>1-(VLOOKUP($T$9,Bag_Limit!$A$27:$M$34,COLUMN(inputs!D58),FALSE))</f>
        <v>#N/A</v>
      </c>
      <c r="E59" s="110" t="e">
        <f>1-(VLOOKUP($T$9,Bag_Limit!$A$27:$M$34,COLUMN(inputs!E58),FALSE))</f>
        <v>#N/A</v>
      </c>
      <c r="F59" s="109" t="e">
        <f>1-(VLOOKUP($T$9,Bag_Limit!$A$27:$M$34,COLUMN(inputs!F58),FALSE))</f>
        <v>#N/A</v>
      </c>
      <c r="G59" s="110" t="e">
        <f>1-(VLOOKUP($T$9,Bag_Limit!$A$27:$M$34,COLUMN(inputs!G58),FALSE))</f>
        <v>#N/A</v>
      </c>
      <c r="H59" s="109" t="e">
        <f>1-(VLOOKUP($T$9,Bag_Limit!$A$27:$M$34,COLUMN(inputs!H58),FALSE))</f>
        <v>#N/A</v>
      </c>
      <c r="I59" s="110" t="e">
        <f>1-(VLOOKUP($T$9,Bag_Limit!$A$27:$M$34,COLUMN(inputs!I58),FALSE))</f>
        <v>#N/A</v>
      </c>
      <c r="J59" s="109" t="e">
        <f>1-(VLOOKUP($T$9,Bag_Limit!$A$27:$M$34,COLUMN(inputs!J58),FALSE))</f>
        <v>#N/A</v>
      </c>
      <c r="K59" s="110" t="e">
        <f>1-(VLOOKUP($T$9,Bag_Limit!$A$27:$M$34,COLUMN(inputs!K58),FALSE))</f>
        <v>#N/A</v>
      </c>
      <c r="L59" s="109" t="e">
        <f>1-(VLOOKUP($T$9,Bag_Limit!$A$27:$M$34,COLUMN(inputs!L58),FALSE))</f>
        <v>#N/A</v>
      </c>
      <c r="M59" s="111" t="e">
        <f>1-(VLOOKUP($T$9,Bag_Limit!$A$27:$M$34,COLUMN(inputs!M58),FALSE))</f>
        <v>#N/A</v>
      </c>
    </row>
    <row r="60" spans="1:16" ht="15" thickBot="1" x14ac:dyDescent="0.35"/>
    <row r="61" spans="1:16" x14ac:dyDescent="0.3">
      <c r="A61" s="105" t="s">
        <v>51</v>
      </c>
      <c r="B61" s="106" t="s">
        <v>0</v>
      </c>
      <c r="C61" s="106" t="s">
        <v>1</v>
      </c>
      <c r="D61" s="106" t="s">
        <v>2</v>
      </c>
      <c r="E61" s="106" t="s">
        <v>3</v>
      </c>
      <c r="F61" s="106" t="s">
        <v>4</v>
      </c>
      <c r="G61" s="106" t="s">
        <v>5</v>
      </c>
      <c r="H61" s="106" t="s">
        <v>6</v>
      </c>
      <c r="I61" s="106" t="s">
        <v>7</v>
      </c>
      <c r="J61" s="106" t="s">
        <v>8</v>
      </c>
      <c r="K61" s="106" t="s">
        <v>9</v>
      </c>
      <c r="L61" s="106" t="s">
        <v>10</v>
      </c>
      <c r="M61" s="107" t="s">
        <v>11</v>
      </c>
    </row>
    <row r="62" spans="1:16" x14ac:dyDescent="0.3">
      <c r="A62" s="113" t="s">
        <v>216</v>
      </c>
      <c r="B62" s="101">
        <f>IF(ISNUMBER(1-VLOOKUP($AD$11,Size_Limit!$A$4:$M$10,COLUMN(inputs!B$61),FALSE)),1-VLOOKUP($AD$11,Size_Limit!$A$4:$M$10,COLUMN(inputs!B$61),FALSE),100%)</f>
        <v>1</v>
      </c>
      <c r="C62" s="101">
        <f>IF(ISNUMBER(1-VLOOKUP($AD$11,Size_Limit!$A$4:$M$10,COLUMN(inputs!C$61),FALSE)),1-VLOOKUP($AD$11,Size_Limit!$A$4:$M$10,COLUMN(inputs!C$61),FALSE),100%)</f>
        <v>1</v>
      </c>
      <c r="D62" s="101">
        <f>IF(ISNUMBER(1-VLOOKUP($AD$11,Size_Limit!$A$4:$M$10,COLUMN(inputs!D$61),FALSE)),1-VLOOKUP($AD$11,Size_Limit!$A$4:$M$10,COLUMN(inputs!D$61),FALSE),100%)</f>
        <v>1</v>
      </c>
      <c r="E62" s="101">
        <f>IF(ISNUMBER(1-VLOOKUP($AD$11,Size_Limit!$A$4:$M$10,COLUMN(inputs!E$61),FALSE)),1-VLOOKUP($AD$11,Size_Limit!$A$4:$M$10,COLUMN(inputs!E$61),FALSE),100%)</f>
        <v>1</v>
      </c>
      <c r="F62" s="101">
        <f>IF(ISNUMBER(1-VLOOKUP($AD$11,Size_Limit!$A$4:$M$10,COLUMN(inputs!F$61),FALSE)),1-VLOOKUP($AD$11,Size_Limit!$A$4:$M$10,COLUMN(inputs!F$61),FALSE),100%)</f>
        <v>1</v>
      </c>
      <c r="G62" s="101">
        <f>IF(ISNUMBER(1-VLOOKUP($AD$11,Size_Limit!$A$4:$M$10,COLUMN(inputs!G$61),FALSE)),1-VLOOKUP($AD$11,Size_Limit!$A$4:$M$10,COLUMN(inputs!G$61),FALSE),100%)</f>
        <v>1</v>
      </c>
      <c r="H62" s="101">
        <f>IF(ISNUMBER(1-VLOOKUP($AD$11,Size_Limit!$A$4:$M$10,COLUMN(inputs!H$61),FALSE)),1-VLOOKUP($AD$11,Size_Limit!$A$4:$M$10,COLUMN(inputs!H$61),FALSE),100%)</f>
        <v>1</v>
      </c>
      <c r="I62" s="101">
        <f>IF(ISNUMBER(1-VLOOKUP($AD$11,Size_Limit!$A$4:$M$10,COLUMN(inputs!I$61),FALSE)),1-VLOOKUP($AD$11,Size_Limit!$A$4:$M$10,COLUMN(inputs!I$61),FALSE),100%)</f>
        <v>1</v>
      </c>
      <c r="J62" s="101">
        <f>IF(ISNUMBER(1-VLOOKUP($AD$11,Size_Limit!$A$4:$M$10,COLUMN(inputs!J$61),FALSE)),1-VLOOKUP($AD$11,Size_Limit!$A$4:$M$10,COLUMN(inputs!J$61),FALSE),100%)</f>
        <v>1</v>
      </c>
      <c r="K62" s="101">
        <f>IF(ISNUMBER(1-VLOOKUP($AD$11,Size_Limit!$A$4:$M$10,COLUMN(inputs!K$61),FALSE)),1-VLOOKUP($AD$11,Size_Limit!$A$4:$M$10,COLUMN(inputs!K$61),FALSE),100%)</f>
        <v>1</v>
      </c>
      <c r="L62" s="101">
        <f>IF(ISNUMBER(1-VLOOKUP($AD$11,Size_Limit!$A$4:$M$10,COLUMN(inputs!L$61),FALSE)),1-VLOOKUP($AD$11,Size_Limit!$A$4:$M$10,COLUMN(inputs!L$61),FALSE),100%)</f>
        <v>1</v>
      </c>
      <c r="M62" s="101">
        <f>IF(ISNUMBER(1-VLOOKUP($AD$11,Size_Limit!$A$4:$M$10,COLUMN(inputs!M$61),FALSE)),1-VLOOKUP($AD$11,Size_Limit!$A$4:$M$10,COLUMN(inputs!M$61),FALSE),100%)</f>
        <v>1</v>
      </c>
      <c r="O62" s="231"/>
    </row>
    <row r="63" spans="1:16" x14ac:dyDescent="0.3">
      <c r="A63" s="114" t="s">
        <v>248</v>
      </c>
      <c r="B63" s="103">
        <f>IF(ISNUMBER(1-VLOOKUP($AD$11,Size_Limit!$A$4:$M$10,COLUMN(inputs!B$61),FALSE)),1-VLOOKUP($AD$11,Size_Limit!$A$4:$M$10,COLUMN(inputs!B$61),FALSE),100%)</f>
        <v>1</v>
      </c>
      <c r="C63" s="103">
        <f>IF(ISNUMBER(1-VLOOKUP($AD$11,Size_Limit!$A$4:$M$10,COLUMN(inputs!C$61),FALSE)),1-VLOOKUP($AD$11,Size_Limit!$A$4:$M$10,COLUMN(inputs!C$61),FALSE),100%)</f>
        <v>1</v>
      </c>
      <c r="D63" s="103">
        <f>IF(ISNUMBER(1-VLOOKUP($AD$11,Size_Limit!$A$4:$M$10,COLUMN(inputs!D$61),FALSE)),1-VLOOKUP($AD$11,Size_Limit!$A$4:$M$10,COLUMN(inputs!D$61),FALSE),100%)</f>
        <v>1</v>
      </c>
      <c r="E63" s="103">
        <f>IF(ISNUMBER(1-VLOOKUP($AD$11,Size_Limit!$A$4:$M$10,COLUMN(inputs!E$61),FALSE)),1-VLOOKUP($AD$11,Size_Limit!$A$4:$M$10,COLUMN(inputs!E$61),FALSE),100%)</f>
        <v>1</v>
      </c>
      <c r="F63" s="103">
        <f>IF(ISNUMBER(1-VLOOKUP($AD$11,Size_Limit!$A$4:$M$10,COLUMN(inputs!F$61),FALSE)),1-VLOOKUP($AD$11,Size_Limit!$A$4:$M$10,COLUMN(inputs!F$61),FALSE),100%)</f>
        <v>1</v>
      </c>
      <c r="G63" s="103">
        <f>IF(ISNUMBER(1-VLOOKUP($AD$11,Size_Limit!$A$4:$M$10,COLUMN(inputs!G$61),FALSE)),1-VLOOKUP($AD$11,Size_Limit!$A$4:$M$10,COLUMN(inputs!G$61),FALSE),100%)</f>
        <v>1</v>
      </c>
      <c r="H63" s="103">
        <f>IF(ISNUMBER(1-VLOOKUP($AD$11,Size_Limit!$A$4:$M$10,COLUMN(inputs!H$61),FALSE)),1-VLOOKUP($AD$11,Size_Limit!$A$4:$M$10,COLUMN(inputs!H$61),FALSE),100%)</f>
        <v>1</v>
      </c>
      <c r="I63" s="103">
        <f>IF(ISNUMBER(1-VLOOKUP($AD$11,Size_Limit!$A$4:$M$10,COLUMN(inputs!I$61),FALSE)),1-VLOOKUP($AD$11,Size_Limit!$A$4:$M$10,COLUMN(inputs!I$61),FALSE),100%)</f>
        <v>1</v>
      </c>
      <c r="J63" s="103">
        <f>IF(ISNUMBER(1-VLOOKUP($AD$11,Size_Limit!$A$4:$M$10,COLUMN(inputs!J$61),FALSE)),1-VLOOKUP($AD$11,Size_Limit!$A$4:$M$10,COLUMN(inputs!J$61),FALSE),100%)</f>
        <v>1</v>
      </c>
      <c r="K63" s="103">
        <f>IF(ISNUMBER(1-VLOOKUP($AD$11,Size_Limit!$A$4:$M$10,COLUMN(inputs!K$61),FALSE)),1-VLOOKUP($AD$11,Size_Limit!$A$4:$M$10,COLUMN(inputs!K$61),FALSE),100%)</f>
        <v>1</v>
      </c>
      <c r="L63" s="103">
        <f>IF(ISNUMBER(1-VLOOKUP($AD$11,Size_Limit!$A$4:$M$10,COLUMN(inputs!L$61),FALSE)),1-VLOOKUP($AD$11,Size_Limit!$A$4:$M$10,COLUMN(inputs!L$61),FALSE),100%)</f>
        <v>1</v>
      </c>
      <c r="M63" s="103">
        <f>IF(ISNUMBER(1-VLOOKUP($AD$11,Size_Limit!$A$4:$M$10,COLUMN(inputs!M$61),FALSE)),1-VLOOKUP($AD$11,Size_Limit!$A$4:$M$10,COLUMN(inputs!M$61),FALSE),100%)</f>
        <v>1</v>
      </c>
    </row>
    <row r="64" spans="1:16" ht="15" thickBot="1" x14ac:dyDescent="0.35">
      <c r="A64" s="118"/>
      <c r="B64" s="109">
        <f>IF(ISNUMBER(1-VLOOKUP($Y$20,Vessel_Limit!$B$50:$N$69,COLUMN(inputs!B$61),FALSE)),1-VLOOKUP($Y$20,Vessel_Limit!$B$50:$N$69,COLUMN(inputs!B$61),FALSE),100%)</f>
        <v>1</v>
      </c>
      <c r="C64" s="109">
        <f>IF(ISNUMBER(1-VLOOKUP($Y$20,Vessel_Limit!$B$50:$N$69,COLUMN(inputs!C$61),FALSE)),1-VLOOKUP($Y$20,Vessel_Limit!$B$50:$N$69,COLUMN(inputs!C$61),FALSE),100%)</f>
        <v>1</v>
      </c>
      <c r="D64" s="109">
        <f>IF(ISNUMBER(1-VLOOKUP($Y$20,Vessel_Limit!$B$50:$N$69,COLUMN(inputs!D$61),FALSE)),1-VLOOKUP($Y$20,Vessel_Limit!$B$50:$N$69,COLUMN(inputs!D$61),FALSE),100%)</f>
        <v>1</v>
      </c>
      <c r="E64" s="109">
        <f>IF(ISNUMBER(1-VLOOKUP($Y$20,Vessel_Limit!$B$50:$N$69,COLUMN(inputs!E$61),FALSE)),1-VLOOKUP($Y$20,Vessel_Limit!$B$50:$N$69,COLUMN(inputs!E$61),FALSE),100%)</f>
        <v>1</v>
      </c>
      <c r="F64" s="109">
        <f>IF(ISNUMBER(1-VLOOKUP($Y$20,Vessel_Limit!$B$50:$N$69,COLUMN(inputs!F$61),FALSE)),1-VLOOKUP($Y$20,Vessel_Limit!$B$50:$N$69,COLUMN(inputs!F$61),FALSE),100%)</f>
        <v>1</v>
      </c>
      <c r="G64" s="109">
        <f>IF(ISNUMBER(1-VLOOKUP($Y$20,Vessel_Limit!$B$50:$N$69,COLUMN(inputs!G$61),FALSE)),1-VLOOKUP($Y$20,Vessel_Limit!$B$50:$N$69,COLUMN(inputs!G$61),FALSE),100%)</f>
        <v>1</v>
      </c>
      <c r="H64" s="109">
        <f>IF(ISNUMBER(1-VLOOKUP($Y$20,Vessel_Limit!$B$50:$N$69,COLUMN(inputs!H$61),FALSE)),1-VLOOKUP($Y$20,Vessel_Limit!$B$50:$N$69,COLUMN(inputs!H$61),FALSE),100%)</f>
        <v>1</v>
      </c>
      <c r="I64" s="109">
        <f>IF(ISNUMBER(1-VLOOKUP($Y$20,Vessel_Limit!$B$50:$N$69,COLUMN(inputs!I$61),FALSE)),1-VLOOKUP($Y$20,Vessel_Limit!$B$50:$N$69,COLUMN(inputs!I$61),FALSE),100%)</f>
        <v>1</v>
      </c>
      <c r="J64" s="109">
        <f>IF(ISNUMBER(1-VLOOKUP($Y$20,Vessel_Limit!$B$50:$N$69,COLUMN(inputs!J$61),FALSE)),1-VLOOKUP($Y$20,Vessel_Limit!$B$50:$N$69,COLUMN(inputs!J$61),FALSE),100%)</f>
        <v>1</v>
      </c>
      <c r="K64" s="109">
        <f>IF(ISNUMBER(1-VLOOKUP($Y$20,Vessel_Limit!$B$50:$N$69,COLUMN(inputs!K$61),FALSE)),1-VLOOKUP($Y$20,Vessel_Limit!$B$50:$N$69,COLUMN(inputs!K$61),FALSE),100%)</f>
        <v>1</v>
      </c>
      <c r="L64" s="109">
        <f>IF(ISNUMBER(1-VLOOKUP($Y$20,Vessel_Limit!$B$50:$N$69,COLUMN(inputs!L$61),FALSE)),1-VLOOKUP($Y$20,Vessel_Limit!$B$50:$N$69,COLUMN(inputs!L$61),FALSE),100%)</f>
        <v>1</v>
      </c>
      <c r="M64" s="280">
        <f>IF(ISNUMBER(1-VLOOKUP($Y$20,Vessel_Limit!$B$50:$N$69,COLUMN(inputs!M$61),FALSE)),1-VLOOKUP($Y$20,Vessel_Limit!$B$50:$N$69,COLUMN(inputs!M$61),FALSE),100%)</f>
        <v>1</v>
      </c>
    </row>
    <row r="65" spans="1:13" ht="15" thickBot="1" x14ac:dyDescent="0.35"/>
    <row r="66" spans="1:13" x14ac:dyDescent="0.3">
      <c r="A66" s="105" t="s">
        <v>297</v>
      </c>
      <c r="B66" s="106" t="s">
        <v>0</v>
      </c>
      <c r="C66" s="106" t="s">
        <v>1</v>
      </c>
      <c r="D66" s="106" t="s">
        <v>2</v>
      </c>
      <c r="E66" s="106" t="s">
        <v>3</v>
      </c>
      <c r="F66" s="106" t="s">
        <v>4</v>
      </c>
      <c r="G66" s="106" t="s">
        <v>5</v>
      </c>
      <c r="H66" s="106" t="s">
        <v>6</v>
      </c>
      <c r="I66" s="106" t="s">
        <v>7</v>
      </c>
      <c r="J66" s="106" t="s">
        <v>8</v>
      </c>
      <c r="K66" s="106" t="s">
        <v>9</v>
      </c>
      <c r="L66" s="106" t="s">
        <v>10</v>
      </c>
      <c r="M66" s="107" t="s">
        <v>11</v>
      </c>
    </row>
    <row r="67" spans="1:13" x14ac:dyDescent="0.3">
      <c r="A67" s="113" t="s">
        <v>216</v>
      </c>
      <c r="B67" s="101">
        <f>1-(VLOOKUP($AI$20,Bag_Limit!$A$27:$M$30,COLUMN(inputs!B66),FALSE))</f>
        <v>1</v>
      </c>
      <c r="C67" s="101">
        <f>1-(VLOOKUP($AI$20,Bag_Limit!$A$27:$M$30,COLUMN(inputs!C66),FALSE))</f>
        <v>1</v>
      </c>
      <c r="D67" s="101">
        <f>1-(VLOOKUP($AI$20,Bag_Limit!$A$27:$M$30,COLUMN(inputs!D66),FALSE))</f>
        <v>1</v>
      </c>
      <c r="E67" s="101">
        <f>1-(VLOOKUP($AI$20,Bag_Limit!$A$27:$M$30,COLUMN(inputs!E66),FALSE))</f>
        <v>1</v>
      </c>
      <c r="F67" s="101">
        <f>1-(VLOOKUP($AI$20,Bag_Limit!$A$27:$M$30,COLUMN(inputs!F66),FALSE))</f>
        <v>1</v>
      </c>
      <c r="G67" s="101">
        <f>1-(VLOOKUP($AI$20,Bag_Limit!$A$27:$M$30,COLUMN(inputs!G66),FALSE))</f>
        <v>1</v>
      </c>
      <c r="H67" s="101">
        <f>1-(VLOOKUP($AI$20,Bag_Limit!$A$27:$M$30,COLUMN(inputs!H66),FALSE))</f>
        <v>1</v>
      </c>
      <c r="I67" s="101">
        <f>1-(VLOOKUP($AI$20,Bag_Limit!$A$27:$M$30,COLUMN(inputs!I66),FALSE))</f>
        <v>1</v>
      </c>
      <c r="J67" s="101">
        <f>1-(VLOOKUP($AI$20,Bag_Limit!$A$27:$M$30,COLUMN(inputs!J66),FALSE))</f>
        <v>1</v>
      </c>
      <c r="K67" s="101">
        <f>1-(VLOOKUP($AI$20,Bag_Limit!$A$27:$M$30,COLUMN(inputs!K66),FALSE))</f>
        <v>1</v>
      </c>
      <c r="L67" s="101">
        <f>1-(VLOOKUP($AI$20,Bag_Limit!$A$27:$M$30,COLUMN(inputs!L66),FALSE))</f>
        <v>1</v>
      </c>
      <c r="M67" s="101">
        <f>1-(VLOOKUP($AI$20,Bag_Limit!$A$27:$M$30,COLUMN(inputs!M66),FALSE))</f>
        <v>1</v>
      </c>
    </row>
    <row r="68" spans="1:13" x14ac:dyDescent="0.3">
      <c r="A68" s="114" t="s">
        <v>248</v>
      </c>
      <c r="B68" s="102">
        <f>1-(VLOOKUP($AN$20,Bag_Limit!$A$39:$M$43,COLUMN(inputs!B66),FALSE))</f>
        <v>1</v>
      </c>
      <c r="C68" s="103">
        <f>1-(VLOOKUP($AN$20,Bag_Limit!$A$39:$M$43,COLUMN(inputs!C66),FALSE))</f>
        <v>1</v>
      </c>
      <c r="D68" s="104">
        <f>1-(VLOOKUP($AN$20,Bag_Limit!$A$39:$M$43,COLUMN(inputs!D66),FALSE))</f>
        <v>1</v>
      </c>
      <c r="E68" s="103">
        <f>1-(VLOOKUP($AN$20,Bag_Limit!$A$39:$M$43,COLUMN(inputs!E66),FALSE))</f>
        <v>1</v>
      </c>
      <c r="F68" s="104">
        <f>1-(VLOOKUP($AN$20,Bag_Limit!$A$39:$M$43,COLUMN(inputs!F66),FALSE))</f>
        <v>1</v>
      </c>
      <c r="G68" s="103">
        <f>1-(VLOOKUP($AN$20,Bag_Limit!$A$39:$M$43,COLUMN(inputs!G66),FALSE))</f>
        <v>1</v>
      </c>
      <c r="H68" s="104">
        <f>1-(VLOOKUP($AN$20,Bag_Limit!$A$39:$M$43,COLUMN(inputs!H66),FALSE))</f>
        <v>1</v>
      </c>
      <c r="I68" s="103">
        <f>1-(VLOOKUP($AN$20,Bag_Limit!$A$39:$M$43,COLUMN(inputs!I66),FALSE))</f>
        <v>1</v>
      </c>
      <c r="J68" s="104">
        <f>1-(VLOOKUP($AN$20,Bag_Limit!$A$39:$M$43,COLUMN(inputs!J66),FALSE))</f>
        <v>1</v>
      </c>
      <c r="K68" s="103">
        <f>1-(VLOOKUP($AN$20,Bag_Limit!$A$39:$M$43,COLUMN(inputs!K66),FALSE))</f>
        <v>1</v>
      </c>
      <c r="L68" s="104">
        <f>1-(VLOOKUP($AN$20,Bag_Limit!$A$39:$M$43,COLUMN(inputs!L66),FALSE))</f>
        <v>1</v>
      </c>
      <c r="M68" s="108">
        <f>1-(VLOOKUP($AN$20,Bag_Limit!$A$39:$M$43,COLUMN(inputs!M66),FALSE))</f>
        <v>1</v>
      </c>
    </row>
    <row r="69" spans="1:13" ht="15" thickBot="1" x14ac:dyDescent="0.35">
      <c r="A69" s="118"/>
      <c r="B69" s="109" t="e">
        <f>1-(VLOOKUP($T$9,Bag_Limit!$A$27:$M$34,COLUMN(inputs!B68),FALSE))</f>
        <v>#N/A</v>
      </c>
      <c r="C69" s="110" t="e">
        <f>1-(VLOOKUP($T$9,Bag_Limit!$A$27:$M$34,COLUMN(inputs!C68),FALSE))</f>
        <v>#N/A</v>
      </c>
      <c r="D69" s="109" t="e">
        <f>1-(VLOOKUP($T$9,Bag_Limit!$A$27:$M$34,COLUMN(inputs!D68),FALSE))</f>
        <v>#N/A</v>
      </c>
      <c r="E69" s="110" t="e">
        <f>1-(VLOOKUP($T$9,Bag_Limit!$A$27:$M$34,COLUMN(inputs!E68),FALSE))</f>
        <v>#N/A</v>
      </c>
      <c r="F69" s="109" t="e">
        <f>1-(VLOOKUP($T$9,Bag_Limit!$A$27:$M$34,COLUMN(inputs!F68),FALSE))</f>
        <v>#N/A</v>
      </c>
      <c r="G69" s="110" t="e">
        <f>1-(VLOOKUP($T$9,Bag_Limit!$A$27:$M$34,COLUMN(inputs!G68),FALSE))</f>
        <v>#N/A</v>
      </c>
      <c r="H69" s="109" t="e">
        <f>1-(VLOOKUP($T$9,Bag_Limit!$A$27:$M$34,COLUMN(inputs!H68),FALSE))</f>
        <v>#N/A</v>
      </c>
      <c r="I69" s="110" t="e">
        <f>1-(VLOOKUP($T$9,Bag_Limit!$A$27:$M$34,COLUMN(inputs!I68),FALSE))</f>
        <v>#N/A</v>
      </c>
      <c r="J69" s="109" t="e">
        <f>1-(VLOOKUP($T$9,Bag_Limit!$A$27:$M$34,COLUMN(inputs!J68),FALSE))</f>
        <v>#N/A</v>
      </c>
      <c r="K69" s="110" t="e">
        <f>1-(VLOOKUP($T$9,Bag_Limit!$A$27:$M$34,COLUMN(inputs!K68),FALSE))</f>
        <v>#N/A</v>
      </c>
      <c r="L69" s="109" t="e">
        <f>1-(VLOOKUP($T$9,Bag_Limit!$A$27:$M$34,COLUMN(inputs!L68),FALSE))</f>
        <v>#N/A</v>
      </c>
      <c r="M69" s="111" t="e">
        <f>1-(VLOOKUP($T$9,Bag_Limit!$A$27:$M$34,COLUMN(inputs!M68),FALSE))</f>
        <v>#N/A</v>
      </c>
    </row>
  </sheetData>
  <sortState ref="Y2:Z21">
    <sortCondition descending="1" ref="Z2:Z2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workbookViewId="0">
      <selection activeCell="E8" sqref="E8"/>
    </sheetView>
  </sheetViews>
  <sheetFormatPr defaultRowHeight="14.4" x14ac:dyDescent="0.3"/>
  <cols>
    <col min="2" max="2" width="18.21875" bestFit="1" customWidth="1"/>
    <col min="3" max="3" width="11.33203125" bestFit="1" customWidth="1"/>
    <col min="4" max="5" width="9.88671875" bestFit="1" customWidth="1"/>
  </cols>
  <sheetData>
    <row r="2" spans="2:8" x14ac:dyDescent="0.3">
      <c r="B2" t="s">
        <v>215</v>
      </c>
      <c r="C2" t="s">
        <v>216</v>
      </c>
    </row>
    <row r="3" spans="2:8" x14ac:dyDescent="0.3">
      <c r="B3">
        <v>2015</v>
      </c>
      <c r="C3" s="230">
        <v>25375981</v>
      </c>
      <c r="D3" s="230"/>
      <c r="F3" s="306"/>
      <c r="H3" s="230"/>
    </row>
    <row r="4" spans="2:8" x14ac:dyDescent="0.3">
      <c r="B4">
        <v>2016</v>
      </c>
      <c r="C4" s="230">
        <v>15997342</v>
      </c>
      <c r="D4" s="230"/>
      <c r="F4" s="306"/>
      <c r="H4" s="230"/>
    </row>
    <row r="5" spans="2:8" x14ac:dyDescent="0.3">
      <c r="B5">
        <v>2017</v>
      </c>
      <c r="C5" s="230">
        <v>12649853</v>
      </c>
      <c r="D5" s="230"/>
      <c r="F5" s="306"/>
      <c r="H5" s="230"/>
    </row>
    <row r="6" spans="2:8" x14ac:dyDescent="0.3">
      <c r="B6">
        <v>2018</v>
      </c>
      <c r="C6" s="230">
        <v>16804999</v>
      </c>
      <c r="D6" s="230"/>
      <c r="F6" s="306"/>
      <c r="H6" s="230"/>
    </row>
    <row r="7" spans="2:8" x14ac:dyDescent="0.3">
      <c r="B7">
        <v>2019</v>
      </c>
      <c r="C7" s="230">
        <v>11929298</v>
      </c>
      <c r="D7" s="230"/>
      <c r="F7" s="306"/>
      <c r="H7" s="230"/>
    </row>
    <row r="8" spans="2:8" x14ac:dyDescent="0.3">
      <c r="B8" t="s">
        <v>217</v>
      </c>
      <c r="C8" s="230">
        <v>16551495</v>
      </c>
      <c r="D8" s="230"/>
      <c r="E8" s="230"/>
      <c r="H8" s="230"/>
    </row>
    <row r="9" spans="2:8" x14ac:dyDescent="0.3">
      <c r="B9" t="s">
        <v>218</v>
      </c>
      <c r="C9" s="230">
        <v>13794717</v>
      </c>
      <c r="D9" s="230"/>
      <c r="E9" s="230"/>
    </row>
    <row r="10" spans="2:8" x14ac:dyDescent="0.3">
      <c r="B10" t="s">
        <v>219</v>
      </c>
      <c r="C10" s="230">
        <v>25375981</v>
      </c>
      <c r="D10" s="23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6"/>
  <sheetViews>
    <sheetView topLeftCell="I1" workbookViewId="0">
      <selection activeCell="X3" sqref="X3"/>
    </sheetView>
  </sheetViews>
  <sheetFormatPr defaultColWidth="8.88671875" defaultRowHeight="14.4" x14ac:dyDescent="0.3"/>
  <cols>
    <col min="1" max="1" width="10.5546875" style="306" bestFit="1" customWidth="1"/>
    <col min="2" max="2" width="7.5546875" style="60" bestFit="1" customWidth="1"/>
    <col min="3" max="3" width="5.6640625" style="60" bestFit="1" customWidth="1"/>
    <col min="4" max="4" width="16.5546875" style="311" bestFit="1" customWidth="1"/>
    <col min="5" max="5" width="21.44140625" style="60" bestFit="1" customWidth="1"/>
    <col min="6" max="6" width="10.21875" style="60" customWidth="1"/>
    <col min="7" max="7" width="12" style="60" bestFit="1" customWidth="1"/>
    <col min="8" max="10" width="12" style="60" customWidth="1"/>
    <col min="11" max="11" width="15.5546875" style="306" bestFit="1" customWidth="1"/>
    <col min="12" max="12" width="15.44140625" style="306" customWidth="1"/>
    <col min="13" max="13" width="13.6640625" style="306" customWidth="1"/>
    <col min="14" max="15" width="13.44140625" style="306" customWidth="1"/>
    <col min="16" max="16" width="8.88671875" style="306"/>
    <col min="17" max="17" width="7.5546875" style="306" bestFit="1" customWidth="1"/>
    <col min="18" max="18" width="12.109375" style="306" bestFit="1" customWidth="1"/>
    <col min="19" max="19" width="5.33203125" style="306" bestFit="1" customWidth="1"/>
    <col min="20" max="20" width="11.88671875" style="306" bestFit="1" customWidth="1"/>
    <col min="21" max="21" width="8.88671875" style="306"/>
    <col min="22" max="22" width="12" style="306" bestFit="1" customWidth="1"/>
    <col min="23" max="16384" width="8.88671875" style="306"/>
  </cols>
  <sheetData>
    <row r="1" spans="1:22" x14ac:dyDescent="0.3">
      <c r="A1" s="306" t="s">
        <v>184</v>
      </c>
      <c r="B1" s="60" t="s">
        <v>185</v>
      </c>
      <c r="C1" s="60" t="s">
        <v>186</v>
      </c>
      <c r="D1" s="311" t="s">
        <v>187</v>
      </c>
      <c r="E1" s="60" t="s">
        <v>188</v>
      </c>
      <c r="F1" s="60" t="s">
        <v>192</v>
      </c>
      <c r="G1" s="60" t="s">
        <v>222</v>
      </c>
      <c r="H1" s="60" t="s">
        <v>223</v>
      </c>
      <c r="I1" s="60" t="s">
        <v>224</v>
      </c>
      <c r="J1" s="60" t="s">
        <v>228</v>
      </c>
      <c r="K1" s="306" t="s">
        <v>193</v>
      </c>
      <c r="L1" s="306" t="s">
        <v>225</v>
      </c>
      <c r="M1" s="306" t="s">
        <v>226</v>
      </c>
      <c r="N1" s="306" t="s">
        <v>194</v>
      </c>
      <c r="O1" s="306" t="s">
        <v>227</v>
      </c>
      <c r="Q1" s="306" t="s">
        <v>185</v>
      </c>
      <c r="R1" s="306" t="s">
        <v>189</v>
      </c>
      <c r="S1" s="306" t="s">
        <v>190</v>
      </c>
      <c r="T1" s="306" t="s">
        <v>191</v>
      </c>
    </row>
    <row r="2" spans="1:22" x14ac:dyDescent="0.3">
      <c r="A2" s="312">
        <v>41275</v>
      </c>
      <c r="B2" s="313">
        <f>MONTH(A2)</f>
        <v>1</v>
      </c>
      <c r="C2" s="313">
        <f t="shared" ref="C2:C65" si="0">IF(VLOOKUP($B2,$Q$2:$R$15,2,FALSE)=0,1,IF(VLOOKUP($B2,$Q$2:$R$15,2,FALSE)=VLOOKUP($B2,$Q$2:$S$15,3,FALSE),0,IF(AND((VLOOKUP(($B2-1),$Q$2:$R$15,2,FALSE)&gt;=1),VLOOKUP($B2,$Q$2:$R$15,2,FALSE)&gt;=DAY(A2)),0,IF(AND((VLOOKUP(($B2+1),$Q$2:$R$15,2,FALSE)&gt;=1),DAY(A2)&gt;(VLOOKUP($B2,$Q$2:$S$15,3,FALSE)-VLOOKUP($B2,$Q$2:$R$15,2,FALSE))),0,1))))</f>
        <v>1</v>
      </c>
      <c r="D2" s="311">
        <f>IF(C2=0,0,VLOOKUP(B2,$Q$3:$T$14,4,FALSE))</f>
        <v>3595.878494623656</v>
      </c>
      <c r="E2" s="311">
        <f>SUM(D$2:D2)</f>
        <v>3595.878494623656</v>
      </c>
      <c r="F2" s="311">
        <f>Model!$F$42</f>
        <v>1500000</v>
      </c>
      <c r="G2" s="311">
        <f>Model!$G$42</f>
        <v>1497600</v>
      </c>
      <c r="H2" s="311">
        <f>Model!$H$42</f>
        <v>1474200</v>
      </c>
      <c r="I2" s="311">
        <f>Model!$I$42</f>
        <v>1450800</v>
      </c>
      <c r="J2" s="311">
        <f>Model!$J$42</f>
        <v>1380600</v>
      </c>
      <c r="K2" s="314" t="str">
        <f>IF(ISNUMBER(K1),"  ",IF(K1="  ","  ",IF($E2&gt;F2,$A2,"")))</f>
        <v/>
      </c>
      <c r="L2" s="314" t="str">
        <f>IF(ISNUMBER(L1),"  ",IF(L1="  ","  ",IF($E2&gt;G2,$A2,"")))</f>
        <v/>
      </c>
      <c r="M2" s="314" t="str">
        <f>IF(ISNUMBER(M1),"  ",IF(M1="  ","  ",IF($E2&gt;H2,$A2,"")))</f>
        <v/>
      </c>
      <c r="N2" s="314" t="str">
        <f>IF(ISNUMBER(N1),"  ",IF(N1="  ","  ",IF($E2&gt;I2,$A2,"")))</f>
        <v/>
      </c>
      <c r="O2" s="314" t="str">
        <f>IF(ISNUMBER(O1),"  ",IF(O1="  ","  ",IF($E2&gt;J2,$A2,"")))</f>
        <v/>
      </c>
      <c r="Q2" s="306">
        <v>0</v>
      </c>
      <c r="R2" s="306">
        <f>R14</f>
        <v>0</v>
      </c>
      <c r="S2" s="306">
        <f>S14</f>
        <v>31</v>
      </c>
      <c r="T2" s="230">
        <f>T14</f>
        <v>1612.5755332275692</v>
      </c>
    </row>
    <row r="3" spans="1:22" x14ac:dyDescent="0.3">
      <c r="A3" s="312">
        <v>41276</v>
      </c>
      <c r="B3" s="313">
        <f t="shared" ref="B3:B65" si="1">MONTH(A3)</f>
        <v>1</v>
      </c>
      <c r="C3" s="313">
        <f t="shared" si="0"/>
        <v>1</v>
      </c>
      <c r="D3" s="311">
        <f t="shared" ref="D3:D65" si="2">IF(C3=0,0,VLOOKUP(B3,$Q$3:$T$14,4,FALSE))</f>
        <v>3595.878494623656</v>
      </c>
      <c r="E3" s="311">
        <f>SUM(D$2:D3)</f>
        <v>7191.756989247312</v>
      </c>
      <c r="F3" s="311">
        <f>Model!$F$42</f>
        <v>1500000</v>
      </c>
      <c r="G3" s="311">
        <f>Model!$G$42</f>
        <v>1497600</v>
      </c>
      <c r="H3" s="311">
        <f>Model!$H$42</f>
        <v>1474200</v>
      </c>
      <c r="I3" s="311">
        <f>Model!$I$42</f>
        <v>1450800</v>
      </c>
      <c r="J3" s="311">
        <f>Model!$J$42</f>
        <v>1380600</v>
      </c>
      <c r="K3" s="314" t="str">
        <f>IF(ISNUMBER(K2),"  ",IF(K2="  ","  ",IF($E3&gt;F3,$A3,"")))</f>
        <v/>
      </c>
      <c r="L3" s="314" t="str">
        <f t="shared" ref="L3:L65" si="3">IF(ISNUMBER(L2),"  ",IF(L2="  ","  ",IF($E3&gt;G3,$A3,"")))</f>
        <v/>
      </c>
      <c r="M3" s="314" t="str">
        <f t="shared" ref="M3:M65" si="4">IF(ISNUMBER(M2),"  ",IF(M2="  ","  ",IF($E3&gt;H3,$A3,"")))</f>
        <v/>
      </c>
      <c r="N3" s="314" t="str">
        <f t="shared" ref="N3:N65" si="5">IF(ISNUMBER(N2),"  ",IF(N2="  ","  ",IF($E3&gt;I3,$A3,"")))</f>
        <v/>
      </c>
      <c r="O3" s="314" t="str">
        <f t="shared" ref="O3:O65" si="6">IF(ISNUMBER(O2),"  ",IF(O2="  ","  ",IF($E3&gt;J3,$A3,"")))</f>
        <v/>
      </c>
      <c r="Q3" s="306">
        <v>1</v>
      </c>
      <c r="R3" s="306">
        <f>inputs!B$39</f>
        <v>0</v>
      </c>
      <c r="S3" s="306">
        <v>31</v>
      </c>
      <c r="T3" s="230">
        <f>IF(R3=S3,0,Model!G$31/(S3-R3))</f>
        <v>3595.878494623656</v>
      </c>
      <c r="V3" s="230">
        <f>(S3-R3)*T3</f>
        <v>111472.23333333334</v>
      </c>
    </row>
    <row r="4" spans="1:22" x14ac:dyDescent="0.3">
      <c r="A4" s="312">
        <v>41277</v>
      </c>
      <c r="B4" s="313">
        <f t="shared" si="1"/>
        <v>1</v>
      </c>
      <c r="C4" s="313">
        <f t="shared" si="0"/>
        <v>1</v>
      </c>
      <c r="D4" s="311">
        <f t="shared" si="2"/>
        <v>3595.878494623656</v>
      </c>
      <c r="E4" s="311">
        <f>SUM(D$2:D4)</f>
        <v>10787.635483870969</v>
      </c>
      <c r="F4" s="311">
        <f>Model!$F$42</f>
        <v>1500000</v>
      </c>
      <c r="G4" s="311">
        <f>Model!$G$42</f>
        <v>1497600</v>
      </c>
      <c r="H4" s="311">
        <f>Model!$H$42</f>
        <v>1474200</v>
      </c>
      <c r="I4" s="311">
        <f>Model!$I$42</f>
        <v>1450800</v>
      </c>
      <c r="J4" s="311">
        <f>Model!$J$42</f>
        <v>1380600</v>
      </c>
      <c r="K4" s="314" t="str">
        <f t="shared" ref="K4:K65" si="7">IF(ISNUMBER(K3),"  ",IF(K3="  ","  ",IF($E4&gt;F4,$A4,"")))</f>
        <v/>
      </c>
      <c r="L4" s="314" t="str">
        <f t="shared" si="3"/>
        <v/>
      </c>
      <c r="M4" s="314" t="str">
        <f t="shared" si="4"/>
        <v/>
      </c>
      <c r="N4" s="314" t="str">
        <f t="shared" si="5"/>
        <v/>
      </c>
      <c r="O4" s="314" t="str">
        <f t="shared" si="6"/>
        <v/>
      </c>
      <c r="Q4" s="306">
        <v>2</v>
      </c>
      <c r="R4" s="306">
        <f>inputs!C$39</f>
        <v>0</v>
      </c>
      <c r="S4" s="306">
        <v>28</v>
      </c>
      <c r="T4" s="230">
        <f>IF(R4=S4,0,Model!H$31/(S4-R4))</f>
        <v>3760.2892857142856</v>
      </c>
      <c r="V4" s="230">
        <f t="shared" ref="V4:V14" si="8">(S4-R4)*T4</f>
        <v>105288.09999999999</v>
      </c>
    </row>
    <row r="5" spans="1:22" x14ac:dyDescent="0.3">
      <c r="A5" s="312">
        <v>41278</v>
      </c>
      <c r="B5" s="313">
        <f t="shared" si="1"/>
        <v>1</v>
      </c>
      <c r="C5" s="313">
        <f t="shared" si="0"/>
        <v>1</v>
      </c>
      <c r="D5" s="311">
        <f t="shared" si="2"/>
        <v>3595.878494623656</v>
      </c>
      <c r="E5" s="311">
        <f>SUM(D$2:D5)</f>
        <v>14383.513978494624</v>
      </c>
      <c r="F5" s="311">
        <f>Model!$F$42</f>
        <v>1500000</v>
      </c>
      <c r="G5" s="311">
        <f>Model!$G$42</f>
        <v>1497600</v>
      </c>
      <c r="H5" s="311">
        <f>Model!$H$42</f>
        <v>1474200</v>
      </c>
      <c r="I5" s="311">
        <f>Model!$I$42</f>
        <v>1450800</v>
      </c>
      <c r="J5" s="311">
        <f>Model!$J$42</f>
        <v>1380600</v>
      </c>
      <c r="K5" s="314" t="str">
        <f t="shared" si="7"/>
        <v/>
      </c>
      <c r="L5" s="314" t="str">
        <f t="shared" si="3"/>
        <v/>
      </c>
      <c r="M5" s="314" t="str">
        <f t="shared" si="4"/>
        <v/>
      </c>
      <c r="N5" s="314" t="str">
        <f t="shared" si="5"/>
        <v/>
      </c>
      <c r="O5" s="314" t="str">
        <f>IF(ISNUMBER(O4),"  ",IF(O4="  ","  ",IF($E5&gt;J5,$A5,"")))</f>
        <v/>
      </c>
      <c r="Q5" s="306">
        <v>3</v>
      </c>
      <c r="R5" s="306">
        <f>inputs!D$39</f>
        <v>0</v>
      </c>
      <c r="S5" s="306">
        <v>31</v>
      </c>
      <c r="T5" s="230">
        <f>IF(R5=S5,0,Model!I$31/(S5-R5))</f>
        <v>675.7068570421294</v>
      </c>
      <c r="V5" s="230">
        <f t="shared" si="8"/>
        <v>20946.912568306012</v>
      </c>
    </row>
    <row r="6" spans="1:22" x14ac:dyDescent="0.3">
      <c r="A6" s="312">
        <v>41279</v>
      </c>
      <c r="B6" s="313">
        <f t="shared" si="1"/>
        <v>1</v>
      </c>
      <c r="C6" s="313">
        <f t="shared" si="0"/>
        <v>1</v>
      </c>
      <c r="D6" s="311">
        <f t="shared" si="2"/>
        <v>3595.878494623656</v>
      </c>
      <c r="E6" s="311">
        <f>SUM(D$2:D6)</f>
        <v>17979.392473118281</v>
      </c>
      <c r="F6" s="311">
        <f>Model!$F$42</f>
        <v>1500000</v>
      </c>
      <c r="G6" s="311">
        <f>Model!$G$42</f>
        <v>1497600</v>
      </c>
      <c r="H6" s="311">
        <f>Model!$H$42</f>
        <v>1474200</v>
      </c>
      <c r="I6" s="311">
        <f>Model!$I$42</f>
        <v>1450800</v>
      </c>
      <c r="J6" s="311">
        <f>Model!$J$42</f>
        <v>1380600</v>
      </c>
      <c r="K6" s="314" t="str">
        <f t="shared" si="7"/>
        <v/>
      </c>
      <c r="L6" s="314" t="str">
        <f t="shared" si="3"/>
        <v/>
      </c>
      <c r="M6" s="314" t="str">
        <f t="shared" si="4"/>
        <v/>
      </c>
      <c r="N6" s="314" t="str">
        <f t="shared" si="5"/>
        <v/>
      </c>
      <c r="O6" s="314" t="str">
        <f t="shared" si="6"/>
        <v/>
      </c>
      <c r="Q6" s="306">
        <v>4</v>
      </c>
      <c r="R6" s="306">
        <f>inputs!E$39</f>
        <v>0</v>
      </c>
      <c r="S6" s="306">
        <v>30</v>
      </c>
      <c r="T6" s="230">
        <f>IF(R6=S6,0,Model!J$31/(S6-R6))</f>
        <v>814.22513661202186</v>
      </c>
      <c r="V6" s="230">
        <f>(S6-R6)*T6</f>
        <v>24426.754098360656</v>
      </c>
    </row>
    <row r="7" spans="1:22" x14ac:dyDescent="0.3">
      <c r="A7" s="312">
        <v>41280</v>
      </c>
      <c r="B7" s="313">
        <f t="shared" si="1"/>
        <v>1</v>
      </c>
      <c r="C7" s="313">
        <f t="shared" si="0"/>
        <v>1</v>
      </c>
      <c r="D7" s="311">
        <f t="shared" si="2"/>
        <v>3595.878494623656</v>
      </c>
      <c r="E7" s="311">
        <f>SUM(D$2:D7)</f>
        <v>21575.270967741937</v>
      </c>
      <c r="F7" s="311">
        <f>Model!$F$42</f>
        <v>1500000</v>
      </c>
      <c r="G7" s="311">
        <f>Model!$G$42</f>
        <v>1497600</v>
      </c>
      <c r="H7" s="311">
        <f>Model!$H$42</f>
        <v>1474200</v>
      </c>
      <c r="I7" s="311">
        <f>Model!$I$42</f>
        <v>1450800</v>
      </c>
      <c r="J7" s="311">
        <f>Model!$J$42</f>
        <v>1380600</v>
      </c>
      <c r="K7" s="314" t="str">
        <f t="shared" si="7"/>
        <v/>
      </c>
      <c r="L7" s="314" t="str">
        <f t="shared" si="3"/>
        <v/>
      </c>
      <c r="M7" s="314" t="str">
        <f t="shared" si="4"/>
        <v/>
      </c>
      <c r="N7" s="314" t="str">
        <f t="shared" si="5"/>
        <v/>
      </c>
      <c r="O7" s="314" t="str">
        <f t="shared" si="6"/>
        <v/>
      </c>
      <c r="Q7" s="306">
        <v>5</v>
      </c>
      <c r="R7" s="306">
        <f>inputs!F$39</f>
        <v>0</v>
      </c>
      <c r="S7" s="306">
        <v>31</v>
      </c>
      <c r="T7" s="230">
        <f>IF(R7=S7,0,Model!K$31/(S7-R7))</f>
        <v>6900.3712321523008</v>
      </c>
      <c r="V7" s="230">
        <f t="shared" si="8"/>
        <v>213911.50819672132</v>
      </c>
    </row>
    <row r="8" spans="1:22" x14ac:dyDescent="0.3">
      <c r="A8" s="312">
        <v>41281</v>
      </c>
      <c r="B8" s="313">
        <f t="shared" si="1"/>
        <v>1</v>
      </c>
      <c r="C8" s="313">
        <f t="shared" si="0"/>
        <v>1</v>
      </c>
      <c r="D8" s="311">
        <f t="shared" si="2"/>
        <v>3595.878494623656</v>
      </c>
      <c r="E8" s="311">
        <f>SUM(D$2:D8)</f>
        <v>25171.149462365593</v>
      </c>
      <c r="F8" s="311">
        <f>Model!$F$42</f>
        <v>1500000</v>
      </c>
      <c r="G8" s="311">
        <f>Model!$G$42</f>
        <v>1497600</v>
      </c>
      <c r="H8" s="311">
        <f>Model!$H$42</f>
        <v>1474200</v>
      </c>
      <c r="I8" s="311">
        <f>Model!$I$42</f>
        <v>1450800</v>
      </c>
      <c r="J8" s="311">
        <f>Model!$J$42</f>
        <v>1380600</v>
      </c>
      <c r="K8" s="314" t="str">
        <f t="shared" si="7"/>
        <v/>
      </c>
      <c r="L8" s="314" t="str">
        <f t="shared" si="3"/>
        <v/>
      </c>
      <c r="M8" s="314" t="str">
        <f t="shared" si="4"/>
        <v/>
      </c>
      <c r="N8" s="314" t="str">
        <f t="shared" si="5"/>
        <v/>
      </c>
      <c r="O8" s="314" t="str">
        <f t="shared" si="6"/>
        <v/>
      </c>
      <c r="Q8" s="306">
        <v>6</v>
      </c>
      <c r="R8" s="306">
        <f>inputs!G$39</f>
        <v>0</v>
      </c>
      <c r="S8" s="306">
        <v>30</v>
      </c>
      <c r="T8" s="230">
        <f>IF(R8=S8,0,Model!L$31/(S8-R8))</f>
        <v>6854.8830601092895</v>
      </c>
      <c r="V8" s="230">
        <f t="shared" si="8"/>
        <v>205646.49180327868</v>
      </c>
    </row>
    <row r="9" spans="1:22" x14ac:dyDescent="0.3">
      <c r="A9" s="312">
        <v>41282</v>
      </c>
      <c r="B9" s="313">
        <f t="shared" si="1"/>
        <v>1</v>
      </c>
      <c r="C9" s="313">
        <f t="shared" si="0"/>
        <v>1</v>
      </c>
      <c r="D9" s="311">
        <f t="shared" si="2"/>
        <v>3595.878494623656</v>
      </c>
      <c r="E9" s="311">
        <f>SUM(D$2:D9)</f>
        <v>28767.027956989248</v>
      </c>
      <c r="F9" s="311">
        <f>Model!$F$42</f>
        <v>1500000</v>
      </c>
      <c r="G9" s="311">
        <f>Model!$G$42</f>
        <v>1497600</v>
      </c>
      <c r="H9" s="311">
        <f>Model!$H$42</f>
        <v>1474200</v>
      </c>
      <c r="I9" s="311">
        <f>Model!$I$42</f>
        <v>1450800</v>
      </c>
      <c r="J9" s="311">
        <f>Model!$J$42</f>
        <v>1380600</v>
      </c>
      <c r="K9" s="314" t="str">
        <f t="shared" si="7"/>
        <v/>
      </c>
      <c r="L9" s="314" t="str">
        <f t="shared" si="3"/>
        <v/>
      </c>
      <c r="M9" s="314" t="str">
        <f t="shared" si="4"/>
        <v/>
      </c>
      <c r="N9" s="314" t="str">
        <f t="shared" si="5"/>
        <v/>
      </c>
      <c r="O9" s="314" t="str">
        <f t="shared" si="6"/>
        <v/>
      </c>
      <c r="Q9" s="306">
        <v>7</v>
      </c>
      <c r="R9" s="306">
        <f>inputs!H$39</f>
        <v>0</v>
      </c>
      <c r="S9" s="306">
        <v>31</v>
      </c>
      <c r="T9" s="230">
        <f>IF(R9=S9,0,Model!M$31/(S9-R9))</f>
        <v>6412.6182795698924</v>
      </c>
      <c r="V9" s="230">
        <f t="shared" si="8"/>
        <v>198791.16666666666</v>
      </c>
    </row>
    <row r="10" spans="1:22" x14ac:dyDescent="0.3">
      <c r="A10" s="312">
        <v>41283</v>
      </c>
      <c r="B10" s="313">
        <f t="shared" si="1"/>
        <v>1</v>
      </c>
      <c r="C10" s="313">
        <f t="shared" si="0"/>
        <v>1</v>
      </c>
      <c r="D10" s="311">
        <f t="shared" si="2"/>
        <v>3595.878494623656</v>
      </c>
      <c r="E10" s="311">
        <f>SUM(D$2:D10)</f>
        <v>32362.906451612904</v>
      </c>
      <c r="F10" s="311">
        <f>Model!$F$42</f>
        <v>1500000</v>
      </c>
      <c r="G10" s="311">
        <f>Model!$G$42</f>
        <v>1497600</v>
      </c>
      <c r="H10" s="311">
        <f>Model!$H$42</f>
        <v>1474200</v>
      </c>
      <c r="I10" s="311">
        <f>Model!$I$42</f>
        <v>1450800</v>
      </c>
      <c r="J10" s="311">
        <f>Model!$J$42</f>
        <v>1380600</v>
      </c>
      <c r="K10" s="314" t="str">
        <f t="shared" si="7"/>
        <v/>
      </c>
      <c r="L10" s="314" t="str">
        <f t="shared" si="3"/>
        <v/>
      </c>
      <c r="M10" s="314" t="str">
        <f t="shared" si="4"/>
        <v/>
      </c>
      <c r="N10" s="314" t="str">
        <f t="shared" si="5"/>
        <v/>
      </c>
      <c r="O10" s="314" t="str">
        <f t="shared" si="6"/>
        <v/>
      </c>
      <c r="Q10" s="306">
        <v>8</v>
      </c>
      <c r="R10" s="306">
        <f>inputs!I$39</f>
        <v>0</v>
      </c>
      <c r="S10" s="306">
        <v>31</v>
      </c>
      <c r="T10" s="230">
        <f>IF(R10=S10,0,Model!N$31/(S10-R10))</f>
        <v>6308.177419354839</v>
      </c>
      <c r="V10" s="230">
        <f t="shared" si="8"/>
        <v>195553.5</v>
      </c>
    </row>
    <row r="11" spans="1:22" x14ac:dyDescent="0.3">
      <c r="A11" s="312">
        <v>41284</v>
      </c>
      <c r="B11" s="313">
        <f t="shared" si="1"/>
        <v>1</v>
      </c>
      <c r="C11" s="313">
        <f t="shared" si="0"/>
        <v>1</v>
      </c>
      <c r="D11" s="311">
        <f t="shared" si="2"/>
        <v>3595.878494623656</v>
      </c>
      <c r="E11" s="311">
        <f>SUM(D$2:D11)</f>
        <v>35958.784946236563</v>
      </c>
      <c r="F11" s="311">
        <f>Model!$F$42</f>
        <v>1500000</v>
      </c>
      <c r="G11" s="311">
        <f>Model!$G$42</f>
        <v>1497600</v>
      </c>
      <c r="H11" s="311">
        <f>Model!$H$42</f>
        <v>1474200</v>
      </c>
      <c r="I11" s="311">
        <f>Model!$I$42</f>
        <v>1450800</v>
      </c>
      <c r="J11" s="311">
        <f>Model!$J$42</f>
        <v>1380600</v>
      </c>
      <c r="K11" s="314" t="str">
        <f t="shared" si="7"/>
        <v/>
      </c>
      <c r="L11" s="314" t="str">
        <f t="shared" si="3"/>
        <v/>
      </c>
      <c r="M11" s="314" t="str">
        <f t="shared" si="4"/>
        <v/>
      </c>
      <c r="N11" s="314" t="str">
        <f t="shared" si="5"/>
        <v/>
      </c>
      <c r="O11" s="314" t="str">
        <f t="shared" si="6"/>
        <v/>
      </c>
      <c r="Q11" s="306">
        <v>9</v>
      </c>
      <c r="R11" s="306">
        <f>inputs!J$39</f>
        <v>0</v>
      </c>
      <c r="S11" s="306">
        <v>30</v>
      </c>
      <c r="T11" s="230">
        <f>IF(R11=S11,0,Model!O$31/(S11-R11))</f>
        <v>3891.0562841530054</v>
      </c>
      <c r="V11" s="230">
        <f t="shared" si="8"/>
        <v>116731.68852459016</v>
      </c>
    </row>
    <row r="12" spans="1:22" x14ac:dyDescent="0.3">
      <c r="A12" s="312">
        <v>41285</v>
      </c>
      <c r="B12" s="313">
        <f t="shared" si="1"/>
        <v>1</v>
      </c>
      <c r="C12" s="313">
        <f t="shared" si="0"/>
        <v>1</v>
      </c>
      <c r="D12" s="311">
        <f t="shared" si="2"/>
        <v>3595.878494623656</v>
      </c>
      <c r="E12" s="311">
        <f>SUM(D$2:D12)</f>
        <v>39554.663440860219</v>
      </c>
      <c r="F12" s="311">
        <f>Model!$F$42</f>
        <v>1500000</v>
      </c>
      <c r="G12" s="311">
        <f>Model!$G$42</f>
        <v>1497600</v>
      </c>
      <c r="H12" s="311">
        <f>Model!$H$42</f>
        <v>1474200</v>
      </c>
      <c r="I12" s="311">
        <f>Model!$I$42</f>
        <v>1450800</v>
      </c>
      <c r="J12" s="311">
        <f>Model!$J$42</f>
        <v>1380600</v>
      </c>
      <c r="K12" s="314" t="str">
        <f t="shared" si="7"/>
        <v/>
      </c>
      <c r="L12" s="314" t="str">
        <f t="shared" si="3"/>
        <v/>
      </c>
      <c r="M12" s="314" t="str">
        <f t="shared" si="4"/>
        <v/>
      </c>
      <c r="N12" s="314" t="str">
        <f t="shared" si="5"/>
        <v/>
      </c>
      <c r="O12" s="314" t="str">
        <f t="shared" si="6"/>
        <v/>
      </c>
      <c r="Q12" s="306">
        <v>10</v>
      </c>
      <c r="R12" s="306">
        <f>inputs!K$39</f>
        <v>0</v>
      </c>
      <c r="S12" s="306">
        <v>31</v>
      </c>
      <c r="T12" s="230">
        <f>IF(R12=S12,0,Model!P$31/(S12-R12))</f>
        <v>3826.6337035078445</v>
      </c>
      <c r="V12" s="230">
        <f t="shared" si="8"/>
        <v>118625.64480874318</v>
      </c>
    </row>
    <row r="13" spans="1:22" x14ac:dyDescent="0.3">
      <c r="A13" s="312">
        <v>41286</v>
      </c>
      <c r="B13" s="313">
        <f t="shared" si="1"/>
        <v>1</v>
      </c>
      <c r="C13" s="313">
        <f t="shared" si="0"/>
        <v>1</v>
      </c>
      <c r="D13" s="311">
        <f t="shared" si="2"/>
        <v>3595.878494623656</v>
      </c>
      <c r="E13" s="311">
        <f>SUM(D$2:D13)</f>
        <v>43150.541935483874</v>
      </c>
      <c r="F13" s="311">
        <f>Model!$F$42</f>
        <v>1500000</v>
      </c>
      <c r="G13" s="311">
        <f>Model!$G$42</f>
        <v>1497600</v>
      </c>
      <c r="H13" s="311">
        <f>Model!$H$42</f>
        <v>1474200</v>
      </c>
      <c r="I13" s="311">
        <f>Model!$I$42</f>
        <v>1450800</v>
      </c>
      <c r="J13" s="311">
        <f>Model!$J$42</f>
        <v>1380600</v>
      </c>
      <c r="K13" s="314" t="str">
        <f t="shared" si="7"/>
        <v/>
      </c>
      <c r="L13" s="314" t="str">
        <f t="shared" si="3"/>
        <v/>
      </c>
      <c r="M13" s="314" t="str">
        <f t="shared" si="4"/>
        <v/>
      </c>
      <c r="N13" s="314" t="str">
        <f t="shared" si="5"/>
        <v/>
      </c>
      <c r="O13" s="314" t="str">
        <f t="shared" si="6"/>
        <v/>
      </c>
      <c r="Q13" s="306">
        <v>11</v>
      </c>
      <c r="R13" s="306">
        <f>inputs!L$39</f>
        <v>0</v>
      </c>
      <c r="S13" s="306">
        <v>30</v>
      </c>
      <c r="T13" s="230">
        <f>IF(R13=S13,0,Model!Q$31/(S13-R13))</f>
        <v>1618.9163934426228</v>
      </c>
      <c r="V13" s="230">
        <f t="shared" si="8"/>
        <v>48567.491803278688</v>
      </c>
    </row>
    <row r="14" spans="1:22" x14ac:dyDescent="0.3">
      <c r="A14" s="312">
        <v>41287</v>
      </c>
      <c r="B14" s="313">
        <f t="shared" si="1"/>
        <v>1</v>
      </c>
      <c r="C14" s="313">
        <f t="shared" si="0"/>
        <v>1</v>
      </c>
      <c r="D14" s="311">
        <f t="shared" si="2"/>
        <v>3595.878494623656</v>
      </c>
      <c r="E14" s="311">
        <f>SUM(D$2:D14)</f>
        <v>46746.42043010753</v>
      </c>
      <c r="F14" s="311">
        <f>Model!$F$42</f>
        <v>1500000</v>
      </c>
      <c r="G14" s="311">
        <f>Model!$G$42</f>
        <v>1497600</v>
      </c>
      <c r="H14" s="311">
        <f>Model!$H$42</f>
        <v>1474200</v>
      </c>
      <c r="I14" s="311">
        <f>Model!$I$42</f>
        <v>1450800</v>
      </c>
      <c r="J14" s="311">
        <f>Model!$J$42</f>
        <v>1380600</v>
      </c>
      <c r="K14" s="314" t="str">
        <f t="shared" si="7"/>
        <v/>
      </c>
      <c r="L14" s="314" t="str">
        <f t="shared" si="3"/>
        <v/>
      </c>
      <c r="M14" s="314" t="str">
        <f t="shared" si="4"/>
        <v/>
      </c>
      <c r="N14" s="314" t="str">
        <f t="shared" si="5"/>
        <v/>
      </c>
      <c r="O14" s="314" t="str">
        <f t="shared" si="6"/>
        <v/>
      </c>
      <c r="Q14" s="306">
        <v>12</v>
      </c>
      <c r="R14" s="306">
        <f>inputs!M$39</f>
        <v>0</v>
      </c>
      <c r="S14" s="306">
        <v>31</v>
      </c>
      <c r="T14" s="230">
        <f>IF(R14=S14,0,Model!R$31/(S14-R14))</f>
        <v>1612.5755332275692</v>
      </c>
      <c r="V14" s="230">
        <f t="shared" si="8"/>
        <v>49989.841530054648</v>
      </c>
    </row>
    <row r="15" spans="1:22" x14ac:dyDescent="0.3">
      <c r="A15" s="312">
        <v>41288</v>
      </c>
      <c r="B15" s="313">
        <f t="shared" si="1"/>
        <v>1</v>
      </c>
      <c r="C15" s="313">
        <f t="shared" si="0"/>
        <v>1</v>
      </c>
      <c r="D15" s="311">
        <f t="shared" si="2"/>
        <v>3595.878494623656</v>
      </c>
      <c r="E15" s="311">
        <f>SUM(D$2:D15)</f>
        <v>50342.298924731185</v>
      </c>
      <c r="F15" s="311">
        <f>Model!$F$42</f>
        <v>1500000</v>
      </c>
      <c r="G15" s="311">
        <f>Model!$G$42</f>
        <v>1497600</v>
      </c>
      <c r="H15" s="311">
        <f>Model!$H$42</f>
        <v>1474200</v>
      </c>
      <c r="I15" s="311">
        <f>Model!$I$42</f>
        <v>1450800</v>
      </c>
      <c r="J15" s="311">
        <f>Model!$J$42</f>
        <v>1380600</v>
      </c>
      <c r="K15" s="314" t="str">
        <f t="shared" si="7"/>
        <v/>
      </c>
      <c r="L15" s="314" t="str">
        <f t="shared" si="3"/>
        <v/>
      </c>
      <c r="M15" s="314" t="str">
        <f t="shared" si="4"/>
        <v/>
      </c>
      <c r="N15" s="314" t="str">
        <f t="shared" si="5"/>
        <v/>
      </c>
      <c r="O15" s="314" t="str">
        <f t="shared" si="6"/>
        <v/>
      </c>
      <c r="Q15" s="306">
        <v>13</v>
      </c>
      <c r="R15" s="306">
        <f>R3</f>
        <v>0</v>
      </c>
      <c r="S15" s="306">
        <f>S3</f>
        <v>31</v>
      </c>
      <c r="T15" s="230">
        <f>IF(R15=S15,0,Model!G$31/(S15-R15))</f>
        <v>3595.878494623656</v>
      </c>
      <c r="V15" s="230"/>
    </row>
    <row r="16" spans="1:22" x14ac:dyDescent="0.3">
      <c r="A16" s="312">
        <v>41289</v>
      </c>
      <c r="B16" s="313">
        <f t="shared" si="1"/>
        <v>1</v>
      </c>
      <c r="C16" s="313">
        <f t="shared" si="0"/>
        <v>1</v>
      </c>
      <c r="D16" s="311">
        <f t="shared" si="2"/>
        <v>3595.878494623656</v>
      </c>
      <c r="E16" s="311">
        <f>SUM(D$2:D16)</f>
        <v>53938.177419354841</v>
      </c>
      <c r="F16" s="311">
        <f>Model!$F$42</f>
        <v>1500000</v>
      </c>
      <c r="G16" s="311">
        <f>Model!$G$42</f>
        <v>1497600</v>
      </c>
      <c r="H16" s="311">
        <f>Model!$H$42</f>
        <v>1474200</v>
      </c>
      <c r="I16" s="311">
        <f>Model!$I$42</f>
        <v>1450800</v>
      </c>
      <c r="J16" s="311">
        <f>Model!$J$42</f>
        <v>1380600</v>
      </c>
      <c r="K16" s="314" t="str">
        <f t="shared" si="7"/>
        <v/>
      </c>
      <c r="L16" s="314" t="str">
        <f t="shared" si="3"/>
        <v/>
      </c>
      <c r="M16" s="314" t="str">
        <f t="shared" si="4"/>
        <v/>
      </c>
      <c r="N16" s="314" t="str">
        <f t="shared" si="5"/>
        <v/>
      </c>
      <c r="O16" s="314" t="str">
        <f t="shared" si="6"/>
        <v/>
      </c>
      <c r="V16" s="230"/>
    </row>
    <row r="17" spans="1:22" x14ac:dyDescent="0.3">
      <c r="A17" s="312">
        <v>41290</v>
      </c>
      <c r="B17" s="313">
        <f t="shared" si="1"/>
        <v>1</v>
      </c>
      <c r="C17" s="313">
        <f t="shared" si="0"/>
        <v>1</v>
      </c>
      <c r="D17" s="311">
        <f t="shared" si="2"/>
        <v>3595.878494623656</v>
      </c>
      <c r="E17" s="311">
        <f>SUM(D$2:D17)</f>
        <v>57534.055913978496</v>
      </c>
      <c r="F17" s="311">
        <f>Model!$F$42</f>
        <v>1500000</v>
      </c>
      <c r="G17" s="311">
        <f>Model!$G$42</f>
        <v>1497600</v>
      </c>
      <c r="H17" s="311">
        <f>Model!$H$42</f>
        <v>1474200</v>
      </c>
      <c r="I17" s="311">
        <f>Model!$I$42</f>
        <v>1450800</v>
      </c>
      <c r="J17" s="311">
        <f>Model!$J$42</f>
        <v>1380600</v>
      </c>
      <c r="K17" s="314" t="str">
        <f t="shared" si="7"/>
        <v/>
      </c>
      <c r="L17" s="314" t="str">
        <f t="shared" si="3"/>
        <v/>
      </c>
      <c r="M17" s="314" t="str">
        <f t="shared" si="4"/>
        <v/>
      </c>
      <c r="N17" s="314" t="str">
        <f t="shared" si="5"/>
        <v/>
      </c>
      <c r="O17" s="314" t="str">
        <f t="shared" si="6"/>
        <v/>
      </c>
      <c r="V17" s="230"/>
    </row>
    <row r="18" spans="1:22" x14ac:dyDescent="0.3">
      <c r="A18" s="312">
        <v>41291</v>
      </c>
      <c r="B18" s="313">
        <f t="shared" si="1"/>
        <v>1</v>
      </c>
      <c r="C18" s="313">
        <f t="shared" si="0"/>
        <v>1</v>
      </c>
      <c r="D18" s="311">
        <f t="shared" si="2"/>
        <v>3595.878494623656</v>
      </c>
      <c r="E18" s="311">
        <f>SUM(D$2:D18)</f>
        <v>61129.934408602152</v>
      </c>
      <c r="F18" s="311">
        <f>Model!$F$42</f>
        <v>1500000</v>
      </c>
      <c r="G18" s="311">
        <f>Model!$G$42</f>
        <v>1497600</v>
      </c>
      <c r="H18" s="311">
        <f>Model!$H$42</f>
        <v>1474200</v>
      </c>
      <c r="I18" s="311">
        <f>Model!$I$42</f>
        <v>1450800</v>
      </c>
      <c r="J18" s="311">
        <f>Model!$J$42</f>
        <v>1380600</v>
      </c>
      <c r="K18" s="314" t="str">
        <f t="shared" si="7"/>
        <v/>
      </c>
      <c r="L18" s="314" t="str">
        <f t="shared" si="3"/>
        <v/>
      </c>
      <c r="M18" s="314" t="str">
        <f t="shared" si="4"/>
        <v/>
      </c>
      <c r="N18" s="314" t="str">
        <f t="shared" si="5"/>
        <v/>
      </c>
      <c r="O18" s="314" t="str">
        <f t="shared" si="6"/>
        <v/>
      </c>
      <c r="V18" s="230">
        <f>SUM(V3:V14)</f>
        <v>1409951.333333333</v>
      </c>
    </row>
    <row r="19" spans="1:22" x14ac:dyDescent="0.3">
      <c r="A19" s="312">
        <v>41292</v>
      </c>
      <c r="B19" s="313">
        <f t="shared" si="1"/>
        <v>1</v>
      </c>
      <c r="C19" s="313">
        <f t="shared" si="0"/>
        <v>1</v>
      </c>
      <c r="D19" s="311">
        <f t="shared" si="2"/>
        <v>3595.878494623656</v>
      </c>
      <c r="E19" s="311">
        <f>SUM(D$2:D19)</f>
        <v>64725.812903225808</v>
      </c>
      <c r="F19" s="311">
        <f>Model!$F$42</f>
        <v>1500000</v>
      </c>
      <c r="G19" s="311">
        <f>Model!$G$42</f>
        <v>1497600</v>
      </c>
      <c r="H19" s="311">
        <f>Model!$H$42</f>
        <v>1474200</v>
      </c>
      <c r="I19" s="311">
        <f>Model!$I$42</f>
        <v>1450800</v>
      </c>
      <c r="J19" s="311">
        <f>Model!$J$42</f>
        <v>1380600</v>
      </c>
      <c r="K19" s="314" t="str">
        <f>IF(ISNUMBER(K18),"  ",IF(K18="  ","  ",IF($E19&gt;F19,$A19,"")))</f>
        <v/>
      </c>
      <c r="L19" s="314" t="str">
        <f t="shared" si="3"/>
        <v/>
      </c>
      <c r="M19" s="314" t="str">
        <f t="shared" si="4"/>
        <v/>
      </c>
      <c r="N19" s="314" t="str">
        <f t="shared" si="5"/>
        <v/>
      </c>
      <c r="O19" s="314" t="str">
        <f t="shared" si="6"/>
        <v/>
      </c>
    </row>
    <row r="20" spans="1:22" x14ac:dyDescent="0.3">
      <c r="A20" s="312">
        <v>41293</v>
      </c>
      <c r="B20" s="313">
        <f t="shared" si="1"/>
        <v>1</v>
      </c>
      <c r="C20" s="313">
        <f t="shared" si="0"/>
        <v>1</v>
      </c>
      <c r="D20" s="311">
        <f t="shared" si="2"/>
        <v>3595.878494623656</v>
      </c>
      <c r="E20" s="311">
        <f>SUM(D$2:D20)</f>
        <v>68321.69139784947</v>
      </c>
      <c r="F20" s="311">
        <f>Model!$F$42</f>
        <v>1500000</v>
      </c>
      <c r="G20" s="311">
        <f>Model!$G$42</f>
        <v>1497600</v>
      </c>
      <c r="H20" s="311">
        <f>Model!$H$42</f>
        <v>1474200</v>
      </c>
      <c r="I20" s="311">
        <f>Model!$I$42</f>
        <v>1450800</v>
      </c>
      <c r="J20" s="311">
        <f>Model!$J$42</f>
        <v>1380600</v>
      </c>
      <c r="K20" s="314" t="str">
        <f t="shared" si="7"/>
        <v/>
      </c>
      <c r="L20" s="314" t="str">
        <f t="shared" si="3"/>
        <v/>
      </c>
      <c r="M20" s="314" t="str">
        <f t="shared" si="4"/>
        <v/>
      </c>
      <c r="N20" s="314" t="str">
        <f t="shared" si="5"/>
        <v/>
      </c>
      <c r="O20" s="314" t="str">
        <f t="shared" si="6"/>
        <v/>
      </c>
      <c r="Q20" s="306">
        <v>1</v>
      </c>
      <c r="R20" s="306">
        <v>0</v>
      </c>
      <c r="S20" s="306">
        <v>31</v>
      </c>
      <c r="T20" s="230">
        <v>111472.23333333334</v>
      </c>
      <c r="U20" s="230">
        <v>3595.878494623656</v>
      </c>
    </row>
    <row r="21" spans="1:22" x14ac:dyDescent="0.3">
      <c r="A21" s="312">
        <v>41294</v>
      </c>
      <c r="B21" s="313">
        <f t="shared" si="1"/>
        <v>1</v>
      </c>
      <c r="C21" s="313">
        <f t="shared" si="0"/>
        <v>1</v>
      </c>
      <c r="D21" s="311">
        <f t="shared" si="2"/>
        <v>3595.878494623656</v>
      </c>
      <c r="E21" s="311">
        <f>SUM(D$2:D21)</f>
        <v>71917.569892473126</v>
      </c>
      <c r="F21" s="311">
        <f>Model!$F$42</f>
        <v>1500000</v>
      </c>
      <c r="G21" s="311">
        <f>Model!$G$42</f>
        <v>1497600</v>
      </c>
      <c r="H21" s="311">
        <f>Model!$H$42</f>
        <v>1474200</v>
      </c>
      <c r="I21" s="311">
        <f>Model!$I$42</f>
        <v>1450800</v>
      </c>
      <c r="J21" s="311">
        <f>Model!$J$42</f>
        <v>1380600</v>
      </c>
      <c r="K21" s="314" t="str">
        <f t="shared" si="7"/>
        <v/>
      </c>
      <c r="L21" s="314" t="str">
        <f t="shared" si="3"/>
        <v/>
      </c>
      <c r="M21" s="314" t="str">
        <f t="shared" si="4"/>
        <v/>
      </c>
      <c r="N21" s="314" t="str">
        <f t="shared" si="5"/>
        <v/>
      </c>
      <c r="O21" s="314" t="str">
        <f t="shared" si="6"/>
        <v/>
      </c>
      <c r="Q21" s="306">
        <v>2</v>
      </c>
      <c r="R21" s="306">
        <v>0</v>
      </c>
      <c r="S21" s="306">
        <v>28</v>
      </c>
      <c r="T21" s="230">
        <v>105288.09999999999</v>
      </c>
      <c r="U21" s="230">
        <v>3760.2892857142856</v>
      </c>
    </row>
    <row r="22" spans="1:22" x14ac:dyDescent="0.3">
      <c r="A22" s="312">
        <v>41295</v>
      </c>
      <c r="B22" s="313">
        <f t="shared" si="1"/>
        <v>1</v>
      </c>
      <c r="C22" s="313">
        <f t="shared" si="0"/>
        <v>1</v>
      </c>
      <c r="D22" s="311">
        <f t="shared" si="2"/>
        <v>3595.878494623656</v>
      </c>
      <c r="E22" s="311">
        <f>SUM(D$2:D22)</f>
        <v>75513.448387096782</v>
      </c>
      <c r="F22" s="311">
        <f>Model!$F$42</f>
        <v>1500000</v>
      </c>
      <c r="G22" s="311">
        <f>Model!$G$42</f>
        <v>1497600</v>
      </c>
      <c r="H22" s="311">
        <f>Model!$H$42</f>
        <v>1474200</v>
      </c>
      <c r="I22" s="311">
        <f>Model!$I$42</f>
        <v>1450800</v>
      </c>
      <c r="J22" s="311">
        <f>Model!$J$42</f>
        <v>1380600</v>
      </c>
      <c r="K22" s="314" t="str">
        <f t="shared" si="7"/>
        <v/>
      </c>
      <c r="L22" s="314" t="str">
        <f t="shared" si="3"/>
        <v/>
      </c>
      <c r="M22" s="314" t="str">
        <f t="shared" si="4"/>
        <v/>
      </c>
      <c r="N22" s="314" t="str">
        <f t="shared" si="5"/>
        <v/>
      </c>
      <c r="O22" s="314" t="str">
        <f t="shared" si="6"/>
        <v/>
      </c>
      <c r="Q22" s="306">
        <v>3</v>
      </c>
      <c r="R22" s="306">
        <v>0</v>
      </c>
      <c r="S22" s="306">
        <v>31</v>
      </c>
      <c r="T22" s="230">
        <v>20946.912568306012</v>
      </c>
      <c r="U22" s="230">
        <v>675.7068570421294</v>
      </c>
    </row>
    <row r="23" spans="1:22" x14ac:dyDescent="0.3">
      <c r="A23" s="312">
        <v>41296</v>
      </c>
      <c r="B23" s="313">
        <f t="shared" si="1"/>
        <v>1</v>
      </c>
      <c r="C23" s="313">
        <f t="shared" si="0"/>
        <v>1</v>
      </c>
      <c r="D23" s="311">
        <f t="shared" si="2"/>
        <v>3595.878494623656</v>
      </c>
      <c r="E23" s="311">
        <f>SUM(D$2:D23)</f>
        <v>79109.326881720437</v>
      </c>
      <c r="F23" s="311">
        <f>Model!$F$42</f>
        <v>1500000</v>
      </c>
      <c r="G23" s="311">
        <f>Model!$G$42</f>
        <v>1497600</v>
      </c>
      <c r="H23" s="311">
        <f>Model!$H$42</f>
        <v>1474200</v>
      </c>
      <c r="I23" s="311">
        <f>Model!$I$42</f>
        <v>1450800</v>
      </c>
      <c r="J23" s="311">
        <f>Model!$J$42</f>
        <v>1380600</v>
      </c>
      <c r="K23" s="314" t="str">
        <f t="shared" si="7"/>
        <v/>
      </c>
      <c r="L23" s="314" t="str">
        <f t="shared" si="3"/>
        <v/>
      </c>
      <c r="M23" s="314" t="str">
        <f t="shared" si="4"/>
        <v/>
      </c>
      <c r="N23" s="314" t="str">
        <f t="shared" si="5"/>
        <v/>
      </c>
      <c r="O23" s="314" t="str">
        <f t="shared" si="6"/>
        <v/>
      </c>
      <c r="Q23" s="306">
        <v>4</v>
      </c>
      <c r="R23" s="306">
        <v>0</v>
      </c>
      <c r="S23" s="306">
        <v>30</v>
      </c>
      <c r="T23" s="230">
        <v>24426.754098360656</v>
      </c>
      <c r="U23" s="230">
        <v>814.22513661202186</v>
      </c>
    </row>
    <row r="24" spans="1:22" x14ac:dyDescent="0.3">
      <c r="A24" s="312">
        <v>41297</v>
      </c>
      <c r="B24" s="313">
        <f t="shared" si="1"/>
        <v>1</v>
      </c>
      <c r="C24" s="313">
        <f t="shared" si="0"/>
        <v>1</v>
      </c>
      <c r="D24" s="311">
        <f t="shared" si="2"/>
        <v>3595.878494623656</v>
      </c>
      <c r="E24" s="311">
        <f>SUM(D$2:D24)</f>
        <v>82705.205376344093</v>
      </c>
      <c r="F24" s="311">
        <f>Model!$F$42</f>
        <v>1500000</v>
      </c>
      <c r="G24" s="311">
        <f>Model!$G$42</f>
        <v>1497600</v>
      </c>
      <c r="H24" s="311">
        <f>Model!$H$42</f>
        <v>1474200</v>
      </c>
      <c r="I24" s="311">
        <f>Model!$I$42</f>
        <v>1450800</v>
      </c>
      <c r="J24" s="311">
        <f>Model!$J$42</f>
        <v>1380600</v>
      </c>
      <c r="K24" s="314" t="str">
        <f t="shared" si="7"/>
        <v/>
      </c>
      <c r="L24" s="314" t="str">
        <f t="shared" si="3"/>
        <v/>
      </c>
      <c r="M24" s="314" t="str">
        <f t="shared" si="4"/>
        <v/>
      </c>
      <c r="N24" s="314" t="str">
        <f t="shared" si="5"/>
        <v/>
      </c>
      <c r="O24" s="314" t="str">
        <f t="shared" si="6"/>
        <v/>
      </c>
      <c r="Q24" s="306">
        <v>5</v>
      </c>
      <c r="R24" s="306">
        <v>0</v>
      </c>
      <c r="S24" s="306">
        <v>31</v>
      </c>
      <c r="T24" s="230">
        <v>213911.50819672132</v>
      </c>
      <c r="U24" s="230">
        <v>6900.3712321523008</v>
      </c>
    </row>
    <row r="25" spans="1:22" x14ac:dyDescent="0.3">
      <c r="A25" s="312">
        <v>41298</v>
      </c>
      <c r="B25" s="313">
        <f t="shared" si="1"/>
        <v>1</v>
      </c>
      <c r="C25" s="313">
        <f t="shared" si="0"/>
        <v>1</v>
      </c>
      <c r="D25" s="311">
        <f t="shared" si="2"/>
        <v>3595.878494623656</v>
      </c>
      <c r="E25" s="311">
        <f>SUM(D$2:D25)</f>
        <v>86301.083870967748</v>
      </c>
      <c r="F25" s="311">
        <f>Model!$F$42</f>
        <v>1500000</v>
      </c>
      <c r="G25" s="311">
        <f>Model!$G$42</f>
        <v>1497600</v>
      </c>
      <c r="H25" s="311">
        <f>Model!$H$42</f>
        <v>1474200</v>
      </c>
      <c r="I25" s="311">
        <f>Model!$I$42</f>
        <v>1450800</v>
      </c>
      <c r="J25" s="311">
        <f>Model!$J$42</f>
        <v>1380600</v>
      </c>
      <c r="K25" s="314" t="str">
        <f t="shared" si="7"/>
        <v/>
      </c>
      <c r="L25" s="314" t="str">
        <f t="shared" si="3"/>
        <v/>
      </c>
      <c r="M25" s="314" t="str">
        <f t="shared" si="4"/>
        <v/>
      </c>
      <c r="N25" s="314" t="str">
        <f t="shared" si="5"/>
        <v/>
      </c>
      <c r="O25" s="314" t="str">
        <f t="shared" si="6"/>
        <v/>
      </c>
      <c r="Q25" s="306">
        <v>6</v>
      </c>
      <c r="R25" s="306">
        <v>0</v>
      </c>
      <c r="S25" s="306">
        <v>30</v>
      </c>
      <c r="T25" s="230">
        <v>205646.49180327868</v>
      </c>
      <c r="U25" s="230">
        <v>6854.8830601092895</v>
      </c>
    </row>
    <row r="26" spans="1:22" x14ac:dyDescent="0.3">
      <c r="A26" s="312">
        <v>41299</v>
      </c>
      <c r="B26" s="313">
        <f t="shared" si="1"/>
        <v>1</v>
      </c>
      <c r="C26" s="313">
        <f t="shared" si="0"/>
        <v>1</v>
      </c>
      <c r="D26" s="311">
        <f t="shared" si="2"/>
        <v>3595.878494623656</v>
      </c>
      <c r="E26" s="311">
        <f>SUM(D$2:D26)</f>
        <v>89896.962365591404</v>
      </c>
      <c r="F26" s="311">
        <f>Model!$F$42</f>
        <v>1500000</v>
      </c>
      <c r="G26" s="311">
        <f>Model!$G$42</f>
        <v>1497600</v>
      </c>
      <c r="H26" s="311">
        <f>Model!$H$42</f>
        <v>1474200</v>
      </c>
      <c r="I26" s="311">
        <f>Model!$I$42</f>
        <v>1450800</v>
      </c>
      <c r="J26" s="311">
        <f>Model!$J$42</f>
        <v>1380600</v>
      </c>
      <c r="K26" s="314" t="str">
        <f t="shared" si="7"/>
        <v/>
      </c>
      <c r="L26" s="314" t="str">
        <f t="shared" si="3"/>
        <v/>
      </c>
      <c r="M26" s="314" t="str">
        <f t="shared" si="4"/>
        <v/>
      </c>
      <c r="N26" s="314" t="str">
        <f t="shared" si="5"/>
        <v/>
      </c>
      <c r="O26" s="314" t="str">
        <f t="shared" si="6"/>
        <v/>
      </c>
      <c r="Q26" s="306">
        <v>7</v>
      </c>
      <c r="R26" s="306">
        <v>0</v>
      </c>
      <c r="S26" s="306">
        <v>31</v>
      </c>
      <c r="T26" s="230">
        <v>198791.16666666666</v>
      </c>
      <c r="U26" s="230">
        <v>6412.6182795698924</v>
      </c>
    </row>
    <row r="27" spans="1:22" x14ac:dyDescent="0.3">
      <c r="A27" s="312">
        <v>41300</v>
      </c>
      <c r="B27" s="313">
        <f t="shared" si="1"/>
        <v>1</v>
      </c>
      <c r="C27" s="313">
        <f t="shared" si="0"/>
        <v>1</v>
      </c>
      <c r="D27" s="311">
        <f t="shared" si="2"/>
        <v>3595.878494623656</v>
      </c>
      <c r="E27" s="311">
        <f>SUM(D$2:D27)</f>
        <v>93492.840860215059</v>
      </c>
      <c r="F27" s="311">
        <f>Model!$F$42</f>
        <v>1500000</v>
      </c>
      <c r="G27" s="311">
        <f>Model!$G$42</f>
        <v>1497600</v>
      </c>
      <c r="H27" s="311">
        <f>Model!$H$42</f>
        <v>1474200</v>
      </c>
      <c r="I27" s="311">
        <f>Model!$I$42</f>
        <v>1450800</v>
      </c>
      <c r="J27" s="311">
        <f>Model!$J$42</f>
        <v>1380600</v>
      </c>
      <c r="K27" s="314" t="str">
        <f t="shared" si="7"/>
        <v/>
      </c>
      <c r="L27" s="314" t="str">
        <f t="shared" si="3"/>
        <v/>
      </c>
      <c r="M27" s="314" t="str">
        <f t="shared" si="4"/>
        <v/>
      </c>
      <c r="N27" s="314" t="str">
        <f t="shared" si="5"/>
        <v/>
      </c>
      <c r="O27" s="314" t="str">
        <f t="shared" si="6"/>
        <v/>
      </c>
      <c r="Q27" s="306">
        <v>8</v>
      </c>
      <c r="R27" s="306">
        <v>0</v>
      </c>
      <c r="S27" s="306">
        <v>31</v>
      </c>
      <c r="T27" s="230">
        <v>195553.5</v>
      </c>
      <c r="U27" s="230">
        <v>6308.177419354839</v>
      </c>
    </row>
    <row r="28" spans="1:22" x14ac:dyDescent="0.3">
      <c r="A28" s="312">
        <v>41301</v>
      </c>
      <c r="B28" s="313">
        <f t="shared" si="1"/>
        <v>1</v>
      </c>
      <c r="C28" s="313">
        <f t="shared" si="0"/>
        <v>1</v>
      </c>
      <c r="D28" s="311">
        <f t="shared" si="2"/>
        <v>3595.878494623656</v>
      </c>
      <c r="E28" s="311">
        <f>SUM(D$2:D28)</f>
        <v>97088.719354838715</v>
      </c>
      <c r="F28" s="311">
        <f>Model!$F$42</f>
        <v>1500000</v>
      </c>
      <c r="G28" s="311">
        <f>Model!$G$42</f>
        <v>1497600</v>
      </c>
      <c r="H28" s="311">
        <f>Model!$H$42</f>
        <v>1474200</v>
      </c>
      <c r="I28" s="311">
        <f>Model!$I$42</f>
        <v>1450800</v>
      </c>
      <c r="J28" s="311">
        <f>Model!$J$42</f>
        <v>1380600</v>
      </c>
      <c r="K28" s="314" t="str">
        <f t="shared" si="7"/>
        <v/>
      </c>
      <c r="L28" s="314" t="str">
        <f t="shared" si="3"/>
        <v/>
      </c>
      <c r="M28" s="314" t="str">
        <f t="shared" si="4"/>
        <v/>
      </c>
      <c r="N28" s="314" t="str">
        <f t="shared" si="5"/>
        <v/>
      </c>
      <c r="O28" s="314" t="str">
        <f t="shared" si="6"/>
        <v/>
      </c>
      <c r="Q28" s="306">
        <v>9</v>
      </c>
      <c r="R28" s="306">
        <v>0</v>
      </c>
      <c r="S28" s="306">
        <v>30</v>
      </c>
      <c r="T28" s="230">
        <v>116731.68852459016</v>
      </c>
      <c r="U28" s="230">
        <v>3891.0562841530054</v>
      </c>
    </row>
    <row r="29" spans="1:22" x14ac:dyDescent="0.3">
      <c r="A29" s="312">
        <v>41302</v>
      </c>
      <c r="B29" s="313">
        <f t="shared" si="1"/>
        <v>1</v>
      </c>
      <c r="C29" s="313">
        <f t="shared" si="0"/>
        <v>1</v>
      </c>
      <c r="D29" s="311">
        <f t="shared" si="2"/>
        <v>3595.878494623656</v>
      </c>
      <c r="E29" s="311">
        <f>SUM(D$2:D29)</f>
        <v>100684.59784946237</v>
      </c>
      <c r="F29" s="311">
        <f>Model!$F$42</f>
        <v>1500000</v>
      </c>
      <c r="G29" s="311">
        <f>Model!$G$42</f>
        <v>1497600</v>
      </c>
      <c r="H29" s="311">
        <f>Model!$H$42</f>
        <v>1474200</v>
      </c>
      <c r="I29" s="311">
        <f>Model!$I$42</f>
        <v>1450800</v>
      </c>
      <c r="J29" s="311">
        <f>Model!$J$42</f>
        <v>1380600</v>
      </c>
      <c r="K29" s="314" t="str">
        <f t="shared" si="7"/>
        <v/>
      </c>
      <c r="L29" s="314" t="str">
        <f t="shared" si="3"/>
        <v/>
      </c>
      <c r="M29" s="314" t="str">
        <f t="shared" si="4"/>
        <v/>
      </c>
      <c r="N29" s="314" t="str">
        <f t="shared" si="5"/>
        <v/>
      </c>
      <c r="O29" s="314" t="str">
        <f t="shared" si="6"/>
        <v/>
      </c>
      <c r="Q29" s="306">
        <v>10</v>
      </c>
      <c r="R29" s="306">
        <v>0</v>
      </c>
      <c r="S29" s="306">
        <v>31</v>
      </c>
      <c r="T29" s="230">
        <v>118625.64480874318</v>
      </c>
      <c r="U29" s="230">
        <v>3826.6337035078445</v>
      </c>
    </row>
    <row r="30" spans="1:22" x14ac:dyDescent="0.3">
      <c r="A30" s="312">
        <v>41303</v>
      </c>
      <c r="B30" s="313">
        <f t="shared" si="1"/>
        <v>1</v>
      </c>
      <c r="C30" s="313">
        <f t="shared" si="0"/>
        <v>1</v>
      </c>
      <c r="D30" s="311">
        <f t="shared" si="2"/>
        <v>3595.878494623656</v>
      </c>
      <c r="E30" s="311">
        <f>SUM(D$2:D30)</f>
        <v>104280.47634408603</v>
      </c>
      <c r="F30" s="311">
        <f>Model!$F$42</f>
        <v>1500000</v>
      </c>
      <c r="G30" s="311">
        <f>Model!$G$42</f>
        <v>1497600</v>
      </c>
      <c r="H30" s="311">
        <f>Model!$H$42</f>
        <v>1474200</v>
      </c>
      <c r="I30" s="311">
        <f>Model!$I$42</f>
        <v>1450800</v>
      </c>
      <c r="J30" s="311">
        <f>Model!$J$42</f>
        <v>1380600</v>
      </c>
      <c r="K30" s="314" t="str">
        <f t="shared" si="7"/>
        <v/>
      </c>
      <c r="L30" s="314" t="str">
        <f t="shared" si="3"/>
        <v/>
      </c>
      <c r="M30" s="314" t="str">
        <f t="shared" si="4"/>
        <v/>
      </c>
      <c r="N30" s="314" t="str">
        <f t="shared" si="5"/>
        <v/>
      </c>
      <c r="O30" s="314" t="str">
        <f t="shared" si="6"/>
        <v/>
      </c>
      <c r="Q30" s="306">
        <v>11</v>
      </c>
      <c r="R30" s="306">
        <v>0</v>
      </c>
      <c r="S30" s="306">
        <v>30</v>
      </c>
      <c r="T30" s="230">
        <v>48567.491803278688</v>
      </c>
      <c r="U30" s="230">
        <v>1618.9163934426228</v>
      </c>
    </row>
    <row r="31" spans="1:22" x14ac:dyDescent="0.3">
      <c r="A31" s="312">
        <v>41304</v>
      </c>
      <c r="B31" s="313">
        <f t="shared" si="1"/>
        <v>1</v>
      </c>
      <c r="C31" s="313">
        <f t="shared" si="0"/>
        <v>1</v>
      </c>
      <c r="D31" s="311">
        <f t="shared" si="2"/>
        <v>3595.878494623656</v>
      </c>
      <c r="E31" s="311">
        <f>SUM(D$2:D31)</f>
        <v>107876.35483870968</v>
      </c>
      <c r="F31" s="311">
        <f>Model!$F$42</f>
        <v>1500000</v>
      </c>
      <c r="G31" s="311">
        <f>Model!$G$42</f>
        <v>1497600</v>
      </c>
      <c r="H31" s="311">
        <f>Model!$H$42</f>
        <v>1474200</v>
      </c>
      <c r="I31" s="311">
        <f>Model!$I$42</f>
        <v>1450800</v>
      </c>
      <c r="J31" s="311">
        <f>Model!$J$42</f>
        <v>1380600</v>
      </c>
      <c r="K31" s="314" t="str">
        <f t="shared" si="7"/>
        <v/>
      </c>
      <c r="L31" s="314" t="str">
        <f t="shared" si="3"/>
        <v/>
      </c>
      <c r="M31" s="314" t="str">
        <f t="shared" si="4"/>
        <v/>
      </c>
      <c r="N31" s="314" t="str">
        <f t="shared" si="5"/>
        <v/>
      </c>
      <c r="O31" s="314" t="str">
        <f t="shared" si="6"/>
        <v/>
      </c>
      <c r="Q31" s="306">
        <v>12</v>
      </c>
      <c r="R31" s="306">
        <v>0</v>
      </c>
      <c r="S31" s="306">
        <v>31</v>
      </c>
      <c r="T31" s="230">
        <v>49989.841530054648</v>
      </c>
      <c r="U31" s="230">
        <v>1612.5755332275692</v>
      </c>
    </row>
    <row r="32" spans="1:22" x14ac:dyDescent="0.3">
      <c r="A32" s="312">
        <v>41305</v>
      </c>
      <c r="B32" s="313">
        <f t="shared" si="1"/>
        <v>1</v>
      </c>
      <c r="C32" s="313">
        <f t="shared" si="0"/>
        <v>1</v>
      </c>
      <c r="D32" s="311">
        <f t="shared" si="2"/>
        <v>3595.878494623656</v>
      </c>
      <c r="E32" s="311">
        <f>SUM(D$2:D32)</f>
        <v>111472.23333333334</v>
      </c>
      <c r="F32" s="311">
        <f>Model!$F$42</f>
        <v>1500000</v>
      </c>
      <c r="G32" s="311">
        <f>Model!$G$42</f>
        <v>1497600</v>
      </c>
      <c r="H32" s="311">
        <f>Model!$H$42</f>
        <v>1474200</v>
      </c>
      <c r="I32" s="311">
        <f>Model!$I$42</f>
        <v>1450800</v>
      </c>
      <c r="J32" s="311">
        <f>Model!$J$42</f>
        <v>1380600</v>
      </c>
      <c r="K32" s="314" t="str">
        <f t="shared" si="7"/>
        <v/>
      </c>
      <c r="L32" s="314" t="str">
        <f t="shared" si="3"/>
        <v/>
      </c>
      <c r="M32" s="314" t="str">
        <f t="shared" si="4"/>
        <v/>
      </c>
      <c r="N32" s="314" t="str">
        <f t="shared" si="5"/>
        <v/>
      </c>
      <c r="O32" s="314" t="str">
        <f t="shared" si="6"/>
        <v/>
      </c>
    </row>
    <row r="33" spans="1:15" x14ac:dyDescent="0.3">
      <c r="A33" s="312">
        <v>41306</v>
      </c>
      <c r="B33" s="313">
        <f t="shared" si="1"/>
        <v>2</v>
      </c>
      <c r="C33" s="313">
        <f t="shared" si="0"/>
        <v>1</v>
      </c>
      <c r="D33" s="311">
        <f t="shared" si="2"/>
        <v>3760.2892857142856</v>
      </c>
      <c r="E33" s="311">
        <f>SUM(D$2:D33)</f>
        <v>115232.52261904762</v>
      </c>
      <c r="F33" s="311">
        <f>Model!$F$42</f>
        <v>1500000</v>
      </c>
      <c r="G33" s="311">
        <f>Model!$G$42</f>
        <v>1497600</v>
      </c>
      <c r="H33" s="311">
        <f>Model!$H$42</f>
        <v>1474200</v>
      </c>
      <c r="I33" s="311">
        <f>Model!$I$42</f>
        <v>1450800</v>
      </c>
      <c r="J33" s="311">
        <f>Model!$J$42</f>
        <v>1380600</v>
      </c>
      <c r="K33" s="314" t="str">
        <f t="shared" si="7"/>
        <v/>
      </c>
      <c r="L33" s="314" t="str">
        <f t="shared" si="3"/>
        <v/>
      </c>
      <c r="M33" s="314" t="str">
        <f t="shared" si="4"/>
        <v/>
      </c>
      <c r="N33" s="314" t="str">
        <f t="shared" si="5"/>
        <v/>
      </c>
      <c r="O33" s="314" t="str">
        <f t="shared" si="6"/>
        <v/>
      </c>
    </row>
    <row r="34" spans="1:15" x14ac:dyDescent="0.3">
      <c r="A34" s="312">
        <v>41307</v>
      </c>
      <c r="B34" s="313">
        <f t="shared" si="1"/>
        <v>2</v>
      </c>
      <c r="C34" s="313">
        <f t="shared" si="0"/>
        <v>1</v>
      </c>
      <c r="D34" s="311">
        <f t="shared" si="2"/>
        <v>3760.2892857142856</v>
      </c>
      <c r="E34" s="311">
        <f>SUM(D$2:D34)</f>
        <v>118992.81190476191</v>
      </c>
      <c r="F34" s="311">
        <f>Model!$F$42</f>
        <v>1500000</v>
      </c>
      <c r="G34" s="311">
        <f>Model!$G$42</f>
        <v>1497600</v>
      </c>
      <c r="H34" s="311">
        <f>Model!$H$42</f>
        <v>1474200</v>
      </c>
      <c r="I34" s="311">
        <f>Model!$I$42</f>
        <v>1450800</v>
      </c>
      <c r="J34" s="311">
        <f>Model!$J$42</f>
        <v>1380600</v>
      </c>
      <c r="K34" s="314" t="str">
        <f t="shared" si="7"/>
        <v/>
      </c>
      <c r="L34" s="314" t="str">
        <f t="shared" si="3"/>
        <v/>
      </c>
      <c r="M34" s="314" t="str">
        <f t="shared" si="4"/>
        <v/>
      </c>
      <c r="N34" s="314" t="str">
        <f t="shared" si="5"/>
        <v/>
      </c>
      <c r="O34" s="314" t="str">
        <f t="shared" si="6"/>
        <v/>
      </c>
    </row>
    <row r="35" spans="1:15" x14ac:dyDescent="0.3">
      <c r="A35" s="312">
        <v>41308</v>
      </c>
      <c r="B35" s="313">
        <f t="shared" si="1"/>
        <v>2</v>
      </c>
      <c r="C35" s="313">
        <f t="shared" si="0"/>
        <v>1</v>
      </c>
      <c r="D35" s="311">
        <f t="shared" si="2"/>
        <v>3760.2892857142856</v>
      </c>
      <c r="E35" s="311">
        <f>SUM(D$2:D35)</f>
        <v>122753.1011904762</v>
      </c>
      <c r="F35" s="311">
        <f>Model!$F$42</f>
        <v>1500000</v>
      </c>
      <c r="G35" s="311">
        <f>Model!$G$42</f>
        <v>1497600</v>
      </c>
      <c r="H35" s="311">
        <f>Model!$H$42</f>
        <v>1474200</v>
      </c>
      <c r="I35" s="311">
        <f>Model!$I$42</f>
        <v>1450800</v>
      </c>
      <c r="J35" s="311">
        <f>Model!$J$42</f>
        <v>1380600</v>
      </c>
      <c r="K35" s="314" t="str">
        <f t="shared" si="7"/>
        <v/>
      </c>
      <c r="L35" s="314" t="str">
        <f t="shared" si="3"/>
        <v/>
      </c>
      <c r="M35" s="314" t="str">
        <f t="shared" si="4"/>
        <v/>
      </c>
      <c r="N35" s="314" t="str">
        <f t="shared" si="5"/>
        <v/>
      </c>
      <c r="O35" s="314" t="str">
        <f t="shared" si="6"/>
        <v/>
      </c>
    </row>
    <row r="36" spans="1:15" x14ac:dyDescent="0.3">
      <c r="A36" s="312">
        <v>41309</v>
      </c>
      <c r="B36" s="313">
        <f t="shared" si="1"/>
        <v>2</v>
      </c>
      <c r="C36" s="313">
        <f t="shared" si="0"/>
        <v>1</v>
      </c>
      <c r="D36" s="311">
        <f t="shared" si="2"/>
        <v>3760.2892857142856</v>
      </c>
      <c r="E36" s="311">
        <f>SUM(D$2:D36)</f>
        <v>126513.39047619049</v>
      </c>
      <c r="F36" s="311">
        <f>Model!$F$42</f>
        <v>1500000</v>
      </c>
      <c r="G36" s="311">
        <f>Model!$G$42</f>
        <v>1497600</v>
      </c>
      <c r="H36" s="311">
        <f>Model!$H$42</f>
        <v>1474200</v>
      </c>
      <c r="I36" s="311">
        <f>Model!$I$42</f>
        <v>1450800</v>
      </c>
      <c r="J36" s="311">
        <f>Model!$J$42</f>
        <v>1380600</v>
      </c>
      <c r="K36" s="314" t="str">
        <f t="shared" si="7"/>
        <v/>
      </c>
      <c r="L36" s="314" t="str">
        <f t="shared" si="3"/>
        <v/>
      </c>
      <c r="M36" s="314" t="str">
        <f t="shared" si="4"/>
        <v/>
      </c>
      <c r="N36" s="314" t="str">
        <f t="shared" si="5"/>
        <v/>
      </c>
      <c r="O36" s="314" t="str">
        <f t="shared" si="6"/>
        <v/>
      </c>
    </row>
    <row r="37" spans="1:15" x14ac:dyDescent="0.3">
      <c r="A37" s="312">
        <v>41310</v>
      </c>
      <c r="B37" s="313">
        <f t="shared" si="1"/>
        <v>2</v>
      </c>
      <c r="C37" s="313">
        <f t="shared" si="0"/>
        <v>1</v>
      </c>
      <c r="D37" s="311">
        <f t="shared" si="2"/>
        <v>3760.2892857142856</v>
      </c>
      <c r="E37" s="311">
        <f>SUM(D$2:D37)</f>
        <v>130273.67976190477</v>
      </c>
      <c r="F37" s="311">
        <f>Model!$F$42</f>
        <v>1500000</v>
      </c>
      <c r="G37" s="311">
        <f>Model!$G$42</f>
        <v>1497600</v>
      </c>
      <c r="H37" s="311">
        <f>Model!$H$42</f>
        <v>1474200</v>
      </c>
      <c r="I37" s="311">
        <f>Model!$I$42</f>
        <v>1450800</v>
      </c>
      <c r="J37" s="311">
        <f>Model!$J$42</f>
        <v>1380600</v>
      </c>
      <c r="K37" s="314" t="str">
        <f t="shared" si="7"/>
        <v/>
      </c>
      <c r="L37" s="314" t="str">
        <f t="shared" si="3"/>
        <v/>
      </c>
      <c r="M37" s="314" t="str">
        <f t="shared" si="4"/>
        <v/>
      </c>
      <c r="N37" s="314" t="str">
        <f t="shared" si="5"/>
        <v/>
      </c>
      <c r="O37" s="314" t="str">
        <f t="shared" si="6"/>
        <v/>
      </c>
    </row>
    <row r="38" spans="1:15" x14ac:dyDescent="0.3">
      <c r="A38" s="312">
        <v>41311</v>
      </c>
      <c r="B38" s="313">
        <f t="shared" si="1"/>
        <v>2</v>
      </c>
      <c r="C38" s="313">
        <f t="shared" si="0"/>
        <v>1</v>
      </c>
      <c r="D38" s="311">
        <f t="shared" si="2"/>
        <v>3760.2892857142856</v>
      </c>
      <c r="E38" s="311">
        <f>SUM(D$2:D38)</f>
        <v>134033.96904761906</v>
      </c>
      <c r="F38" s="311">
        <f>Model!$F$42</f>
        <v>1500000</v>
      </c>
      <c r="G38" s="311">
        <f>Model!$G$42</f>
        <v>1497600</v>
      </c>
      <c r="H38" s="311">
        <f>Model!$H$42</f>
        <v>1474200</v>
      </c>
      <c r="I38" s="311">
        <f>Model!$I$42</f>
        <v>1450800</v>
      </c>
      <c r="J38" s="311">
        <f>Model!$J$42</f>
        <v>1380600</v>
      </c>
      <c r="K38" s="314" t="str">
        <f t="shared" si="7"/>
        <v/>
      </c>
      <c r="L38" s="314" t="str">
        <f t="shared" si="3"/>
        <v/>
      </c>
      <c r="M38" s="314" t="str">
        <f t="shared" si="4"/>
        <v/>
      </c>
      <c r="N38" s="314" t="str">
        <f t="shared" si="5"/>
        <v/>
      </c>
      <c r="O38" s="314" t="str">
        <f t="shared" si="6"/>
        <v/>
      </c>
    </row>
    <row r="39" spans="1:15" x14ac:dyDescent="0.3">
      <c r="A39" s="312">
        <v>41312</v>
      </c>
      <c r="B39" s="313">
        <f t="shared" si="1"/>
        <v>2</v>
      </c>
      <c r="C39" s="313">
        <f t="shared" si="0"/>
        <v>1</v>
      </c>
      <c r="D39" s="311">
        <f t="shared" si="2"/>
        <v>3760.2892857142856</v>
      </c>
      <c r="E39" s="311">
        <f>SUM(D$2:D39)</f>
        <v>137794.25833333333</v>
      </c>
      <c r="F39" s="311">
        <f>Model!$F$42</f>
        <v>1500000</v>
      </c>
      <c r="G39" s="311">
        <f>Model!$G$42</f>
        <v>1497600</v>
      </c>
      <c r="H39" s="311">
        <f>Model!$H$42</f>
        <v>1474200</v>
      </c>
      <c r="I39" s="311">
        <f>Model!$I$42</f>
        <v>1450800</v>
      </c>
      <c r="J39" s="311">
        <f>Model!$J$42</f>
        <v>1380600</v>
      </c>
      <c r="K39" s="314" t="str">
        <f t="shared" si="7"/>
        <v/>
      </c>
      <c r="L39" s="314" t="str">
        <f t="shared" si="3"/>
        <v/>
      </c>
      <c r="M39" s="314" t="str">
        <f t="shared" si="4"/>
        <v/>
      </c>
      <c r="N39" s="314" t="str">
        <f t="shared" si="5"/>
        <v/>
      </c>
      <c r="O39" s="314" t="str">
        <f t="shared" si="6"/>
        <v/>
      </c>
    </row>
    <row r="40" spans="1:15" x14ac:dyDescent="0.3">
      <c r="A40" s="312">
        <v>41313</v>
      </c>
      <c r="B40" s="313">
        <f t="shared" si="1"/>
        <v>2</v>
      </c>
      <c r="C40" s="313">
        <f t="shared" si="0"/>
        <v>1</v>
      </c>
      <c r="D40" s="311">
        <f t="shared" si="2"/>
        <v>3760.2892857142856</v>
      </c>
      <c r="E40" s="311">
        <f>SUM(D$2:D40)</f>
        <v>141554.5476190476</v>
      </c>
      <c r="F40" s="311">
        <f>Model!$F$42</f>
        <v>1500000</v>
      </c>
      <c r="G40" s="311">
        <f>Model!$G$42</f>
        <v>1497600</v>
      </c>
      <c r="H40" s="311">
        <f>Model!$H$42</f>
        <v>1474200</v>
      </c>
      <c r="I40" s="311">
        <f>Model!$I$42</f>
        <v>1450800</v>
      </c>
      <c r="J40" s="311">
        <f>Model!$J$42</f>
        <v>1380600</v>
      </c>
      <c r="K40" s="314" t="str">
        <f t="shared" si="7"/>
        <v/>
      </c>
      <c r="L40" s="314" t="str">
        <f t="shared" si="3"/>
        <v/>
      </c>
      <c r="M40" s="314" t="str">
        <f t="shared" si="4"/>
        <v/>
      </c>
      <c r="N40" s="314" t="str">
        <f t="shared" si="5"/>
        <v/>
      </c>
      <c r="O40" s="314" t="str">
        <f t="shared" si="6"/>
        <v/>
      </c>
    </row>
    <row r="41" spans="1:15" x14ac:dyDescent="0.3">
      <c r="A41" s="312">
        <v>41314</v>
      </c>
      <c r="B41" s="313">
        <f t="shared" si="1"/>
        <v>2</v>
      </c>
      <c r="C41" s="313">
        <f t="shared" si="0"/>
        <v>1</v>
      </c>
      <c r="D41" s="311">
        <f t="shared" si="2"/>
        <v>3760.2892857142856</v>
      </c>
      <c r="E41" s="311">
        <f>SUM(D$2:D41)</f>
        <v>145314.83690476188</v>
      </c>
      <c r="F41" s="311">
        <f>Model!$F$42</f>
        <v>1500000</v>
      </c>
      <c r="G41" s="311">
        <f>Model!$G$42</f>
        <v>1497600</v>
      </c>
      <c r="H41" s="311">
        <f>Model!$H$42</f>
        <v>1474200</v>
      </c>
      <c r="I41" s="311">
        <f>Model!$I$42</f>
        <v>1450800</v>
      </c>
      <c r="J41" s="311">
        <f>Model!$J$42</f>
        <v>1380600</v>
      </c>
      <c r="K41" s="314" t="str">
        <f t="shared" si="7"/>
        <v/>
      </c>
      <c r="L41" s="314" t="str">
        <f t="shared" si="3"/>
        <v/>
      </c>
      <c r="M41" s="314" t="str">
        <f t="shared" si="4"/>
        <v/>
      </c>
      <c r="N41" s="314" t="str">
        <f t="shared" si="5"/>
        <v/>
      </c>
      <c r="O41" s="314" t="str">
        <f t="shared" si="6"/>
        <v/>
      </c>
    </row>
    <row r="42" spans="1:15" x14ac:dyDescent="0.3">
      <c r="A42" s="312">
        <v>41315</v>
      </c>
      <c r="B42" s="313">
        <f t="shared" si="1"/>
        <v>2</v>
      </c>
      <c r="C42" s="313">
        <f t="shared" si="0"/>
        <v>1</v>
      </c>
      <c r="D42" s="311">
        <f t="shared" si="2"/>
        <v>3760.2892857142856</v>
      </c>
      <c r="E42" s="311">
        <f>SUM(D$2:D42)</f>
        <v>149075.12619047615</v>
      </c>
      <c r="F42" s="311">
        <f>Model!$F$42</f>
        <v>1500000</v>
      </c>
      <c r="G42" s="311">
        <f>Model!$G$42</f>
        <v>1497600</v>
      </c>
      <c r="H42" s="311">
        <f>Model!$H$42</f>
        <v>1474200</v>
      </c>
      <c r="I42" s="311">
        <f>Model!$I$42</f>
        <v>1450800</v>
      </c>
      <c r="J42" s="311">
        <f>Model!$J$42</f>
        <v>1380600</v>
      </c>
      <c r="K42" s="314" t="str">
        <f t="shared" si="7"/>
        <v/>
      </c>
      <c r="L42" s="314" t="str">
        <f t="shared" si="3"/>
        <v/>
      </c>
      <c r="M42" s="314" t="str">
        <f t="shared" si="4"/>
        <v/>
      </c>
      <c r="N42" s="314" t="str">
        <f t="shared" si="5"/>
        <v/>
      </c>
      <c r="O42" s="314" t="str">
        <f t="shared" si="6"/>
        <v/>
      </c>
    </row>
    <row r="43" spans="1:15" x14ac:dyDescent="0.3">
      <c r="A43" s="312">
        <v>41316</v>
      </c>
      <c r="B43" s="313">
        <f t="shared" si="1"/>
        <v>2</v>
      </c>
      <c r="C43" s="313">
        <f t="shared" si="0"/>
        <v>1</v>
      </c>
      <c r="D43" s="311">
        <f t="shared" si="2"/>
        <v>3760.2892857142856</v>
      </c>
      <c r="E43" s="311">
        <f>SUM(D$2:D43)</f>
        <v>152835.41547619042</v>
      </c>
      <c r="F43" s="311">
        <f>Model!$F$42</f>
        <v>1500000</v>
      </c>
      <c r="G43" s="311">
        <f>Model!$G$42</f>
        <v>1497600</v>
      </c>
      <c r="H43" s="311">
        <f>Model!$H$42</f>
        <v>1474200</v>
      </c>
      <c r="I43" s="311">
        <f>Model!$I$42</f>
        <v>1450800</v>
      </c>
      <c r="J43" s="311">
        <f>Model!$J$42</f>
        <v>1380600</v>
      </c>
      <c r="K43" s="314" t="str">
        <f t="shared" si="7"/>
        <v/>
      </c>
      <c r="L43" s="314" t="str">
        <f t="shared" si="3"/>
        <v/>
      </c>
      <c r="M43" s="314" t="str">
        <f t="shared" si="4"/>
        <v/>
      </c>
      <c r="N43" s="314" t="str">
        <f t="shared" si="5"/>
        <v/>
      </c>
      <c r="O43" s="314" t="str">
        <f t="shared" si="6"/>
        <v/>
      </c>
    </row>
    <row r="44" spans="1:15" x14ac:dyDescent="0.3">
      <c r="A44" s="312">
        <v>41317</v>
      </c>
      <c r="B44" s="313">
        <f t="shared" si="1"/>
        <v>2</v>
      </c>
      <c r="C44" s="313">
        <f t="shared" si="0"/>
        <v>1</v>
      </c>
      <c r="D44" s="311">
        <f t="shared" si="2"/>
        <v>3760.2892857142856</v>
      </c>
      <c r="E44" s="311">
        <f>SUM(D$2:D44)</f>
        <v>156595.70476190469</v>
      </c>
      <c r="F44" s="311">
        <f>Model!$F$42</f>
        <v>1500000</v>
      </c>
      <c r="G44" s="311">
        <f>Model!$G$42</f>
        <v>1497600</v>
      </c>
      <c r="H44" s="311">
        <f>Model!$H$42</f>
        <v>1474200</v>
      </c>
      <c r="I44" s="311">
        <f>Model!$I$42</f>
        <v>1450800</v>
      </c>
      <c r="J44" s="311">
        <f>Model!$J$42</f>
        <v>1380600</v>
      </c>
      <c r="K44" s="314" t="str">
        <f t="shared" si="7"/>
        <v/>
      </c>
      <c r="L44" s="314" t="str">
        <f t="shared" si="3"/>
        <v/>
      </c>
      <c r="M44" s="314" t="str">
        <f t="shared" si="4"/>
        <v/>
      </c>
      <c r="N44" s="314" t="str">
        <f t="shared" si="5"/>
        <v/>
      </c>
      <c r="O44" s="314" t="str">
        <f t="shared" si="6"/>
        <v/>
      </c>
    </row>
    <row r="45" spans="1:15" x14ac:dyDescent="0.3">
      <c r="A45" s="312">
        <v>41318</v>
      </c>
      <c r="B45" s="313">
        <f t="shared" si="1"/>
        <v>2</v>
      </c>
      <c r="C45" s="313">
        <f t="shared" si="0"/>
        <v>1</v>
      </c>
      <c r="D45" s="311">
        <f t="shared" si="2"/>
        <v>3760.2892857142856</v>
      </c>
      <c r="E45" s="311">
        <f>SUM(D$2:D45)</f>
        <v>160355.99404761897</v>
      </c>
      <c r="F45" s="311">
        <f>Model!$F$42</f>
        <v>1500000</v>
      </c>
      <c r="G45" s="311">
        <f>Model!$G$42</f>
        <v>1497600</v>
      </c>
      <c r="H45" s="311">
        <f>Model!$H$42</f>
        <v>1474200</v>
      </c>
      <c r="I45" s="311">
        <f>Model!$I$42</f>
        <v>1450800</v>
      </c>
      <c r="J45" s="311">
        <f>Model!$J$42</f>
        <v>1380600</v>
      </c>
      <c r="K45" s="314" t="str">
        <f t="shared" si="7"/>
        <v/>
      </c>
      <c r="L45" s="314" t="str">
        <f t="shared" si="3"/>
        <v/>
      </c>
      <c r="M45" s="314" t="str">
        <f t="shared" si="4"/>
        <v/>
      </c>
      <c r="N45" s="314" t="str">
        <f t="shared" si="5"/>
        <v/>
      </c>
      <c r="O45" s="314" t="str">
        <f t="shared" si="6"/>
        <v/>
      </c>
    </row>
    <row r="46" spans="1:15" x14ac:dyDescent="0.3">
      <c r="A46" s="312">
        <v>41319</v>
      </c>
      <c r="B46" s="313">
        <f t="shared" si="1"/>
        <v>2</v>
      </c>
      <c r="C46" s="313">
        <f t="shared" si="0"/>
        <v>1</v>
      </c>
      <c r="D46" s="311">
        <f t="shared" si="2"/>
        <v>3760.2892857142856</v>
      </c>
      <c r="E46" s="311">
        <f>SUM(D$2:D46)</f>
        <v>164116.28333333324</v>
      </c>
      <c r="F46" s="311">
        <f>Model!$F$42</f>
        <v>1500000</v>
      </c>
      <c r="G46" s="311">
        <f>Model!$G$42</f>
        <v>1497600</v>
      </c>
      <c r="H46" s="311">
        <f>Model!$H$42</f>
        <v>1474200</v>
      </c>
      <c r="I46" s="311">
        <f>Model!$I$42</f>
        <v>1450800</v>
      </c>
      <c r="J46" s="311">
        <f>Model!$J$42</f>
        <v>1380600</v>
      </c>
      <c r="K46" s="314" t="str">
        <f t="shared" si="7"/>
        <v/>
      </c>
      <c r="L46" s="314" t="str">
        <f t="shared" si="3"/>
        <v/>
      </c>
      <c r="M46" s="314" t="str">
        <f t="shared" si="4"/>
        <v/>
      </c>
      <c r="N46" s="314" t="str">
        <f t="shared" si="5"/>
        <v/>
      </c>
      <c r="O46" s="314" t="str">
        <f t="shared" si="6"/>
        <v/>
      </c>
    </row>
    <row r="47" spans="1:15" x14ac:dyDescent="0.3">
      <c r="A47" s="312">
        <v>41320</v>
      </c>
      <c r="B47" s="313">
        <f t="shared" si="1"/>
        <v>2</v>
      </c>
      <c r="C47" s="313">
        <f t="shared" si="0"/>
        <v>1</v>
      </c>
      <c r="D47" s="311">
        <f t="shared" si="2"/>
        <v>3760.2892857142856</v>
      </c>
      <c r="E47" s="311">
        <f>SUM(D$2:D47)</f>
        <v>167876.57261904751</v>
      </c>
      <c r="F47" s="311">
        <f>Model!$F$42</f>
        <v>1500000</v>
      </c>
      <c r="G47" s="311">
        <f>Model!$G$42</f>
        <v>1497600</v>
      </c>
      <c r="H47" s="311">
        <f>Model!$H$42</f>
        <v>1474200</v>
      </c>
      <c r="I47" s="311">
        <f>Model!$I$42</f>
        <v>1450800</v>
      </c>
      <c r="J47" s="311">
        <f>Model!$J$42</f>
        <v>1380600</v>
      </c>
      <c r="K47" s="314" t="str">
        <f t="shared" si="7"/>
        <v/>
      </c>
      <c r="L47" s="314" t="str">
        <f t="shared" si="3"/>
        <v/>
      </c>
      <c r="M47" s="314" t="str">
        <f t="shared" si="4"/>
        <v/>
      </c>
      <c r="N47" s="314" t="str">
        <f t="shared" si="5"/>
        <v/>
      </c>
      <c r="O47" s="314" t="str">
        <f t="shared" si="6"/>
        <v/>
      </c>
    </row>
    <row r="48" spans="1:15" x14ac:dyDescent="0.3">
      <c r="A48" s="312">
        <v>41321</v>
      </c>
      <c r="B48" s="313">
        <f t="shared" si="1"/>
        <v>2</v>
      </c>
      <c r="C48" s="313">
        <f t="shared" si="0"/>
        <v>1</v>
      </c>
      <c r="D48" s="311">
        <f t="shared" si="2"/>
        <v>3760.2892857142856</v>
      </c>
      <c r="E48" s="311">
        <f>SUM(D$2:D48)</f>
        <v>171636.86190476178</v>
      </c>
      <c r="F48" s="311">
        <f>Model!$F$42</f>
        <v>1500000</v>
      </c>
      <c r="G48" s="311">
        <f>Model!$G$42</f>
        <v>1497600</v>
      </c>
      <c r="H48" s="311">
        <f>Model!$H$42</f>
        <v>1474200</v>
      </c>
      <c r="I48" s="311">
        <f>Model!$I$42</f>
        <v>1450800</v>
      </c>
      <c r="J48" s="311">
        <f>Model!$J$42</f>
        <v>1380600</v>
      </c>
      <c r="K48" s="314" t="str">
        <f t="shared" si="7"/>
        <v/>
      </c>
      <c r="L48" s="314" t="str">
        <f t="shared" si="3"/>
        <v/>
      </c>
      <c r="M48" s="314" t="str">
        <f t="shared" si="4"/>
        <v/>
      </c>
      <c r="N48" s="314" t="str">
        <f t="shared" si="5"/>
        <v/>
      </c>
      <c r="O48" s="314" t="str">
        <f t="shared" si="6"/>
        <v/>
      </c>
    </row>
    <row r="49" spans="1:15" x14ac:dyDescent="0.3">
      <c r="A49" s="312">
        <v>41322</v>
      </c>
      <c r="B49" s="313">
        <f t="shared" si="1"/>
        <v>2</v>
      </c>
      <c r="C49" s="313">
        <f t="shared" si="0"/>
        <v>1</v>
      </c>
      <c r="D49" s="311">
        <f t="shared" si="2"/>
        <v>3760.2892857142856</v>
      </c>
      <c r="E49" s="311">
        <f>SUM(D$2:D49)</f>
        <v>175397.15119047606</v>
      </c>
      <c r="F49" s="311">
        <f>Model!$F$42</f>
        <v>1500000</v>
      </c>
      <c r="G49" s="311">
        <f>Model!$G$42</f>
        <v>1497600</v>
      </c>
      <c r="H49" s="311">
        <f>Model!$H$42</f>
        <v>1474200</v>
      </c>
      <c r="I49" s="311">
        <f>Model!$I$42</f>
        <v>1450800</v>
      </c>
      <c r="J49" s="311">
        <f>Model!$J$42</f>
        <v>1380600</v>
      </c>
      <c r="K49" s="314" t="str">
        <f t="shared" si="7"/>
        <v/>
      </c>
      <c r="L49" s="314" t="str">
        <f t="shared" si="3"/>
        <v/>
      </c>
      <c r="M49" s="314" t="str">
        <f t="shared" si="4"/>
        <v/>
      </c>
      <c r="N49" s="314" t="str">
        <f t="shared" si="5"/>
        <v/>
      </c>
      <c r="O49" s="314" t="str">
        <f t="shared" si="6"/>
        <v/>
      </c>
    </row>
    <row r="50" spans="1:15" x14ac:dyDescent="0.3">
      <c r="A50" s="312">
        <v>41323</v>
      </c>
      <c r="B50" s="313">
        <f t="shared" si="1"/>
        <v>2</v>
      </c>
      <c r="C50" s="313">
        <f t="shared" si="0"/>
        <v>1</v>
      </c>
      <c r="D50" s="311">
        <f t="shared" si="2"/>
        <v>3760.2892857142856</v>
      </c>
      <c r="E50" s="311">
        <f>SUM(D$2:D50)</f>
        <v>179157.44047619033</v>
      </c>
      <c r="F50" s="311">
        <f>Model!$F$42</f>
        <v>1500000</v>
      </c>
      <c r="G50" s="311">
        <f>Model!$G$42</f>
        <v>1497600</v>
      </c>
      <c r="H50" s="311">
        <f>Model!$H$42</f>
        <v>1474200</v>
      </c>
      <c r="I50" s="311">
        <f>Model!$I$42</f>
        <v>1450800</v>
      </c>
      <c r="J50" s="311">
        <f>Model!$J$42</f>
        <v>1380600</v>
      </c>
      <c r="K50" s="314" t="str">
        <f t="shared" si="7"/>
        <v/>
      </c>
      <c r="L50" s="314" t="str">
        <f t="shared" si="3"/>
        <v/>
      </c>
      <c r="M50" s="314" t="str">
        <f t="shared" si="4"/>
        <v/>
      </c>
      <c r="N50" s="314" t="str">
        <f t="shared" si="5"/>
        <v/>
      </c>
      <c r="O50" s="314" t="str">
        <f t="shared" si="6"/>
        <v/>
      </c>
    </row>
    <row r="51" spans="1:15" x14ac:dyDescent="0.3">
      <c r="A51" s="312">
        <v>41324</v>
      </c>
      <c r="B51" s="313">
        <f t="shared" si="1"/>
        <v>2</v>
      </c>
      <c r="C51" s="313">
        <f t="shared" si="0"/>
        <v>1</v>
      </c>
      <c r="D51" s="311">
        <f t="shared" si="2"/>
        <v>3760.2892857142856</v>
      </c>
      <c r="E51" s="311">
        <f>SUM(D$2:D51)</f>
        <v>182917.7297619046</v>
      </c>
      <c r="F51" s="311">
        <f>Model!$F$42</f>
        <v>1500000</v>
      </c>
      <c r="G51" s="311">
        <f>Model!$G$42</f>
        <v>1497600</v>
      </c>
      <c r="H51" s="311">
        <f>Model!$H$42</f>
        <v>1474200</v>
      </c>
      <c r="I51" s="311">
        <f>Model!$I$42</f>
        <v>1450800</v>
      </c>
      <c r="J51" s="311">
        <f>Model!$J$42</f>
        <v>1380600</v>
      </c>
      <c r="K51" s="314" t="str">
        <f t="shared" si="7"/>
        <v/>
      </c>
      <c r="L51" s="314" t="str">
        <f t="shared" si="3"/>
        <v/>
      </c>
      <c r="M51" s="314" t="str">
        <f t="shared" si="4"/>
        <v/>
      </c>
      <c r="N51" s="314" t="str">
        <f t="shared" si="5"/>
        <v/>
      </c>
      <c r="O51" s="314" t="str">
        <f t="shared" si="6"/>
        <v/>
      </c>
    </row>
    <row r="52" spans="1:15" x14ac:dyDescent="0.3">
      <c r="A52" s="312">
        <v>41325</v>
      </c>
      <c r="B52" s="313">
        <f t="shared" si="1"/>
        <v>2</v>
      </c>
      <c r="C52" s="313">
        <f t="shared" si="0"/>
        <v>1</v>
      </c>
      <c r="D52" s="311">
        <f t="shared" si="2"/>
        <v>3760.2892857142856</v>
      </c>
      <c r="E52" s="311">
        <f>SUM(D$2:D52)</f>
        <v>186678.01904761887</v>
      </c>
      <c r="F52" s="311">
        <f>Model!$F$42</f>
        <v>1500000</v>
      </c>
      <c r="G52" s="311">
        <f>Model!$G$42</f>
        <v>1497600</v>
      </c>
      <c r="H52" s="311">
        <f>Model!$H$42</f>
        <v>1474200</v>
      </c>
      <c r="I52" s="311">
        <f>Model!$I$42</f>
        <v>1450800</v>
      </c>
      <c r="J52" s="311">
        <f>Model!$J$42</f>
        <v>1380600</v>
      </c>
      <c r="K52" s="314" t="str">
        <f t="shared" si="7"/>
        <v/>
      </c>
      <c r="L52" s="314" t="str">
        <f t="shared" si="3"/>
        <v/>
      </c>
      <c r="M52" s="314" t="str">
        <f t="shared" si="4"/>
        <v/>
      </c>
      <c r="N52" s="314" t="str">
        <f t="shared" si="5"/>
        <v/>
      </c>
      <c r="O52" s="314" t="str">
        <f t="shared" si="6"/>
        <v/>
      </c>
    </row>
    <row r="53" spans="1:15" x14ac:dyDescent="0.3">
      <c r="A53" s="312">
        <v>41326</v>
      </c>
      <c r="B53" s="313">
        <f t="shared" si="1"/>
        <v>2</v>
      </c>
      <c r="C53" s="313">
        <f t="shared" si="0"/>
        <v>1</v>
      </c>
      <c r="D53" s="311">
        <f t="shared" si="2"/>
        <v>3760.2892857142856</v>
      </c>
      <c r="E53" s="311">
        <f>SUM(D$2:D53)</f>
        <v>190438.30833333315</v>
      </c>
      <c r="F53" s="311">
        <f>Model!$F$42</f>
        <v>1500000</v>
      </c>
      <c r="G53" s="311">
        <f>Model!$G$42</f>
        <v>1497600</v>
      </c>
      <c r="H53" s="311">
        <f>Model!$H$42</f>
        <v>1474200</v>
      </c>
      <c r="I53" s="311">
        <f>Model!$I$42</f>
        <v>1450800</v>
      </c>
      <c r="J53" s="311">
        <f>Model!$J$42</f>
        <v>1380600</v>
      </c>
      <c r="K53" s="314" t="str">
        <f t="shared" si="7"/>
        <v/>
      </c>
      <c r="L53" s="314" t="str">
        <f t="shared" si="3"/>
        <v/>
      </c>
      <c r="M53" s="314" t="str">
        <f t="shared" si="4"/>
        <v/>
      </c>
      <c r="N53" s="314" t="str">
        <f t="shared" si="5"/>
        <v/>
      </c>
      <c r="O53" s="314" t="str">
        <f t="shared" si="6"/>
        <v/>
      </c>
    </row>
    <row r="54" spans="1:15" x14ac:dyDescent="0.3">
      <c r="A54" s="312">
        <v>41327</v>
      </c>
      <c r="B54" s="313">
        <f t="shared" si="1"/>
        <v>2</v>
      </c>
      <c r="C54" s="313">
        <f t="shared" si="0"/>
        <v>1</v>
      </c>
      <c r="D54" s="311">
        <f t="shared" si="2"/>
        <v>3760.2892857142856</v>
      </c>
      <c r="E54" s="311">
        <f>SUM(D$2:D54)</f>
        <v>194198.59761904742</v>
      </c>
      <c r="F54" s="311">
        <f>Model!$F$42</f>
        <v>1500000</v>
      </c>
      <c r="G54" s="311">
        <f>Model!$G$42</f>
        <v>1497600</v>
      </c>
      <c r="H54" s="311">
        <f>Model!$H$42</f>
        <v>1474200</v>
      </c>
      <c r="I54" s="311">
        <f>Model!$I$42</f>
        <v>1450800</v>
      </c>
      <c r="J54" s="311">
        <f>Model!$J$42</f>
        <v>1380600</v>
      </c>
      <c r="K54" s="314" t="str">
        <f t="shared" si="7"/>
        <v/>
      </c>
      <c r="L54" s="314" t="str">
        <f t="shared" si="3"/>
        <v/>
      </c>
      <c r="M54" s="314" t="str">
        <f t="shared" si="4"/>
        <v/>
      </c>
      <c r="N54" s="314" t="str">
        <f t="shared" si="5"/>
        <v/>
      </c>
      <c r="O54" s="314" t="str">
        <f t="shared" si="6"/>
        <v/>
      </c>
    </row>
    <row r="55" spans="1:15" x14ac:dyDescent="0.3">
      <c r="A55" s="312">
        <v>41328</v>
      </c>
      <c r="B55" s="313">
        <f t="shared" si="1"/>
        <v>2</v>
      </c>
      <c r="C55" s="313">
        <f t="shared" si="0"/>
        <v>1</v>
      </c>
      <c r="D55" s="311">
        <f t="shared" si="2"/>
        <v>3760.2892857142856</v>
      </c>
      <c r="E55" s="311">
        <f>SUM(D$2:D55)</f>
        <v>197958.88690476169</v>
      </c>
      <c r="F55" s="311">
        <f>Model!$F$42</f>
        <v>1500000</v>
      </c>
      <c r="G55" s="311">
        <f>Model!$G$42</f>
        <v>1497600</v>
      </c>
      <c r="H55" s="311">
        <f>Model!$H$42</f>
        <v>1474200</v>
      </c>
      <c r="I55" s="311">
        <f>Model!$I$42</f>
        <v>1450800</v>
      </c>
      <c r="J55" s="311">
        <f>Model!$J$42</f>
        <v>1380600</v>
      </c>
      <c r="K55" s="314" t="str">
        <f t="shared" si="7"/>
        <v/>
      </c>
      <c r="L55" s="314" t="str">
        <f t="shared" si="3"/>
        <v/>
      </c>
      <c r="M55" s="314" t="str">
        <f t="shared" si="4"/>
        <v/>
      </c>
      <c r="N55" s="314" t="str">
        <f t="shared" si="5"/>
        <v/>
      </c>
      <c r="O55" s="314" t="str">
        <f t="shared" si="6"/>
        <v/>
      </c>
    </row>
    <row r="56" spans="1:15" x14ac:dyDescent="0.3">
      <c r="A56" s="312">
        <v>41329</v>
      </c>
      <c r="B56" s="313">
        <f t="shared" si="1"/>
        <v>2</v>
      </c>
      <c r="C56" s="313">
        <f t="shared" si="0"/>
        <v>1</v>
      </c>
      <c r="D56" s="311">
        <f t="shared" si="2"/>
        <v>3760.2892857142856</v>
      </c>
      <c r="E56" s="311">
        <f>SUM(D$2:D56)</f>
        <v>201719.17619047596</v>
      </c>
      <c r="F56" s="311">
        <f>Model!$F$42</f>
        <v>1500000</v>
      </c>
      <c r="G56" s="311">
        <f>Model!$G$42</f>
        <v>1497600</v>
      </c>
      <c r="H56" s="311">
        <f>Model!$H$42</f>
        <v>1474200</v>
      </c>
      <c r="I56" s="311">
        <f>Model!$I$42</f>
        <v>1450800</v>
      </c>
      <c r="J56" s="311">
        <f>Model!$J$42</f>
        <v>1380600</v>
      </c>
      <c r="K56" s="314" t="str">
        <f t="shared" si="7"/>
        <v/>
      </c>
      <c r="L56" s="314" t="str">
        <f t="shared" si="3"/>
        <v/>
      </c>
      <c r="M56" s="314" t="str">
        <f t="shared" si="4"/>
        <v/>
      </c>
      <c r="N56" s="314" t="str">
        <f t="shared" si="5"/>
        <v/>
      </c>
      <c r="O56" s="314" t="str">
        <f t="shared" si="6"/>
        <v/>
      </c>
    </row>
    <row r="57" spans="1:15" x14ac:dyDescent="0.3">
      <c r="A57" s="312">
        <v>41330</v>
      </c>
      <c r="B57" s="313">
        <f t="shared" si="1"/>
        <v>2</v>
      </c>
      <c r="C57" s="313">
        <f t="shared" si="0"/>
        <v>1</v>
      </c>
      <c r="D57" s="311">
        <f t="shared" si="2"/>
        <v>3760.2892857142856</v>
      </c>
      <c r="E57" s="311">
        <f>SUM(D$2:D57)</f>
        <v>205479.46547619023</v>
      </c>
      <c r="F57" s="311">
        <f>Model!$F$42</f>
        <v>1500000</v>
      </c>
      <c r="G57" s="311">
        <f>Model!$G$42</f>
        <v>1497600</v>
      </c>
      <c r="H57" s="311">
        <f>Model!$H$42</f>
        <v>1474200</v>
      </c>
      <c r="I57" s="311">
        <f>Model!$I$42</f>
        <v>1450800</v>
      </c>
      <c r="J57" s="311">
        <f>Model!$J$42</f>
        <v>1380600</v>
      </c>
      <c r="K57" s="314" t="str">
        <f t="shared" si="7"/>
        <v/>
      </c>
      <c r="L57" s="314" t="str">
        <f t="shared" si="3"/>
        <v/>
      </c>
      <c r="M57" s="314" t="str">
        <f t="shared" si="4"/>
        <v/>
      </c>
      <c r="N57" s="314" t="str">
        <f t="shared" si="5"/>
        <v/>
      </c>
      <c r="O57" s="314" t="str">
        <f t="shared" si="6"/>
        <v/>
      </c>
    </row>
    <row r="58" spans="1:15" x14ac:dyDescent="0.3">
      <c r="A58" s="312">
        <v>41331</v>
      </c>
      <c r="B58" s="313">
        <f t="shared" si="1"/>
        <v>2</v>
      </c>
      <c r="C58" s="313">
        <f t="shared" si="0"/>
        <v>1</v>
      </c>
      <c r="D58" s="311">
        <f t="shared" si="2"/>
        <v>3760.2892857142856</v>
      </c>
      <c r="E58" s="311">
        <f>SUM(D$2:D58)</f>
        <v>209239.75476190451</v>
      </c>
      <c r="F58" s="311">
        <f>Model!$F$42</f>
        <v>1500000</v>
      </c>
      <c r="G58" s="311">
        <f>Model!$G$42</f>
        <v>1497600</v>
      </c>
      <c r="H58" s="311">
        <f>Model!$H$42</f>
        <v>1474200</v>
      </c>
      <c r="I58" s="311">
        <f>Model!$I$42</f>
        <v>1450800</v>
      </c>
      <c r="J58" s="311">
        <f>Model!$J$42</f>
        <v>1380600</v>
      </c>
      <c r="K58" s="314" t="str">
        <f t="shared" si="7"/>
        <v/>
      </c>
      <c r="L58" s="314" t="str">
        <f t="shared" si="3"/>
        <v/>
      </c>
      <c r="M58" s="314" t="str">
        <f t="shared" si="4"/>
        <v/>
      </c>
      <c r="N58" s="314" t="str">
        <f t="shared" si="5"/>
        <v/>
      </c>
      <c r="O58" s="314" t="str">
        <f t="shared" si="6"/>
        <v/>
      </c>
    </row>
    <row r="59" spans="1:15" x14ac:dyDescent="0.3">
      <c r="A59" s="312">
        <v>41332</v>
      </c>
      <c r="B59" s="313">
        <f t="shared" si="1"/>
        <v>2</v>
      </c>
      <c r="C59" s="313">
        <f t="shared" si="0"/>
        <v>1</v>
      </c>
      <c r="D59" s="311">
        <f t="shared" si="2"/>
        <v>3760.2892857142856</v>
      </c>
      <c r="E59" s="311">
        <f>SUM(D$2:D59)</f>
        <v>213000.04404761878</v>
      </c>
      <c r="F59" s="311">
        <f>Model!$F$42</f>
        <v>1500000</v>
      </c>
      <c r="G59" s="311">
        <f>Model!$G$42</f>
        <v>1497600</v>
      </c>
      <c r="H59" s="311">
        <f>Model!$H$42</f>
        <v>1474200</v>
      </c>
      <c r="I59" s="311">
        <f>Model!$I$42</f>
        <v>1450800</v>
      </c>
      <c r="J59" s="311">
        <f>Model!$J$42</f>
        <v>1380600</v>
      </c>
      <c r="K59" s="314" t="str">
        <f t="shared" si="7"/>
        <v/>
      </c>
      <c r="L59" s="314" t="str">
        <f t="shared" si="3"/>
        <v/>
      </c>
      <c r="M59" s="314" t="str">
        <f t="shared" si="4"/>
        <v/>
      </c>
      <c r="N59" s="314" t="str">
        <f t="shared" si="5"/>
        <v/>
      </c>
      <c r="O59" s="314" t="str">
        <f t="shared" si="6"/>
        <v/>
      </c>
    </row>
    <row r="60" spans="1:15" x14ac:dyDescent="0.3">
      <c r="A60" s="312">
        <v>41333</v>
      </c>
      <c r="B60" s="313">
        <f t="shared" si="1"/>
        <v>2</v>
      </c>
      <c r="C60" s="313">
        <f t="shared" si="0"/>
        <v>1</v>
      </c>
      <c r="D60" s="311">
        <f t="shared" si="2"/>
        <v>3760.2892857142856</v>
      </c>
      <c r="E60" s="311">
        <f>SUM(D$2:D60)</f>
        <v>216760.33333333305</v>
      </c>
      <c r="F60" s="311">
        <f>Model!$F$42</f>
        <v>1500000</v>
      </c>
      <c r="G60" s="311">
        <f>Model!$G$42</f>
        <v>1497600</v>
      </c>
      <c r="H60" s="311">
        <f>Model!$H$42</f>
        <v>1474200</v>
      </c>
      <c r="I60" s="311">
        <f>Model!$I$42</f>
        <v>1450800</v>
      </c>
      <c r="J60" s="311">
        <f>Model!$J$42</f>
        <v>1380600</v>
      </c>
      <c r="K60" s="314" t="str">
        <f t="shared" si="7"/>
        <v/>
      </c>
      <c r="L60" s="314" t="str">
        <f t="shared" si="3"/>
        <v/>
      </c>
      <c r="M60" s="314" t="str">
        <f t="shared" si="4"/>
        <v/>
      </c>
      <c r="N60" s="314" t="str">
        <f t="shared" si="5"/>
        <v/>
      </c>
      <c r="O60" s="314" t="str">
        <f t="shared" si="6"/>
        <v/>
      </c>
    </row>
    <row r="61" spans="1:15" x14ac:dyDescent="0.3">
      <c r="A61" s="312">
        <v>41334</v>
      </c>
      <c r="B61" s="313">
        <f t="shared" si="1"/>
        <v>3</v>
      </c>
      <c r="C61" s="313">
        <f t="shared" si="0"/>
        <v>1</v>
      </c>
      <c r="D61" s="311">
        <f t="shared" si="2"/>
        <v>675.7068570421294</v>
      </c>
      <c r="E61" s="311">
        <f>SUM(D$2:D61)</f>
        <v>217436.04019037518</v>
      </c>
      <c r="F61" s="311">
        <f>Model!$F$42</f>
        <v>1500000</v>
      </c>
      <c r="G61" s="311">
        <f>Model!$G$42</f>
        <v>1497600</v>
      </c>
      <c r="H61" s="311">
        <f>Model!$H$42</f>
        <v>1474200</v>
      </c>
      <c r="I61" s="311">
        <f>Model!$I$42</f>
        <v>1450800</v>
      </c>
      <c r="J61" s="311">
        <f>Model!$J$42</f>
        <v>1380600</v>
      </c>
      <c r="K61" s="314" t="str">
        <f t="shared" si="7"/>
        <v/>
      </c>
      <c r="L61" s="314" t="str">
        <f t="shared" si="3"/>
        <v/>
      </c>
      <c r="M61" s="314" t="str">
        <f t="shared" si="4"/>
        <v/>
      </c>
      <c r="N61" s="314" t="str">
        <f t="shared" si="5"/>
        <v/>
      </c>
      <c r="O61" s="314" t="str">
        <f t="shared" si="6"/>
        <v/>
      </c>
    </row>
    <row r="62" spans="1:15" x14ac:dyDescent="0.3">
      <c r="A62" s="312">
        <v>41335</v>
      </c>
      <c r="B62" s="313">
        <f t="shared" si="1"/>
        <v>3</v>
      </c>
      <c r="C62" s="313">
        <f t="shared" si="0"/>
        <v>1</v>
      </c>
      <c r="D62" s="311">
        <f t="shared" si="2"/>
        <v>675.7068570421294</v>
      </c>
      <c r="E62" s="311">
        <f>SUM(D$2:D62)</f>
        <v>218111.7470474173</v>
      </c>
      <c r="F62" s="311">
        <f>Model!$F$42</f>
        <v>1500000</v>
      </c>
      <c r="G62" s="311">
        <f>Model!$G$42</f>
        <v>1497600</v>
      </c>
      <c r="H62" s="311">
        <f>Model!$H$42</f>
        <v>1474200</v>
      </c>
      <c r="I62" s="311">
        <f>Model!$I$42</f>
        <v>1450800</v>
      </c>
      <c r="J62" s="311">
        <f>Model!$J$42</f>
        <v>1380600</v>
      </c>
      <c r="K62" s="314" t="str">
        <f t="shared" si="7"/>
        <v/>
      </c>
      <c r="L62" s="314" t="str">
        <f t="shared" si="3"/>
        <v/>
      </c>
      <c r="M62" s="314" t="str">
        <f t="shared" si="4"/>
        <v/>
      </c>
      <c r="N62" s="314" t="str">
        <f t="shared" si="5"/>
        <v/>
      </c>
      <c r="O62" s="314" t="str">
        <f t="shared" si="6"/>
        <v/>
      </c>
    </row>
    <row r="63" spans="1:15" x14ac:dyDescent="0.3">
      <c r="A63" s="312">
        <v>41336</v>
      </c>
      <c r="B63" s="313">
        <f t="shared" si="1"/>
        <v>3</v>
      </c>
      <c r="C63" s="313">
        <f t="shared" si="0"/>
        <v>1</v>
      </c>
      <c r="D63" s="311">
        <f t="shared" si="2"/>
        <v>675.7068570421294</v>
      </c>
      <c r="E63" s="311">
        <f>SUM(D$2:D63)</f>
        <v>218787.45390445943</v>
      </c>
      <c r="F63" s="311">
        <f>Model!$F$42</f>
        <v>1500000</v>
      </c>
      <c r="G63" s="311">
        <f>Model!$G$42</f>
        <v>1497600</v>
      </c>
      <c r="H63" s="311">
        <f>Model!$H$42</f>
        <v>1474200</v>
      </c>
      <c r="I63" s="311">
        <f>Model!$I$42</f>
        <v>1450800</v>
      </c>
      <c r="J63" s="311">
        <f>Model!$J$42</f>
        <v>1380600</v>
      </c>
      <c r="K63" s="314" t="str">
        <f t="shared" si="7"/>
        <v/>
      </c>
      <c r="L63" s="314" t="str">
        <f t="shared" si="3"/>
        <v/>
      </c>
      <c r="M63" s="314" t="str">
        <f t="shared" si="4"/>
        <v/>
      </c>
      <c r="N63" s="314" t="str">
        <f t="shared" si="5"/>
        <v/>
      </c>
      <c r="O63" s="314" t="str">
        <f t="shared" si="6"/>
        <v/>
      </c>
    </row>
    <row r="64" spans="1:15" x14ac:dyDescent="0.3">
      <c r="A64" s="312">
        <v>41337</v>
      </c>
      <c r="B64" s="313">
        <f t="shared" si="1"/>
        <v>3</v>
      </c>
      <c r="C64" s="313">
        <f t="shared" si="0"/>
        <v>1</v>
      </c>
      <c r="D64" s="311">
        <f t="shared" si="2"/>
        <v>675.7068570421294</v>
      </c>
      <c r="E64" s="311">
        <f>SUM(D$2:D64)</f>
        <v>219463.16076150155</v>
      </c>
      <c r="F64" s="311">
        <f>Model!$F$42</f>
        <v>1500000</v>
      </c>
      <c r="G64" s="311">
        <f>Model!$G$42</f>
        <v>1497600</v>
      </c>
      <c r="H64" s="311">
        <f>Model!$H$42</f>
        <v>1474200</v>
      </c>
      <c r="I64" s="311">
        <f>Model!$I$42</f>
        <v>1450800</v>
      </c>
      <c r="J64" s="311">
        <f>Model!$J$42</f>
        <v>1380600</v>
      </c>
      <c r="K64" s="314" t="str">
        <f t="shared" si="7"/>
        <v/>
      </c>
      <c r="L64" s="314" t="str">
        <f t="shared" si="3"/>
        <v/>
      </c>
      <c r="M64" s="314" t="str">
        <f t="shared" si="4"/>
        <v/>
      </c>
      <c r="N64" s="314" t="str">
        <f t="shared" si="5"/>
        <v/>
      </c>
      <c r="O64" s="314" t="str">
        <f t="shared" si="6"/>
        <v/>
      </c>
    </row>
    <row r="65" spans="1:15" x14ac:dyDescent="0.3">
      <c r="A65" s="312">
        <v>41338</v>
      </c>
      <c r="B65" s="313">
        <f t="shared" si="1"/>
        <v>3</v>
      </c>
      <c r="C65" s="313">
        <f t="shared" si="0"/>
        <v>1</v>
      </c>
      <c r="D65" s="311">
        <f t="shared" si="2"/>
        <v>675.7068570421294</v>
      </c>
      <c r="E65" s="311">
        <f>SUM(D$2:D65)</f>
        <v>220138.86761854368</v>
      </c>
      <c r="F65" s="311">
        <f>Model!$F$42</f>
        <v>1500000</v>
      </c>
      <c r="G65" s="311">
        <f>Model!$G$42</f>
        <v>1497600</v>
      </c>
      <c r="H65" s="311">
        <f>Model!$H$42</f>
        <v>1474200</v>
      </c>
      <c r="I65" s="311">
        <f>Model!$I$42</f>
        <v>1450800</v>
      </c>
      <c r="J65" s="311">
        <f>Model!$J$42</f>
        <v>1380600</v>
      </c>
      <c r="K65" s="314" t="str">
        <f t="shared" si="7"/>
        <v/>
      </c>
      <c r="L65" s="314" t="str">
        <f t="shared" si="3"/>
        <v/>
      </c>
      <c r="M65" s="314" t="str">
        <f t="shared" si="4"/>
        <v/>
      </c>
      <c r="N65" s="314" t="str">
        <f t="shared" si="5"/>
        <v/>
      </c>
      <c r="O65" s="314" t="str">
        <f t="shared" si="6"/>
        <v/>
      </c>
    </row>
    <row r="66" spans="1:15" x14ac:dyDescent="0.3">
      <c r="A66" s="312">
        <v>41339</v>
      </c>
      <c r="B66" s="313">
        <f t="shared" ref="B66:B129" si="9">MONTH(A66)</f>
        <v>3</v>
      </c>
      <c r="C66" s="313">
        <f t="shared" ref="C66:C129" si="10">IF(VLOOKUP($B66,$Q$2:$R$15,2,FALSE)=0,1,IF(VLOOKUP($B66,$Q$2:$R$15,2,FALSE)=VLOOKUP($B66,$Q$2:$S$15,3,FALSE),0,IF(AND((VLOOKUP(($B66-1),$Q$2:$R$15,2,FALSE)&gt;=1),VLOOKUP($B66,$Q$2:$R$15,2,FALSE)&gt;=DAY(A66)),0,IF(AND((VLOOKUP(($B66+1),$Q$2:$R$15,2,FALSE)&gt;=1),DAY(A66)&gt;(VLOOKUP($B66,$Q$2:$S$15,3,FALSE)-VLOOKUP($B66,$Q$2:$R$15,2,FALSE))),0,1))))</f>
        <v>1</v>
      </c>
      <c r="D66" s="311">
        <f t="shared" ref="D66:D129" si="11">IF(C66=0,0,VLOOKUP(B66,$Q$3:$T$14,4,FALSE))</f>
        <v>675.7068570421294</v>
      </c>
      <c r="E66" s="311">
        <f>SUM(D$2:D66)</f>
        <v>220814.5744755858</v>
      </c>
      <c r="F66" s="311">
        <f>Model!$F$42</f>
        <v>1500000</v>
      </c>
      <c r="G66" s="311">
        <f>Model!$G$42</f>
        <v>1497600</v>
      </c>
      <c r="H66" s="311">
        <f>Model!$H$42</f>
        <v>1474200</v>
      </c>
      <c r="I66" s="311">
        <f>Model!$I$42</f>
        <v>1450800</v>
      </c>
      <c r="J66" s="311">
        <f>Model!$J$42</f>
        <v>1380600</v>
      </c>
      <c r="K66" s="314" t="str">
        <f t="shared" ref="K66:K129" si="12">IF(ISNUMBER(K65),"  ",IF(K65="  ","  ",IF($E66&gt;F66,$A66,"")))</f>
        <v/>
      </c>
      <c r="L66" s="314" t="str">
        <f t="shared" ref="L66:L129" si="13">IF(ISNUMBER(L65),"  ",IF(L65="  ","  ",IF($E66&gt;G66,$A66,"")))</f>
        <v/>
      </c>
      <c r="M66" s="314" t="str">
        <f t="shared" ref="M66:M129" si="14">IF(ISNUMBER(M65),"  ",IF(M65="  ","  ",IF($E66&gt;H66,$A66,"")))</f>
        <v/>
      </c>
      <c r="N66" s="314" t="str">
        <f t="shared" ref="N66:N129" si="15">IF(ISNUMBER(N65),"  ",IF(N65="  ","  ",IF($E66&gt;I66,$A66,"")))</f>
        <v/>
      </c>
      <c r="O66" s="314" t="str">
        <f t="shared" ref="O66:O129" si="16">IF(ISNUMBER(O65),"  ",IF(O65="  ","  ",IF($E66&gt;J66,$A66,"")))</f>
        <v/>
      </c>
    </row>
    <row r="67" spans="1:15" x14ac:dyDescent="0.3">
      <c r="A67" s="312">
        <v>41340</v>
      </c>
      <c r="B67" s="313">
        <f t="shared" si="9"/>
        <v>3</v>
      </c>
      <c r="C67" s="313">
        <f t="shared" si="10"/>
        <v>1</v>
      </c>
      <c r="D67" s="311">
        <f t="shared" si="11"/>
        <v>675.7068570421294</v>
      </c>
      <c r="E67" s="311">
        <f>SUM(D$2:D67)</f>
        <v>221490.28133262793</v>
      </c>
      <c r="F67" s="311">
        <f>Model!$F$42</f>
        <v>1500000</v>
      </c>
      <c r="G67" s="311">
        <f>Model!$G$42</f>
        <v>1497600</v>
      </c>
      <c r="H67" s="311">
        <f>Model!$H$42</f>
        <v>1474200</v>
      </c>
      <c r="I67" s="311">
        <f>Model!$I$42</f>
        <v>1450800</v>
      </c>
      <c r="J67" s="311">
        <f>Model!$J$42</f>
        <v>1380600</v>
      </c>
      <c r="K67" s="314" t="str">
        <f t="shared" si="12"/>
        <v/>
      </c>
      <c r="L67" s="314" t="str">
        <f t="shared" si="13"/>
        <v/>
      </c>
      <c r="M67" s="314" t="str">
        <f t="shared" si="14"/>
        <v/>
      </c>
      <c r="N67" s="314" t="str">
        <f t="shared" si="15"/>
        <v/>
      </c>
      <c r="O67" s="314" t="str">
        <f t="shared" si="16"/>
        <v/>
      </c>
    </row>
    <row r="68" spans="1:15" x14ac:dyDescent="0.3">
      <c r="A68" s="312">
        <v>41341</v>
      </c>
      <c r="B68" s="313">
        <f t="shared" si="9"/>
        <v>3</v>
      </c>
      <c r="C68" s="313">
        <f t="shared" si="10"/>
        <v>1</v>
      </c>
      <c r="D68" s="311">
        <f t="shared" si="11"/>
        <v>675.7068570421294</v>
      </c>
      <c r="E68" s="311">
        <f>SUM(D$2:D68)</f>
        <v>222165.98818967005</v>
      </c>
      <c r="F68" s="311">
        <f>Model!$F$42</f>
        <v>1500000</v>
      </c>
      <c r="G68" s="311">
        <f>Model!$G$42</f>
        <v>1497600</v>
      </c>
      <c r="H68" s="311">
        <f>Model!$H$42</f>
        <v>1474200</v>
      </c>
      <c r="I68" s="311">
        <f>Model!$I$42</f>
        <v>1450800</v>
      </c>
      <c r="J68" s="311">
        <f>Model!$J$42</f>
        <v>1380600</v>
      </c>
      <c r="K68" s="314" t="str">
        <f t="shared" si="12"/>
        <v/>
      </c>
      <c r="L68" s="314" t="str">
        <f t="shared" si="13"/>
        <v/>
      </c>
      <c r="M68" s="314" t="str">
        <f t="shared" si="14"/>
        <v/>
      </c>
      <c r="N68" s="314" t="str">
        <f t="shared" si="15"/>
        <v/>
      </c>
      <c r="O68" s="314" t="str">
        <f t="shared" si="16"/>
        <v/>
      </c>
    </row>
    <row r="69" spans="1:15" x14ac:dyDescent="0.3">
      <c r="A69" s="312">
        <v>41342</v>
      </c>
      <c r="B69" s="313">
        <f t="shared" si="9"/>
        <v>3</v>
      </c>
      <c r="C69" s="313">
        <f t="shared" si="10"/>
        <v>1</v>
      </c>
      <c r="D69" s="311">
        <f t="shared" si="11"/>
        <v>675.7068570421294</v>
      </c>
      <c r="E69" s="311">
        <f>SUM(D$2:D69)</f>
        <v>222841.69504671218</v>
      </c>
      <c r="F69" s="311">
        <f>Model!$F$42</f>
        <v>1500000</v>
      </c>
      <c r="G69" s="311">
        <f>Model!$G$42</f>
        <v>1497600</v>
      </c>
      <c r="H69" s="311">
        <f>Model!$H$42</f>
        <v>1474200</v>
      </c>
      <c r="I69" s="311">
        <f>Model!$I$42</f>
        <v>1450800</v>
      </c>
      <c r="J69" s="311">
        <f>Model!$J$42</f>
        <v>1380600</v>
      </c>
      <c r="K69" s="314" t="str">
        <f t="shared" si="12"/>
        <v/>
      </c>
      <c r="L69" s="314" t="str">
        <f t="shared" si="13"/>
        <v/>
      </c>
      <c r="M69" s="314" t="str">
        <f t="shared" si="14"/>
        <v/>
      </c>
      <c r="N69" s="314" t="str">
        <f t="shared" si="15"/>
        <v/>
      </c>
      <c r="O69" s="314" t="str">
        <f t="shared" si="16"/>
        <v/>
      </c>
    </row>
    <row r="70" spans="1:15" x14ac:dyDescent="0.3">
      <c r="A70" s="312">
        <v>41343</v>
      </c>
      <c r="B70" s="313">
        <f t="shared" si="9"/>
        <v>3</v>
      </c>
      <c r="C70" s="313">
        <f t="shared" si="10"/>
        <v>1</v>
      </c>
      <c r="D70" s="311">
        <f t="shared" si="11"/>
        <v>675.7068570421294</v>
      </c>
      <c r="E70" s="311">
        <f>SUM(D$2:D70)</f>
        <v>223517.4019037543</v>
      </c>
      <c r="F70" s="311">
        <f>Model!$F$42</f>
        <v>1500000</v>
      </c>
      <c r="G70" s="311">
        <f>Model!$G$42</f>
        <v>1497600</v>
      </c>
      <c r="H70" s="311">
        <f>Model!$H$42</f>
        <v>1474200</v>
      </c>
      <c r="I70" s="311">
        <f>Model!$I$42</f>
        <v>1450800</v>
      </c>
      <c r="J70" s="311">
        <f>Model!$J$42</f>
        <v>1380600</v>
      </c>
      <c r="K70" s="314" t="str">
        <f t="shared" si="12"/>
        <v/>
      </c>
      <c r="L70" s="314" t="str">
        <f t="shared" si="13"/>
        <v/>
      </c>
      <c r="M70" s="314" t="str">
        <f t="shared" si="14"/>
        <v/>
      </c>
      <c r="N70" s="314" t="str">
        <f t="shared" si="15"/>
        <v/>
      </c>
      <c r="O70" s="314" t="str">
        <f t="shared" si="16"/>
        <v/>
      </c>
    </row>
    <row r="71" spans="1:15" x14ac:dyDescent="0.3">
      <c r="A71" s="312">
        <v>41344</v>
      </c>
      <c r="B71" s="313">
        <f t="shared" si="9"/>
        <v>3</v>
      </c>
      <c r="C71" s="313">
        <f t="shared" si="10"/>
        <v>1</v>
      </c>
      <c r="D71" s="311">
        <f t="shared" si="11"/>
        <v>675.7068570421294</v>
      </c>
      <c r="E71" s="311">
        <f>SUM(D$2:D71)</f>
        <v>224193.10876079643</v>
      </c>
      <c r="F71" s="311">
        <f>Model!$F$42</f>
        <v>1500000</v>
      </c>
      <c r="G71" s="311">
        <f>Model!$G$42</f>
        <v>1497600</v>
      </c>
      <c r="H71" s="311">
        <f>Model!$H$42</f>
        <v>1474200</v>
      </c>
      <c r="I71" s="311">
        <f>Model!$I$42</f>
        <v>1450800</v>
      </c>
      <c r="J71" s="311">
        <f>Model!$J$42</f>
        <v>1380600</v>
      </c>
      <c r="K71" s="314" t="str">
        <f t="shared" si="12"/>
        <v/>
      </c>
      <c r="L71" s="314" t="str">
        <f t="shared" si="13"/>
        <v/>
      </c>
      <c r="M71" s="314" t="str">
        <f t="shared" si="14"/>
        <v/>
      </c>
      <c r="N71" s="314" t="str">
        <f t="shared" si="15"/>
        <v/>
      </c>
      <c r="O71" s="314" t="str">
        <f t="shared" si="16"/>
        <v/>
      </c>
    </row>
    <row r="72" spans="1:15" x14ac:dyDescent="0.3">
      <c r="A72" s="312">
        <v>41345</v>
      </c>
      <c r="B72" s="313">
        <f t="shared" si="9"/>
        <v>3</v>
      </c>
      <c r="C72" s="313">
        <f t="shared" si="10"/>
        <v>1</v>
      </c>
      <c r="D72" s="311">
        <f t="shared" si="11"/>
        <v>675.7068570421294</v>
      </c>
      <c r="E72" s="311">
        <f>SUM(D$2:D72)</f>
        <v>224868.81561783855</v>
      </c>
      <c r="F72" s="311">
        <f>Model!$F$42</f>
        <v>1500000</v>
      </c>
      <c r="G72" s="311">
        <f>Model!$G$42</f>
        <v>1497600</v>
      </c>
      <c r="H72" s="311">
        <f>Model!$H$42</f>
        <v>1474200</v>
      </c>
      <c r="I72" s="311">
        <f>Model!$I$42</f>
        <v>1450800</v>
      </c>
      <c r="J72" s="311">
        <f>Model!$J$42</f>
        <v>1380600</v>
      </c>
      <c r="K72" s="314" t="str">
        <f t="shared" si="12"/>
        <v/>
      </c>
      <c r="L72" s="314" t="str">
        <f t="shared" si="13"/>
        <v/>
      </c>
      <c r="M72" s="314" t="str">
        <f t="shared" si="14"/>
        <v/>
      </c>
      <c r="N72" s="314" t="str">
        <f t="shared" si="15"/>
        <v/>
      </c>
      <c r="O72" s="314" t="str">
        <f t="shared" si="16"/>
        <v/>
      </c>
    </row>
    <row r="73" spans="1:15" x14ac:dyDescent="0.3">
      <c r="A73" s="312">
        <v>41346</v>
      </c>
      <c r="B73" s="313">
        <f t="shared" si="9"/>
        <v>3</v>
      </c>
      <c r="C73" s="313">
        <f t="shared" si="10"/>
        <v>1</v>
      </c>
      <c r="D73" s="311">
        <f t="shared" si="11"/>
        <v>675.7068570421294</v>
      </c>
      <c r="E73" s="311">
        <f>SUM(D$2:D73)</f>
        <v>225544.52247488068</v>
      </c>
      <c r="F73" s="311">
        <f>Model!$F$42</f>
        <v>1500000</v>
      </c>
      <c r="G73" s="311">
        <f>Model!$G$42</f>
        <v>1497600</v>
      </c>
      <c r="H73" s="311">
        <f>Model!$H$42</f>
        <v>1474200</v>
      </c>
      <c r="I73" s="311">
        <f>Model!$I$42</f>
        <v>1450800</v>
      </c>
      <c r="J73" s="311">
        <f>Model!$J$42</f>
        <v>1380600</v>
      </c>
      <c r="K73" s="314" t="str">
        <f t="shared" si="12"/>
        <v/>
      </c>
      <c r="L73" s="314" t="str">
        <f t="shared" si="13"/>
        <v/>
      </c>
      <c r="M73" s="314" t="str">
        <f t="shared" si="14"/>
        <v/>
      </c>
      <c r="N73" s="314" t="str">
        <f t="shared" si="15"/>
        <v/>
      </c>
      <c r="O73" s="314" t="str">
        <f t="shared" si="16"/>
        <v/>
      </c>
    </row>
    <row r="74" spans="1:15" x14ac:dyDescent="0.3">
      <c r="A74" s="312">
        <v>41347</v>
      </c>
      <c r="B74" s="313">
        <f t="shared" si="9"/>
        <v>3</v>
      </c>
      <c r="C74" s="313">
        <f t="shared" si="10"/>
        <v>1</v>
      </c>
      <c r="D74" s="311">
        <f t="shared" si="11"/>
        <v>675.7068570421294</v>
      </c>
      <c r="E74" s="311">
        <f>SUM(D$2:D74)</f>
        <v>226220.2293319228</v>
      </c>
      <c r="F74" s="311">
        <f>Model!$F$42</f>
        <v>1500000</v>
      </c>
      <c r="G74" s="311">
        <f>Model!$G$42</f>
        <v>1497600</v>
      </c>
      <c r="H74" s="311">
        <f>Model!$H$42</f>
        <v>1474200</v>
      </c>
      <c r="I74" s="311">
        <f>Model!$I$42</f>
        <v>1450800</v>
      </c>
      <c r="J74" s="311">
        <f>Model!$J$42</f>
        <v>1380600</v>
      </c>
      <c r="K74" s="314" t="str">
        <f t="shared" si="12"/>
        <v/>
      </c>
      <c r="L74" s="314" t="str">
        <f t="shared" si="13"/>
        <v/>
      </c>
      <c r="M74" s="314" t="str">
        <f t="shared" si="14"/>
        <v/>
      </c>
      <c r="N74" s="314" t="str">
        <f t="shared" si="15"/>
        <v/>
      </c>
      <c r="O74" s="314" t="str">
        <f t="shared" si="16"/>
        <v/>
      </c>
    </row>
    <row r="75" spans="1:15" x14ac:dyDescent="0.3">
      <c r="A75" s="312">
        <v>41348</v>
      </c>
      <c r="B75" s="313">
        <f t="shared" si="9"/>
        <v>3</v>
      </c>
      <c r="C75" s="313">
        <f t="shared" si="10"/>
        <v>1</v>
      </c>
      <c r="D75" s="311">
        <f t="shared" si="11"/>
        <v>675.7068570421294</v>
      </c>
      <c r="E75" s="311">
        <f>SUM(D$2:D75)</f>
        <v>226895.93618896493</v>
      </c>
      <c r="F75" s="311">
        <f>Model!$F$42</f>
        <v>1500000</v>
      </c>
      <c r="G75" s="311">
        <f>Model!$G$42</f>
        <v>1497600</v>
      </c>
      <c r="H75" s="311">
        <f>Model!$H$42</f>
        <v>1474200</v>
      </c>
      <c r="I75" s="311">
        <f>Model!$I$42</f>
        <v>1450800</v>
      </c>
      <c r="J75" s="311">
        <f>Model!$J$42</f>
        <v>1380600</v>
      </c>
      <c r="K75" s="314" t="str">
        <f t="shared" si="12"/>
        <v/>
      </c>
      <c r="L75" s="314" t="str">
        <f t="shared" si="13"/>
        <v/>
      </c>
      <c r="M75" s="314" t="str">
        <f t="shared" si="14"/>
        <v/>
      </c>
      <c r="N75" s="314" t="str">
        <f t="shared" si="15"/>
        <v/>
      </c>
      <c r="O75" s="314" t="str">
        <f t="shared" si="16"/>
        <v/>
      </c>
    </row>
    <row r="76" spans="1:15" x14ac:dyDescent="0.3">
      <c r="A76" s="312">
        <v>41349</v>
      </c>
      <c r="B76" s="313">
        <f t="shared" si="9"/>
        <v>3</v>
      </c>
      <c r="C76" s="313">
        <f t="shared" si="10"/>
        <v>1</v>
      </c>
      <c r="D76" s="311">
        <f t="shared" si="11"/>
        <v>675.7068570421294</v>
      </c>
      <c r="E76" s="311">
        <f>SUM(D$2:D76)</f>
        <v>227571.64304600706</v>
      </c>
      <c r="F76" s="311">
        <f>Model!$F$42</f>
        <v>1500000</v>
      </c>
      <c r="G76" s="311">
        <f>Model!$G$42</f>
        <v>1497600</v>
      </c>
      <c r="H76" s="311">
        <f>Model!$H$42</f>
        <v>1474200</v>
      </c>
      <c r="I76" s="311">
        <f>Model!$I$42</f>
        <v>1450800</v>
      </c>
      <c r="J76" s="311">
        <f>Model!$J$42</f>
        <v>1380600</v>
      </c>
      <c r="K76" s="314" t="str">
        <f t="shared" si="12"/>
        <v/>
      </c>
      <c r="L76" s="314" t="str">
        <f t="shared" si="13"/>
        <v/>
      </c>
      <c r="M76" s="314" t="str">
        <f t="shared" si="14"/>
        <v/>
      </c>
      <c r="N76" s="314" t="str">
        <f t="shared" si="15"/>
        <v/>
      </c>
      <c r="O76" s="314" t="str">
        <f t="shared" si="16"/>
        <v/>
      </c>
    </row>
    <row r="77" spans="1:15" x14ac:dyDescent="0.3">
      <c r="A77" s="312">
        <v>41350</v>
      </c>
      <c r="B77" s="313">
        <f t="shared" si="9"/>
        <v>3</v>
      </c>
      <c r="C77" s="313">
        <f t="shared" si="10"/>
        <v>1</v>
      </c>
      <c r="D77" s="311">
        <f t="shared" si="11"/>
        <v>675.7068570421294</v>
      </c>
      <c r="E77" s="311">
        <f>SUM(D$2:D77)</f>
        <v>228247.34990304918</v>
      </c>
      <c r="F77" s="311">
        <f>Model!$F$42</f>
        <v>1500000</v>
      </c>
      <c r="G77" s="311">
        <f>Model!$G$42</f>
        <v>1497600</v>
      </c>
      <c r="H77" s="311">
        <f>Model!$H$42</f>
        <v>1474200</v>
      </c>
      <c r="I77" s="311">
        <f>Model!$I$42</f>
        <v>1450800</v>
      </c>
      <c r="J77" s="311">
        <f>Model!$J$42</f>
        <v>1380600</v>
      </c>
      <c r="K77" s="314" t="str">
        <f t="shared" si="12"/>
        <v/>
      </c>
      <c r="L77" s="314" t="str">
        <f t="shared" si="13"/>
        <v/>
      </c>
      <c r="M77" s="314" t="str">
        <f t="shared" si="14"/>
        <v/>
      </c>
      <c r="N77" s="314" t="str">
        <f t="shared" si="15"/>
        <v/>
      </c>
      <c r="O77" s="314" t="str">
        <f t="shared" si="16"/>
        <v/>
      </c>
    </row>
    <row r="78" spans="1:15" x14ac:dyDescent="0.3">
      <c r="A78" s="312">
        <v>41351</v>
      </c>
      <c r="B78" s="313">
        <f t="shared" si="9"/>
        <v>3</v>
      </c>
      <c r="C78" s="313">
        <f t="shared" si="10"/>
        <v>1</v>
      </c>
      <c r="D78" s="311">
        <f t="shared" si="11"/>
        <v>675.7068570421294</v>
      </c>
      <c r="E78" s="311">
        <f>SUM(D$2:D78)</f>
        <v>228923.05676009131</v>
      </c>
      <c r="F78" s="311">
        <f>Model!$F$42</f>
        <v>1500000</v>
      </c>
      <c r="G78" s="311">
        <f>Model!$G$42</f>
        <v>1497600</v>
      </c>
      <c r="H78" s="311">
        <f>Model!$H$42</f>
        <v>1474200</v>
      </c>
      <c r="I78" s="311">
        <f>Model!$I$42</f>
        <v>1450800</v>
      </c>
      <c r="J78" s="311">
        <f>Model!$J$42</f>
        <v>1380600</v>
      </c>
      <c r="K78" s="314" t="str">
        <f t="shared" si="12"/>
        <v/>
      </c>
      <c r="L78" s="314" t="str">
        <f t="shared" si="13"/>
        <v/>
      </c>
      <c r="M78" s="314" t="str">
        <f t="shared" si="14"/>
        <v/>
      </c>
      <c r="N78" s="314" t="str">
        <f t="shared" si="15"/>
        <v/>
      </c>
      <c r="O78" s="314" t="str">
        <f t="shared" si="16"/>
        <v/>
      </c>
    </row>
    <row r="79" spans="1:15" x14ac:dyDescent="0.3">
      <c r="A79" s="312">
        <v>41352</v>
      </c>
      <c r="B79" s="313">
        <f t="shared" si="9"/>
        <v>3</v>
      </c>
      <c r="C79" s="313">
        <f t="shared" si="10"/>
        <v>1</v>
      </c>
      <c r="D79" s="311">
        <f t="shared" si="11"/>
        <v>675.7068570421294</v>
      </c>
      <c r="E79" s="311">
        <f>SUM(D$2:D79)</f>
        <v>229598.76361713343</v>
      </c>
      <c r="F79" s="311">
        <f>Model!$F$42</f>
        <v>1500000</v>
      </c>
      <c r="G79" s="311">
        <f>Model!$G$42</f>
        <v>1497600</v>
      </c>
      <c r="H79" s="311">
        <f>Model!$H$42</f>
        <v>1474200</v>
      </c>
      <c r="I79" s="311">
        <f>Model!$I$42</f>
        <v>1450800</v>
      </c>
      <c r="J79" s="311">
        <f>Model!$J$42</f>
        <v>1380600</v>
      </c>
      <c r="K79" s="314" t="str">
        <f t="shared" si="12"/>
        <v/>
      </c>
      <c r="L79" s="314" t="str">
        <f t="shared" si="13"/>
        <v/>
      </c>
      <c r="M79" s="314" t="str">
        <f t="shared" si="14"/>
        <v/>
      </c>
      <c r="N79" s="314" t="str">
        <f t="shared" si="15"/>
        <v/>
      </c>
      <c r="O79" s="314" t="str">
        <f t="shared" si="16"/>
        <v/>
      </c>
    </row>
    <row r="80" spans="1:15" x14ac:dyDescent="0.3">
      <c r="A80" s="312">
        <v>41353</v>
      </c>
      <c r="B80" s="313">
        <f t="shared" si="9"/>
        <v>3</v>
      </c>
      <c r="C80" s="313">
        <f t="shared" si="10"/>
        <v>1</v>
      </c>
      <c r="D80" s="311">
        <f t="shared" si="11"/>
        <v>675.7068570421294</v>
      </c>
      <c r="E80" s="311">
        <f>SUM(D$2:D80)</f>
        <v>230274.47047417556</v>
      </c>
      <c r="F80" s="311">
        <f>Model!$F$42</f>
        <v>1500000</v>
      </c>
      <c r="G80" s="311">
        <f>Model!$G$42</f>
        <v>1497600</v>
      </c>
      <c r="H80" s="311">
        <f>Model!$H$42</f>
        <v>1474200</v>
      </c>
      <c r="I80" s="311">
        <f>Model!$I$42</f>
        <v>1450800</v>
      </c>
      <c r="J80" s="311">
        <f>Model!$J$42</f>
        <v>1380600</v>
      </c>
      <c r="K80" s="314" t="str">
        <f t="shared" si="12"/>
        <v/>
      </c>
      <c r="L80" s="314" t="str">
        <f t="shared" si="13"/>
        <v/>
      </c>
      <c r="M80" s="314" t="str">
        <f t="shared" si="14"/>
        <v/>
      </c>
      <c r="N80" s="314" t="str">
        <f t="shared" si="15"/>
        <v/>
      </c>
      <c r="O80" s="314" t="str">
        <f t="shared" si="16"/>
        <v/>
      </c>
    </row>
    <row r="81" spans="1:15" x14ac:dyDescent="0.3">
      <c r="A81" s="312">
        <v>41354</v>
      </c>
      <c r="B81" s="313">
        <f t="shared" si="9"/>
        <v>3</v>
      </c>
      <c r="C81" s="313">
        <f t="shared" si="10"/>
        <v>1</v>
      </c>
      <c r="D81" s="311">
        <f t="shared" si="11"/>
        <v>675.7068570421294</v>
      </c>
      <c r="E81" s="311">
        <f>SUM(D$2:D81)</f>
        <v>230950.17733121768</v>
      </c>
      <c r="F81" s="311">
        <f>Model!$F$42</f>
        <v>1500000</v>
      </c>
      <c r="G81" s="311">
        <f>Model!$G$42</f>
        <v>1497600</v>
      </c>
      <c r="H81" s="311">
        <f>Model!$H$42</f>
        <v>1474200</v>
      </c>
      <c r="I81" s="311">
        <f>Model!$I$42</f>
        <v>1450800</v>
      </c>
      <c r="J81" s="311">
        <f>Model!$J$42</f>
        <v>1380600</v>
      </c>
      <c r="K81" s="314" t="str">
        <f t="shared" si="12"/>
        <v/>
      </c>
      <c r="L81" s="314" t="str">
        <f t="shared" si="13"/>
        <v/>
      </c>
      <c r="M81" s="314" t="str">
        <f t="shared" si="14"/>
        <v/>
      </c>
      <c r="N81" s="314" t="str">
        <f t="shared" si="15"/>
        <v/>
      </c>
      <c r="O81" s="314" t="str">
        <f t="shared" si="16"/>
        <v/>
      </c>
    </row>
    <row r="82" spans="1:15" x14ac:dyDescent="0.3">
      <c r="A82" s="312">
        <v>41355</v>
      </c>
      <c r="B82" s="313">
        <f t="shared" si="9"/>
        <v>3</v>
      </c>
      <c r="C82" s="313">
        <f t="shared" si="10"/>
        <v>1</v>
      </c>
      <c r="D82" s="311">
        <f t="shared" si="11"/>
        <v>675.7068570421294</v>
      </c>
      <c r="E82" s="311">
        <f>SUM(D$2:D82)</f>
        <v>231625.88418825981</v>
      </c>
      <c r="F82" s="311">
        <f>Model!$F$42</f>
        <v>1500000</v>
      </c>
      <c r="G82" s="311">
        <f>Model!$G$42</f>
        <v>1497600</v>
      </c>
      <c r="H82" s="311">
        <f>Model!$H$42</f>
        <v>1474200</v>
      </c>
      <c r="I82" s="311">
        <f>Model!$I$42</f>
        <v>1450800</v>
      </c>
      <c r="J82" s="311">
        <f>Model!$J$42</f>
        <v>1380600</v>
      </c>
      <c r="K82" s="314" t="str">
        <f t="shared" si="12"/>
        <v/>
      </c>
      <c r="L82" s="314" t="str">
        <f t="shared" si="13"/>
        <v/>
      </c>
      <c r="M82" s="314" t="str">
        <f t="shared" si="14"/>
        <v/>
      </c>
      <c r="N82" s="314" t="str">
        <f t="shared" si="15"/>
        <v/>
      </c>
      <c r="O82" s="314" t="str">
        <f t="shared" si="16"/>
        <v/>
      </c>
    </row>
    <row r="83" spans="1:15" x14ac:dyDescent="0.3">
      <c r="A83" s="312">
        <v>41356</v>
      </c>
      <c r="B83" s="313">
        <f t="shared" si="9"/>
        <v>3</v>
      </c>
      <c r="C83" s="313">
        <f t="shared" si="10"/>
        <v>1</v>
      </c>
      <c r="D83" s="311">
        <f t="shared" si="11"/>
        <v>675.7068570421294</v>
      </c>
      <c r="E83" s="311">
        <f>SUM(D$2:D83)</f>
        <v>232301.59104530193</v>
      </c>
      <c r="F83" s="311">
        <f>Model!$F$42</f>
        <v>1500000</v>
      </c>
      <c r="G83" s="311">
        <f>Model!$G$42</f>
        <v>1497600</v>
      </c>
      <c r="H83" s="311">
        <f>Model!$H$42</f>
        <v>1474200</v>
      </c>
      <c r="I83" s="311">
        <f>Model!$I$42</f>
        <v>1450800</v>
      </c>
      <c r="J83" s="311">
        <f>Model!$J$42</f>
        <v>1380600</v>
      </c>
      <c r="K83" s="314" t="str">
        <f t="shared" si="12"/>
        <v/>
      </c>
      <c r="L83" s="314" t="str">
        <f t="shared" si="13"/>
        <v/>
      </c>
      <c r="M83" s="314" t="str">
        <f t="shared" si="14"/>
        <v/>
      </c>
      <c r="N83" s="314" t="str">
        <f t="shared" si="15"/>
        <v/>
      </c>
      <c r="O83" s="314" t="str">
        <f t="shared" si="16"/>
        <v/>
      </c>
    </row>
    <row r="84" spans="1:15" x14ac:dyDescent="0.3">
      <c r="A84" s="312">
        <v>41357</v>
      </c>
      <c r="B84" s="313">
        <f t="shared" si="9"/>
        <v>3</v>
      </c>
      <c r="C84" s="313">
        <f t="shared" si="10"/>
        <v>1</v>
      </c>
      <c r="D84" s="311">
        <f t="shared" si="11"/>
        <v>675.7068570421294</v>
      </c>
      <c r="E84" s="311">
        <f>SUM(D$2:D84)</f>
        <v>232977.29790234406</v>
      </c>
      <c r="F84" s="311">
        <f>Model!$F$42</f>
        <v>1500000</v>
      </c>
      <c r="G84" s="311">
        <f>Model!$G$42</f>
        <v>1497600</v>
      </c>
      <c r="H84" s="311">
        <f>Model!$H$42</f>
        <v>1474200</v>
      </c>
      <c r="I84" s="311">
        <f>Model!$I$42</f>
        <v>1450800</v>
      </c>
      <c r="J84" s="311">
        <f>Model!$J$42</f>
        <v>1380600</v>
      </c>
      <c r="K84" s="314" t="str">
        <f t="shared" si="12"/>
        <v/>
      </c>
      <c r="L84" s="314" t="str">
        <f t="shared" si="13"/>
        <v/>
      </c>
      <c r="M84" s="314" t="str">
        <f t="shared" si="14"/>
        <v/>
      </c>
      <c r="N84" s="314" t="str">
        <f t="shared" si="15"/>
        <v/>
      </c>
      <c r="O84" s="314" t="str">
        <f t="shared" si="16"/>
        <v/>
      </c>
    </row>
    <row r="85" spans="1:15" x14ac:dyDescent="0.3">
      <c r="A85" s="312">
        <v>41358</v>
      </c>
      <c r="B85" s="313">
        <f t="shared" si="9"/>
        <v>3</v>
      </c>
      <c r="C85" s="313">
        <f t="shared" si="10"/>
        <v>1</v>
      </c>
      <c r="D85" s="311">
        <f t="shared" si="11"/>
        <v>675.7068570421294</v>
      </c>
      <c r="E85" s="311">
        <f>SUM(D$2:D85)</f>
        <v>233653.00475938618</v>
      </c>
      <c r="F85" s="311">
        <f>Model!$F$42</f>
        <v>1500000</v>
      </c>
      <c r="G85" s="311">
        <f>Model!$G$42</f>
        <v>1497600</v>
      </c>
      <c r="H85" s="311">
        <f>Model!$H$42</f>
        <v>1474200</v>
      </c>
      <c r="I85" s="311">
        <f>Model!$I$42</f>
        <v>1450800</v>
      </c>
      <c r="J85" s="311">
        <f>Model!$J$42</f>
        <v>1380600</v>
      </c>
      <c r="K85" s="314" t="str">
        <f t="shared" si="12"/>
        <v/>
      </c>
      <c r="L85" s="314" t="str">
        <f t="shared" si="13"/>
        <v/>
      </c>
      <c r="M85" s="314" t="str">
        <f t="shared" si="14"/>
        <v/>
      </c>
      <c r="N85" s="314" t="str">
        <f t="shared" si="15"/>
        <v/>
      </c>
      <c r="O85" s="314" t="str">
        <f t="shared" si="16"/>
        <v/>
      </c>
    </row>
    <row r="86" spans="1:15" x14ac:dyDescent="0.3">
      <c r="A86" s="312">
        <v>41359</v>
      </c>
      <c r="B86" s="313">
        <f t="shared" si="9"/>
        <v>3</v>
      </c>
      <c r="C86" s="313">
        <f t="shared" si="10"/>
        <v>1</v>
      </c>
      <c r="D86" s="311">
        <f t="shared" si="11"/>
        <v>675.7068570421294</v>
      </c>
      <c r="E86" s="311">
        <f>SUM(D$2:D86)</f>
        <v>234328.71161642831</v>
      </c>
      <c r="F86" s="311">
        <f>Model!$F$42</f>
        <v>1500000</v>
      </c>
      <c r="G86" s="311">
        <f>Model!$G$42</f>
        <v>1497600</v>
      </c>
      <c r="H86" s="311">
        <f>Model!$H$42</f>
        <v>1474200</v>
      </c>
      <c r="I86" s="311">
        <f>Model!$I$42</f>
        <v>1450800</v>
      </c>
      <c r="J86" s="311">
        <f>Model!$J$42</f>
        <v>1380600</v>
      </c>
      <c r="K86" s="314" t="str">
        <f t="shared" si="12"/>
        <v/>
      </c>
      <c r="L86" s="314" t="str">
        <f t="shared" si="13"/>
        <v/>
      </c>
      <c r="M86" s="314" t="str">
        <f t="shared" si="14"/>
        <v/>
      </c>
      <c r="N86" s="314" t="str">
        <f t="shared" si="15"/>
        <v/>
      </c>
      <c r="O86" s="314" t="str">
        <f t="shared" si="16"/>
        <v/>
      </c>
    </row>
    <row r="87" spans="1:15" x14ac:dyDescent="0.3">
      <c r="A87" s="312">
        <v>41360</v>
      </c>
      <c r="B87" s="313">
        <f t="shared" si="9"/>
        <v>3</v>
      </c>
      <c r="C87" s="313">
        <f t="shared" si="10"/>
        <v>1</v>
      </c>
      <c r="D87" s="311">
        <f t="shared" si="11"/>
        <v>675.7068570421294</v>
      </c>
      <c r="E87" s="311">
        <f>SUM(D$2:D87)</f>
        <v>235004.41847347043</v>
      </c>
      <c r="F87" s="311">
        <f>Model!$F$42</f>
        <v>1500000</v>
      </c>
      <c r="G87" s="311">
        <f>Model!$G$42</f>
        <v>1497600</v>
      </c>
      <c r="H87" s="311">
        <f>Model!$H$42</f>
        <v>1474200</v>
      </c>
      <c r="I87" s="311">
        <f>Model!$I$42</f>
        <v>1450800</v>
      </c>
      <c r="J87" s="311">
        <f>Model!$J$42</f>
        <v>1380600</v>
      </c>
      <c r="K87" s="314" t="str">
        <f t="shared" si="12"/>
        <v/>
      </c>
      <c r="L87" s="314" t="str">
        <f t="shared" si="13"/>
        <v/>
      </c>
      <c r="M87" s="314" t="str">
        <f t="shared" si="14"/>
        <v/>
      </c>
      <c r="N87" s="314" t="str">
        <f t="shared" si="15"/>
        <v/>
      </c>
      <c r="O87" s="314" t="str">
        <f t="shared" si="16"/>
        <v/>
      </c>
    </row>
    <row r="88" spans="1:15" x14ac:dyDescent="0.3">
      <c r="A88" s="312">
        <v>41361</v>
      </c>
      <c r="B88" s="313">
        <f t="shared" si="9"/>
        <v>3</v>
      </c>
      <c r="C88" s="313">
        <f t="shared" si="10"/>
        <v>1</v>
      </c>
      <c r="D88" s="311">
        <f t="shared" si="11"/>
        <v>675.7068570421294</v>
      </c>
      <c r="E88" s="311">
        <f>SUM(D$2:D88)</f>
        <v>235680.12533051256</v>
      </c>
      <c r="F88" s="311">
        <f>Model!$F$42</f>
        <v>1500000</v>
      </c>
      <c r="G88" s="311">
        <f>Model!$G$42</f>
        <v>1497600</v>
      </c>
      <c r="H88" s="311">
        <f>Model!$H$42</f>
        <v>1474200</v>
      </c>
      <c r="I88" s="311">
        <f>Model!$I$42</f>
        <v>1450800</v>
      </c>
      <c r="J88" s="311">
        <f>Model!$J$42</f>
        <v>1380600</v>
      </c>
      <c r="K88" s="314" t="str">
        <f t="shared" si="12"/>
        <v/>
      </c>
      <c r="L88" s="314" t="str">
        <f t="shared" si="13"/>
        <v/>
      </c>
      <c r="M88" s="314" t="str">
        <f t="shared" si="14"/>
        <v/>
      </c>
      <c r="N88" s="314" t="str">
        <f t="shared" si="15"/>
        <v/>
      </c>
      <c r="O88" s="314" t="str">
        <f t="shared" si="16"/>
        <v/>
      </c>
    </row>
    <row r="89" spans="1:15" x14ac:dyDescent="0.3">
      <c r="A89" s="312">
        <v>41362</v>
      </c>
      <c r="B89" s="313">
        <f t="shared" si="9"/>
        <v>3</v>
      </c>
      <c r="C89" s="313">
        <f t="shared" si="10"/>
        <v>1</v>
      </c>
      <c r="D89" s="311">
        <f t="shared" si="11"/>
        <v>675.7068570421294</v>
      </c>
      <c r="E89" s="311">
        <f>SUM(D$2:D89)</f>
        <v>236355.83218755468</v>
      </c>
      <c r="F89" s="311">
        <f>Model!$F$42</f>
        <v>1500000</v>
      </c>
      <c r="G89" s="311">
        <f>Model!$G$42</f>
        <v>1497600</v>
      </c>
      <c r="H89" s="311">
        <f>Model!$H$42</f>
        <v>1474200</v>
      </c>
      <c r="I89" s="311">
        <f>Model!$I$42</f>
        <v>1450800</v>
      </c>
      <c r="J89" s="311">
        <f>Model!$J$42</f>
        <v>1380600</v>
      </c>
      <c r="K89" s="314" t="str">
        <f t="shared" si="12"/>
        <v/>
      </c>
      <c r="L89" s="314" t="str">
        <f t="shared" si="13"/>
        <v/>
      </c>
      <c r="M89" s="314" t="str">
        <f t="shared" si="14"/>
        <v/>
      </c>
      <c r="N89" s="314" t="str">
        <f t="shared" si="15"/>
        <v/>
      </c>
      <c r="O89" s="314" t="str">
        <f t="shared" si="16"/>
        <v/>
      </c>
    </row>
    <row r="90" spans="1:15" x14ac:dyDescent="0.3">
      <c r="A90" s="312">
        <v>41363</v>
      </c>
      <c r="B90" s="313">
        <f t="shared" si="9"/>
        <v>3</v>
      </c>
      <c r="C90" s="313">
        <f t="shared" si="10"/>
        <v>1</v>
      </c>
      <c r="D90" s="311">
        <f t="shared" si="11"/>
        <v>675.7068570421294</v>
      </c>
      <c r="E90" s="311">
        <f>SUM(D$2:D90)</f>
        <v>237031.53904459681</v>
      </c>
      <c r="F90" s="311">
        <f>Model!$F$42</f>
        <v>1500000</v>
      </c>
      <c r="G90" s="311">
        <f>Model!$G$42</f>
        <v>1497600</v>
      </c>
      <c r="H90" s="311">
        <f>Model!$H$42</f>
        <v>1474200</v>
      </c>
      <c r="I90" s="311">
        <f>Model!$I$42</f>
        <v>1450800</v>
      </c>
      <c r="J90" s="311">
        <f>Model!$J$42</f>
        <v>1380600</v>
      </c>
      <c r="K90" s="314" t="str">
        <f t="shared" si="12"/>
        <v/>
      </c>
      <c r="L90" s="314" t="str">
        <f t="shared" si="13"/>
        <v/>
      </c>
      <c r="M90" s="314" t="str">
        <f t="shared" si="14"/>
        <v/>
      </c>
      <c r="N90" s="314" t="str">
        <f t="shared" si="15"/>
        <v/>
      </c>
      <c r="O90" s="314" t="str">
        <f t="shared" si="16"/>
        <v/>
      </c>
    </row>
    <row r="91" spans="1:15" x14ac:dyDescent="0.3">
      <c r="A91" s="312">
        <v>41364</v>
      </c>
      <c r="B91" s="313">
        <f t="shared" si="9"/>
        <v>3</v>
      </c>
      <c r="C91" s="313">
        <f t="shared" si="10"/>
        <v>1</v>
      </c>
      <c r="D91" s="311">
        <f t="shared" si="11"/>
        <v>675.7068570421294</v>
      </c>
      <c r="E91" s="311">
        <f>SUM(D$2:D91)</f>
        <v>237707.24590163893</v>
      </c>
      <c r="F91" s="311">
        <f>Model!$F$42</f>
        <v>1500000</v>
      </c>
      <c r="G91" s="311">
        <f>Model!$G$42</f>
        <v>1497600</v>
      </c>
      <c r="H91" s="311">
        <f>Model!$H$42</f>
        <v>1474200</v>
      </c>
      <c r="I91" s="311">
        <f>Model!$I$42</f>
        <v>1450800</v>
      </c>
      <c r="J91" s="311">
        <f>Model!$J$42</f>
        <v>1380600</v>
      </c>
      <c r="K91" s="314" t="str">
        <f t="shared" si="12"/>
        <v/>
      </c>
      <c r="L91" s="314" t="str">
        <f t="shared" si="13"/>
        <v/>
      </c>
      <c r="M91" s="314" t="str">
        <f t="shared" si="14"/>
        <v/>
      </c>
      <c r="N91" s="314" t="str">
        <f t="shared" si="15"/>
        <v/>
      </c>
      <c r="O91" s="314" t="str">
        <f t="shared" si="16"/>
        <v/>
      </c>
    </row>
    <row r="92" spans="1:15" x14ac:dyDescent="0.3">
      <c r="A92" s="312">
        <v>41365</v>
      </c>
      <c r="B92" s="313">
        <f t="shared" si="9"/>
        <v>4</v>
      </c>
      <c r="C92" s="313">
        <f t="shared" si="10"/>
        <v>1</v>
      </c>
      <c r="D92" s="311">
        <f t="shared" si="11"/>
        <v>814.22513661202186</v>
      </c>
      <c r="E92" s="311">
        <f>SUM(D$2:D92)</f>
        <v>238521.47103825095</v>
      </c>
      <c r="F92" s="311">
        <f>Model!$F$42</f>
        <v>1500000</v>
      </c>
      <c r="G92" s="311">
        <f>Model!$G$42</f>
        <v>1497600</v>
      </c>
      <c r="H92" s="311">
        <f>Model!$H$42</f>
        <v>1474200</v>
      </c>
      <c r="I92" s="311">
        <f>Model!$I$42</f>
        <v>1450800</v>
      </c>
      <c r="J92" s="311">
        <f>Model!$J$42</f>
        <v>1380600</v>
      </c>
      <c r="K92" s="314" t="str">
        <f t="shared" si="12"/>
        <v/>
      </c>
      <c r="L92" s="314" t="str">
        <f t="shared" si="13"/>
        <v/>
      </c>
      <c r="M92" s="314" t="str">
        <f t="shared" si="14"/>
        <v/>
      </c>
      <c r="N92" s="314" t="str">
        <f t="shared" si="15"/>
        <v/>
      </c>
      <c r="O92" s="314" t="str">
        <f t="shared" si="16"/>
        <v/>
      </c>
    </row>
    <row r="93" spans="1:15" x14ac:dyDescent="0.3">
      <c r="A93" s="312">
        <v>41366</v>
      </c>
      <c r="B93" s="313">
        <f t="shared" si="9"/>
        <v>4</v>
      </c>
      <c r="C93" s="313">
        <f t="shared" si="10"/>
        <v>1</v>
      </c>
      <c r="D93" s="311">
        <f t="shared" si="11"/>
        <v>814.22513661202186</v>
      </c>
      <c r="E93" s="311">
        <f>SUM(D$2:D93)</f>
        <v>239335.69617486297</v>
      </c>
      <c r="F93" s="311">
        <f>Model!$F$42</f>
        <v>1500000</v>
      </c>
      <c r="G93" s="311">
        <f>Model!$G$42</f>
        <v>1497600</v>
      </c>
      <c r="H93" s="311">
        <f>Model!$H$42</f>
        <v>1474200</v>
      </c>
      <c r="I93" s="311">
        <f>Model!$I$42</f>
        <v>1450800</v>
      </c>
      <c r="J93" s="311">
        <f>Model!$J$42</f>
        <v>1380600</v>
      </c>
      <c r="K93" s="314" t="str">
        <f t="shared" si="12"/>
        <v/>
      </c>
      <c r="L93" s="314" t="str">
        <f t="shared" si="13"/>
        <v/>
      </c>
      <c r="M93" s="314" t="str">
        <f t="shared" si="14"/>
        <v/>
      </c>
      <c r="N93" s="314" t="str">
        <f t="shared" si="15"/>
        <v/>
      </c>
      <c r="O93" s="314" t="str">
        <f t="shared" si="16"/>
        <v/>
      </c>
    </row>
    <row r="94" spans="1:15" x14ac:dyDescent="0.3">
      <c r="A94" s="312">
        <v>41367</v>
      </c>
      <c r="B94" s="313">
        <f t="shared" si="9"/>
        <v>4</v>
      </c>
      <c r="C94" s="313">
        <f t="shared" si="10"/>
        <v>1</v>
      </c>
      <c r="D94" s="311">
        <f t="shared" si="11"/>
        <v>814.22513661202186</v>
      </c>
      <c r="E94" s="311">
        <f>SUM(D$2:D94)</f>
        <v>240149.92131147499</v>
      </c>
      <c r="F94" s="311">
        <f>Model!$F$42</f>
        <v>1500000</v>
      </c>
      <c r="G94" s="311">
        <f>Model!$G$42</f>
        <v>1497600</v>
      </c>
      <c r="H94" s="311">
        <f>Model!$H$42</f>
        <v>1474200</v>
      </c>
      <c r="I94" s="311">
        <f>Model!$I$42</f>
        <v>1450800</v>
      </c>
      <c r="J94" s="311">
        <f>Model!$J$42</f>
        <v>1380600</v>
      </c>
      <c r="K94" s="314" t="str">
        <f t="shared" si="12"/>
        <v/>
      </c>
      <c r="L94" s="314" t="str">
        <f t="shared" si="13"/>
        <v/>
      </c>
      <c r="M94" s="314" t="str">
        <f t="shared" si="14"/>
        <v/>
      </c>
      <c r="N94" s="314" t="str">
        <f t="shared" si="15"/>
        <v/>
      </c>
      <c r="O94" s="314" t="str">
        <f t="shared" si="16"/>
        <v/>
      </c>
    </row>
    <row r="95" spans="1:15" x14ac:dyDescent="0.3">
      <c r="A95" s="312">
        <v>41368</v>
      </c>
      <c r="B95" s="313">
        <f t="shared" si="9"/>
        <v>4</v>
      </c>
      <c r="C95" s="313">
        <f t="shared" si="10"/>
        <v>1</v>
      </c>
      <c r="D95" s="311">
        <f t="shared" si="11"/>
        <v>814.22513661202186</v>
      </c>
      <c r="E95" s="311">
        <f>SUM(D$2:D95)</f>
        <v>240964.14644808701</v>
      </c>
      <c r="F95" s="311">
        <f>Model!$F$42</f>
        <v>1500000</v>
      </c>
      <c r="G95" s="311">
        <f>Model!$G$42</f>
        <v>1497600</v>
      </c>
      <c r="H95" s="311">
        <f>Model!$H$42</f>
        <v>1474200</v>
      </c>
      <c r="I95" s="311">
        <f>Model!$I$42</f>
        <v>1450800</v>
      </c>
      <c r="J95" s="311">
        <f>Model!$J$42</f>
        <v>1380600</v>
      </c>
      <c r="K95" s="314" t="str">
        <f t="shared" si="12"/>
        <v/>
      </c>
      <c r="L95" s="314" t="str">
        <f t="shared" si="13"/>
        <v/>
      </c>
      <c r="M95" s="314" t="str">
        <f t="shared" si="14"/>
        <v/>
      </c>
      <c r="N95" s="314" t="str">
        <f t="shared" si="15"/>
        <v/>
      </c>
      <c r="O95" s="314" t="str">
        <f t="shared" si="16"/>
        <v/>
      </c>
    </row>
    <row r="96" spans="1:15" x14ac:dyDescent="0.3">
      <c r="A96" s="312">
        <v>41369</v>
      </c>
      <c r="B96" s="313">
        <f t="shared" si="9"/>
        <v>4</v>
      </c>
      <c r="C96" s="313">
        <f t="shared" si="10"/>
        <v>1</v>
      </c>
      <c r="D96" s="311">
        <f t="shared" si="11"/>
        <v>814.22513661202186</v>
      </c>
      <c r="E96" s="311">
        <f>SUM(D$2:D96)</f>
        <v>241778.37158469902</v>
      </c>
      <c r="F96" s="311">
        <f>Model!$F$42</f>
        <v>1500000</v>
      </c>
      <c r="G96" s="311">
        <f>Model!$G$42</f>
        <v>1497600</v>
      </c>
      <c r="H96" s="311">
        <f>Model!$H$42</f>
        <v>1474200</v>
      </c>
      <c r="I96" s="311">
        <f>Model!$I$42</f>
        <v>1450800</v>
      </c>
      <c r="J96" s="311">
        <f>Model!$J$42</f>
        <v>1380600</v>
      </c>
      <c r="K96" s="314" t="str">
        <f t="shared" si="12"/>
        <v/>
      </c>
      <c r="L96" s="314" t="str">
        <f t="shared" si="13"/>
        <v/>
      </c>
      <c r="M96" s="314" t="str">
        <f t="shared" si="14"/>
        <v/>
      </c>
      <c r="N96" s="314" t="str">
        <f t="shared" si="15"/>
        <v/>
      </c>
      <c r="O96" s="314" t="str">
        <f t="shared" si="16"/>
        <v/>
      </c>
    </row>
    <row r="97" spans="1:15" x14ac:dyDescent="0.3">
      <c r="A97" s="312">
        <v>41370</v>
      </c>
      <c r="B97" s="313">
        <f t="shared" si="9"/>
        <v>4</v>
      </c>
      <c r="C97" s="313">
        <f t="shared" si="10"/>
        <v>1</v>
      </c>
      <c r="D97" s="311">
        <f t="shared" si="11"/>
        <v>814.22513661202186</v>
      </c>
      <c r="E97" s="311">
        <f>SUM(D$2:D97)</f>
        <v>242592.59672131104</v>
      </c>
      <c r="F97" s="311">
        <f>Model!$F$42</f>
        <v>1500000</v>
      </c>
      <c r="G97" s="311">
        <f>Model!$G$42</f>
        <v>1497600</v>
      </c>
      <c r="H97" s="311">
        <f>Model!$H$42</f>
        <v>1474200</v>
      </c>
      <c r="I97" s="311">
        <f>Model!$I$42</f>
        <v>1450800</v>
      </c>
      <c r="J97" s="311">
        <f>Model!$J$42</f>
        <v>1380600</v>
      </c>
      <c r="K97" s="314" t="str">
        <f t="shared" si="12"/>
        <v/>
      </c>
      <c r="L97" s="314" t="str">
        <f t="shared" si="13"/>
        <v/>
      </c>
      <c r="M97" s="314" t="str">
        <f t="shared" si="14"/>
        <v/>
      </c>
      <c r="N97" s="314" t="str">
        <f t="shared" si="15"/>
        <v/>
      </c>
      <c r="O97" s="314" t="str">
        <f t="shared" si="16"/>
        <v/>
      </c>
    </row>
    <row r="98" spans="1:15" x14ac:dyDescent="0.3">
      <c r="A98" s="312">
        <v>41371</v>
      </c>
      <c r="B98" s="313">
        <f t="shared" si="9"/>
        <v>4</v>
      </c>
      <c r="C98" s="313">
        <f t="shared" si="10"/>
        <v>1</v>
      </c>
      <c r="D98" s="311">
        <f t="shared" si="11"/>
        <v>814.22513661202186</v>
      </c>
      <c r="E98" s="311">
        <f>SUM(D$2:D98)</f>
        <v>243406.82185792306</v>
      </c>
      <c r="F98" s="311">
        <f>Model!$F$42</f>
        <v>1500000</v>
      </c>
      <c r="G98" s="311">
        <f>Model!$G$42</f>
        <v>1497600</v>
      </c>
      <c r="H98" s="311">
        <f>Model!$H$42</f>
        <v>1474200</v>
      </c>
      <c r="I98" s="311">
        <f>Model!$I$42</f>
        <v>1450800</v>
      </c>
      <c r="J98" s="311">
        <f>Model!$J$42</f>
        <v>1380600</v>
      </c>
      <c r="K98" s="314" t="str">
        <f t="shared" si="12"/>
        <v/>
      </c>
      <c r="L98" s="314" t="str">
        <f t="shared" si="13"/>
        <v/>
      </c>
      <c r="M98" s="314" t="str">
        <f t="shared" si="14"/>
        <v/>
      </c>
      <c r="N98" s="314" t="str">
        <f t="shared" si="15"/>
        <v/>
      </c>
      <c r="O98" s="314" t="str">
        <f t="shared" si="16"/>
        <v/>
      </c>
    </row>
    <row r="99" spans="1:15" x14ac:dyDescent="0.3">
      <c r="A99" s="312">
        <v>41372</v>
      </c>
      <c r="B99" s="313">
        <f t="shared" si="9"/>
        <v>4</v>
      </c>
      <c r="C99" s="313">
        <f t="shared" si="10"/>
        <v>1</v>
      </c>
      <c r="D99" s="311">
        <f t="shared" si="11"/>
        <v>814.22513661202186</v>
      </c>
      <c r="E99" s="311">
        <f>SUM(D$2:D99)</f>
        <v>244221.04699453508</v>
      </c>
      <c r="F99" s="311">
        <f>Model!$F$42</f>
        <v>1500000</v>
      </c>
      <c r="G99" s="311">
        <f>Model!$G$42</f>
        <v>1497600</v>
      </c>
      <c r="H99" s="311">
        <f>Model!$H$42</f>
        <v>1474200</v>
      </c>
      <c r="I99" s="311">
        <f>Model!$I$42</f>
        <v>1450800</v>
      </c>
      <c r="J99" s="311">
        <f>Model!$J$42</f>
        <v>1380600</v>
      </c>
      <c r="K99" s="314" t="str">
        <f t="shared" si="12"/>
        <v/>
      </c>
      <c r="L99" s="314" t="str">
        <f t="shared" si="13"/>
        <v/>
      </c>
      <c r="M99" s="314" t="str">
        <f t="shared" si="14"/>
        <v/>
      </c>
      <c r="N99" s="314" t="str">
        <f t="shared" si="15"/>
        <v/>
      </c>
      <c r="O99" s="314" t="str">
        <f t="shared" si="16"/>
        <v/>
      </c>
    </row>
    <row r="100" spans="1:15" x14ac:dyDescent="0.3">
      <c r="A100" s="312">
        <v>41373</v>
      </c>
      <c r="B100" s="313">
        <f t="shared" si="9"/>
        <v>4</v>
      </c>
      <c r="C100" s="313">
        <f t="shared" si="10"/>
        <v>1</v>
      </c>
      <c r="D100" s="311">
        <f t="shared" si="11"/>
        <v>814.22513661202186</v>
      </c>
      <c r="E100" s="311">
        <f>SUM(D$2:D100)</f>
        <v>245035.2721311471</v>
      </c>
      <c r="F100" s="311">
        <f>Model!$F$42</f>
        <v>1500000</v>
      </c>
      <c r="G100" s="311">
        <f>Model!$G$42</f>
        <v>1497600</v>
      </c>
      <c r="H100" s="311">
        <f>Model!$H$42</f>
        <v>1474200</v>
      </c>
      <c r="I100" s="311">
        <f>Model!$I$42</f>
        <v>1450800</v>
      </c>
      <c r="J100" s="311">
        <f>Model!$J$42</f>
        <v>1380600</v>
      </c>
      <c r="K100" s="314" t="str">
        <f t="shared" si="12"/>
        <v/>
      </c>
      <c r="L100" s="314" t="str">
        <f t="shared" si="13"/>
        <v/>
      </c>
      <c r="M100" s="314" t="str">
        <f t="shared" si="14"/>
        <v/>
      </c>
      <c r="N100" s="314" t="str">
        <f t="shared" si="15"/>
        <v/>
      </c>
      <c r="O100" s="314" t="str">
        <f t="shared" si="16"/>
        <v/>
      </c>
    </row>
    <row r="101" spans="1:15" x14ac:dyDescent="0.3">
      <c r="A101" s="312">
        <v>41374</v>
      </c>
      <c r="B101" s="313">
        <f t="shared" si="9"/>
        <v>4</v>
      </c>
      <c r="C101" s="313">
        <f t="shared" si="10"/>
        <v>1</v>
      </c>
      <c r="D101" s="311">
        <f t="shared" si="11"/>
        <v>814.22513661202186</v>
      </c>
      <c r="E101" s="311">
        <f>SUM(D$2:D101)</f>
        <v>245849.49726775911</v>
      </c>
      <c r="F101" s="311">
        <f>Model!$F$42</f>
        <v>1500000</v>
      </c>
      <c r="G101" s="311">
        <f>Model!$G$42</f>
        <v>1497600</v>
      </c>
      <c r="H101" s="311">
        <f>Model!$H$42</f>
        <v>1474200</v>
      </c>
      <c r="I101" s="311">
        <f>Model!$I$42</f>
        <v>1450800</v>
      </c>
      <c r="J101" s="311">
        <f>Model!$J$42</f>
        <v>1380600</v>
      </c>
      <c r="K101" s="314" t="str">
        <f t="shared" si="12"/>
        <v/>
      </c>
      <c r="L101" s="314" t="str">
        <f t="shared" si="13"/>
        <v/>
      </c>
      <c r="M101" s="314" t="str">
        <f t="shared" si="14"/>
        <v/>
      </c>
      <c r="N101" s="314" t="str">
        <f t="shared" si="15"/>
        <v/>
      </c>
      <c r="O101" s="314" t="str">
        <f t="shared" si="16"/>
        <v/>
      </c>
    </row>
    <row r="102" spans="1:15" x14ac:dyDescent="0.3">
      <c r="A102" s="312">
        <v>41375</v>
      </c>
      <c r="B102" s="313">
        <f t="shared" si="9"/>
        <v>4</v>
      </c>
      <c r="C102" s="313">
        <f t="shared" si="10"/>
        <v>1</v>
      </c>
      <c r="D102" s="311">
        <f t="shared" si="11"/>
        <v>814.22513661202186</v>
      </c>
      <c r="E102" s="311">
        <f>SUM(D$2:D102)</f>
        <v>246663.72240437113</v>
      </c>
      <c r="F102" s="311">
        <f>Model!$F$42</f>
        <v>1500000</v>
      </c>
      <c r="G102" s="311">
        <f>Model!$G$42</f>
        <v>1497600</v>
      </c>
      <c r="H102" s="311">
        <f>Model!$H$42</f>
        <v>1474200</v>
      </c>
      <c r="I102" s="311">
        <f>Model!$I$42</f>
        <v>1450800</v>
      </c>
      <c r="J102" s="311">
        <f>Model!$J$42</f>
        <v>1380600</v>
      </c>
      <c r="K102" s="314" t="str">
        <f t="shared" si="12"/>
        <v/>
      </c>
      <c r="L102" s="314" t="str">
        <f t="shared" si="13"/>
        <v/>
      </c>
      <c r="M102" s="314" t="str">
        <f t="shared" si="14"/>
        <v/>
      </c>
      <c r="N102" s="314" t="str">
        <f t="shared" si="15"/>
        <v/>
      </c>
      <c r="O102" s="314" t="str">
        <f t="shared" si="16"/>
        <v/>
      </c>
    </row>
    <row r="103" spans="1:15" x14ac:dyDescent="0.3">
      <c r="A103" s="312">
        <v>41376</v>
      </c>
      <c r="B103" s="313">
        <f t="shared" si="9"/>
        <v>4</v>
      </c>
      <c r="C103" s="313">
        <f t="shared" si="10"/>
        <v>1</v>
      </c>
      <c r="D103" s="311">
        <f t="shared" si="11"/>
        <v>814.22513661202186</v>
      </c>
      <c r="E103" s="311">
        <f>SUM(D$2:D103)</f>
        <v>247477.94754098315</v>
      </c>
      <c r="F103" s="311">
        <f>Model!$F$42</f>
        <v>1500000</v>
      </c>
      <c r="G103" s="311">
        <f>Model!$G$42</f>
        <v>1497600</v>
      </c>
      <c r="H103" s="311">
        <f>Model!$H$42</f>
        <v>1474200</v>
      </c>
      <c r="I103" s="311">
        <f>Model!$I$42</f>
        <v>1450800</v>
      </c>
      <c r="J103" s="311">
        <f>Model!$J$42</f>
        <v>1380600</v>
      </c>
      <c r="K103" s="314" t="str">
        <f t="shared" si="12"/>
        <v/>
      </c>
      <c r="L103" s="314" t="str">
        <f t="shared" si="13"/>
        <v/>
      </c>
      <c r="M103" s="314" t="str">
        <f t="shared" si="14"/>
        <v/>
      </c>
      <c r="N103" s="314" t="str">
        <f t="shared" si="15"/>
        <v/>
      </c>
      <c r="O103" s="314" t="str">
        <f t="shared" si="16"/>
        <v/>
      </c>
    </row>
    <row r="104" spans="1:15" x14ac:dyDescent="0.3">
      <c r="A104" s="312">
        <v>41377</v>
      </c>
      <c r="B104" s="313">
        <f t="shared" si="9"/>
        <v>4</v>
      </c>
      <c r="C104" s="313">
        <f t="shared" si="10"/>
        <v>1</v>
      </c>
      <c r="D104" s="311">
        <f t="shared" si="11"/>
        <v>814.22513661202186</v>
      </c>
      <c r="E104" s="311">
        <f>SUM(D$2:D104)</f>
        <v>248292.17267759517</v>
      </c>
      <c r="F104" s="311">
        <f>Model!$F$42</f>
        <v>1500000</v>
      </c>
      <c r="G104" s="311">
        <f>Model!$G$42</f>
        <v>1497600</v>
      </c>
      <c r="H104" s="311">
        <f>Model!$H$42</f>
        <v>1474200</v>
      </c>
      <c r="I104" s="311">
        <f>Model!$I$42</f>
        <v>1450800</v>
      </c>
      <c r="J104" s="311">
        <f>Model!$J$42</f>
        <v>1380600</v>
      </c>
      <c r="K104" s="314" t="str">
        <f t="shared" si="12"/>
        <v/>
      </c>
      <c r="L104" s="314" t="str">
        <f t="shared" si="13"/>
        <v/>
      </c>
      <c r="M104" s="314" t="str">
        <f t="shared" si="14"/>
        <v/>
      </c>
      <c r="N104" s="314" t="str">
        <f t="shared" si="15"/>
        <v/>
      </c>
      <c r="O104" s="314" t="str">
        <f t="shared" si="16"/>
        <v/>
      </c>
    </row>
    <row r="105" spans="1:15" x14ac:dyDescent="0.3">
      <c r="A105" s="312">
        <v>41378</v>
      </c>
      <c r="B105" s="313">
        <f t="shared" si="9"/>
        <v>4</v>
      </c>
      <c r="C105" s="313">
        <f t="shared" si="10"/>
        <v>1</v>
      </c>
      <c r="D105" s="311">
        <f t="shared" si="11"/>
        <v>814.22513661202186</v>
      </c>
      <c r="E105" s="311">
        <f>SUM(D$2:D105)</f>
        <v>249106.39781420719</v>
      </c>
      <c r="F105" s="311">
        <f>Model!$F$42</f>
        <v>1500000</v>
      </c>
      <c r="G105" s="311">
        <f>Model!$G$42</f>
        <v>1497600</v>
      </c>
      <c r="H105" s="311">
        <f>Model!$H$42</f>
        <v>1474200</v>
      </c>
      <c r="I105" s="311">
        <f>Model!$I$42</f>
        <v>1450800</v>
      </c>
      <c r="J105" s="311">
        <f>Model!$J$42</f>
        <v>1380600</v>
      </c>
      <c r="K105" s="314" t="str">
        <f t="shared" si="12"/>
        <v/>
      </c>
      <c r="L105" s="314" t="str">
        <f t="shared" si="13"/>
        <v/>
      </c>
      <c r="M105" s="314" t="str">
        <f t="shared" si="14"/>
        <v/>
      </c>
      <c r="N105" s="314" t="str">
        <f t="shared" si="15"/>
        <v/>
      </c>
      <c r="O105" s="314" t="str">
        <f t="shared" si="16"/>
        <v/>
      </c>
    </row>
    <row r="106" spans="1:15" x14ac:dyDescent="0.3">
      <c r="A106" s="312">
        <v>41379</v>
      </c>
      <c r="B106" s="313">
        <f t="shared" si="9"/>
        <v>4</v>
      </c>
      <c r="C106" s="313">
        <f t="shared" si="10"/>
        <v>1</v>
      </c>
      <c r="D106" s="311">
        <f t="shared" si="11"/>
        <v>814.22513661202186</v>
      </c>
      <c r="E106" s="311">
        <f>SUM(D$2:D106)</f>
        <v>249920.6229508192</v>
      </c>
      <c r="F106" s="311">
        <f>Model!$F$42</f>
        <v>1500000</v>
      </c>
      <c r="G106" s="311">
        <f>Model!$G$42</f>
        <v>1497600</v>
      </c>
      <c r="H106" s="311">
        <f>Model!$H$42</f>
        <v>1474200</v>
      </c>
      <c r="I106" s="311">
        <f>Model!$I$42</f>
        <v>1450800</v>
      </c>
      <c r="J106" s="311">
        <f>Model!$J$42</f>
        <v>1380600</v>
      </c>
      <c r="K106" s="314" t="str">
        <f t="shared" si="12"/>
        <v/>
      </c>
      <c r="L106" s="314" t="str">
        <f t="shared" si="13"/>
        <v/>
      </c>
      <c r="M106" s="314" t="str">
        <f t="shared" si="14"/>
        <v/>
      </c>
      <c r="N106" s="314" t="str">
        <f t="shared" si="15"/>
        <v/>
      </c>
      <c r="O106" s="314" t="str">
        <f t="shared" si="16"/>
        <v/>
      </c>
    </row>
    <row r="107" spans="1:15" x14ac:dyDescent="0.3">
      <c r="A107" s="312">
        <v>41380</v>
      </c>
      <c r="B107" s="313">
        <f t="shared" si="9"/>
        <v>4</v>
      </c>
      <c r="C107" s="313">
        <f t="shared" si="10"/>
        <v>1</v>
      </c>
      <c r="D107" s="311">
        <f t="shared" si="11"/>
        <v>814.22513661202186</v>
      </c>
      <c r="E107" s="311">
        <f>SUM(D$2:D107)</f>
        <v>250734.84808743122</v>
      </c>
      <c r="F107" s="311">
        <f>Model!$F$42</f>
        <v>1500000</v>
      </c>
      <c r="G107" s="311">
        <f>Model!$G$42</f>
        <v>1497600</v>
      </c>
      <c r="H107" s="311">
        <f>Model!$H$42</f>
        <v>1474200</v>
      </c>
      <c r="I107" s="311">
        <f>Model!$I$42</f>
        <v>1450800</v>
      </c>
      <c r="J107" s="311">
        <f>Model!$J$42</f>
        <v>1380600</v>
      </c>
      <c r="K107" s="314" t="str">
        <f t="shared" si="12"/>
        <v/>
      </c>
      <c r="L107" s="314" t="str">
        <f t="shared" si="13"/>
        <v/>
      </c>
      <c r="M107" s="314" t="str">
        <f t="shared" si="14"/>
        <v/>
      </c>
      <c r="N107" s="314" t="str">
        <f t="shared" si="15"/>
        <v/>
      </c>
      <c r="O107" s="314" t="str">
        <f t="shared" si="16"/>
        <v/>
      </c>
    </row>
    <row r="108" spans="1:15" x14ac:dyDescent="0.3">
      <c r="A108" s="312">
        <v>41381</v>
      </c>
      <c r="B108" s="313">
        <f t="shared" si="9"/>
        <v>4</v>
      </c>
      <c r="C108" s="313">
        <f t="shared" si="10"/>
        <v>1</v>
      </c>
      <c r="D108" s="311">
        <f t="shared" si="11"/>
        <v>814.22513661202186</v>
      </c>
      <c r="E108" s="311">
        <f>SUM(D$2:D108)</f>
        <v>251549.07322404324</v>
      </c>
      <c r="F108" s="311">
        <f>Model!$F$42</f>
        <v>1500000</v>
      </c>
      <c r="G108" s="311">
        <f>Model!$G$42</f>
        <v>1497600</v>
      </c>
      <c r="H108" s="311">
        <f>Model!$H$42</f>
        <v>1474200</v>
      </c>
      <c r="I108" s="311">
        <f>Model!$I$42</f>
        <v>1450800</v>
      </c>
      <c r="J108" s="311">
        <f>Model!$J$42</f>
        <v>1380600</v>
      </c>
      <c r="K108" s="314" t="str">
        <f t="shared" si="12"/>
        <v/>
      </c>
      <c r="L108" s="314" t="str">
        <f t="shared" si="13"/>
        <v/>
      </c>
      <c r="M108" s="314" t="str">
        <f t="shared" si="14"/>
        <v/>
      </c>
      <c r="N108" s="314" t="str">
        <f t="shared" si="15"/>
        <v/>
      </c>
      <c r="O108" s="314" t="str">
        <f t="shared" si="16"/>
        <v/>
      </c>
    </row>
    <row r="109" spans="1:15" x14ac:dyDescent="0.3">
      <c r="A109" s="312">
        <v>41382</v>
      </c>
      <c r="B109" s="313">
        <f t="shared" si="9"/>
        <v>4</v>
      </c>
      <c r="C109" s="313">
        <f t="shared" si="10"/>
        <v>1</v>
      </c>
      <c r="D109" s="311">
        <f t="shared" si="11"/>
        <v>814.22513661202186</v>
      </c>
      <c r="E109" s="311">
        <f>SUM(D$2:D109)</f>
        <v>252363.29836065526</v>
      </c>
      <c r="F109" s="311">
        <f>Model!$F$42</f>
        <v>1500000</v>
      </c>
      <c r="G109" s="311">
        <f>Model!$G$42</f>
        <v>1497600</v>
      </c>
      <c r="H109" s="311">
        <f>Model!$H$42</f>
        <v>1474200</v>
      </c>
      <c r="I109" s="311">
        <f>Model!$I$42</f>
        <v>1450800</v>
      </c>
      <c r="J109" s="311">
        <f>Model!$J$42</f>
        <v>1380600</v>
      </c>
      <c r="K109" s="314" t="str">
        <f t="shared" si="12"/>
        <v/>
      </c>
      <c r="L109" s="314" t="str">
        <f t="shared" si="13"/>
        <v/>
      </c>
      <c r="M109" s="314" t="str">
        <f t="shared" si="14"/>
        <v/>
      </c>
      <c r="N109" s="314" t="str">
        <f t="shared" si="15"/>
        <v/>
      </c>
      <c r="O109" s="314" t="str">
        <f t="shared" si="16"/>
        <v/>
      </c>
    </row>
    <row r="110" spans="1:15" x14ac:dyDescent="0.3">
      <c r="A110" s="312">
        <v>41383</v>
      </c>
      <c r="B110" s="313">
        <f t="shared" si="9"/>
        <v>4</v>
      </c>
      <c r="C110" s="313">
        <f t="shared" si="10"/>
        <v>1</v>
      </c>
      <c r="D110" s="311">
        <f t="shared" si="11"/>
        <v>814.22513661202186</v>
      </c>
      <c r="E110" s="311">
        <f>SUM(D$2:D110)</f>
        <v>253177.52349726728</v>
      </c>
      <c r="F110" s="311">
        <f>Model!$F$42</f>
        <v>1500000</v>
      </c>
      <c r="G110" s="311">
        <f>Model!$G$42</f>
        <v>1497600</v>
      </c>
      <c r="H110" s="311">
        <f>Model!$H$42</f>
        <v>1474200</v>
      </c>
      <c r="I110" s="311">
        <f>Model!$I$42</f>
        <v>1450800</v>
      </c>
      <c r="J110" s="311">
        <f>Model!$J$42</f>
        <v>1380600</v>
      </c>
      <c r="K110" s="314" t="str">
        <f t="shared" si="12"/>
        <v/>
      </c>
      <c r="L110" s="314" t="str">
        <f t="shared" si="13"/>
        <v/>
      </c>
      <c r="M110" s="314" t="str">
        <f t="shared" si="14"/>
        <v/>
      </c>
      <c r="N110" s="314" t="str">
        <f t="shared" si="15"/>
        <v/>
      </c>
      <c r="O110" s="314" t="str">
        <f t="shared" si="16"/>
        <v/>
      </c>
    </row>
    <row r="111" spans="1:15" x14ac:dyDescent="0.3">
      <c r="A111" s="312">
        <v>41384</v>
      </c>
      <c r="B111" s="313">
        <f t="shared" si="9"/>
        <v>4</v>
      </c>
      <c r="C111" s="313">
        <f t="shared" si="10"/>
        <v>1</v>
      </c>
      <c r="D111" s="311">
        <f t="shared" si="11"/>
        <v>814.22513661202186</v>
      </c>
      <c r="E111" s="311">
        <f>SUM(D$2:D111)</f>
        <v>253991.7486338793</v>
      </c>
      <c r="F111" s="311">
        <f>Model!$F$42</f>
        <v>1500000</v>
      </c>
      <c r="G111" s="311">
        <f>Model!$G$42</f>
        <v>1497600</v>
      </c>
      <c r="H111" s="311">
        <f>Model!$H$42</f>
        <v>1474200</v>
      </c>
      <c r="I111" s="311">
        <f>Model!$I$42</f>
        <v>1450800</v>
      </c>
      <c r="J111" s="311">
        <f>Model!$J$42</f>
        <v>1380600</v>
      </c>
      <c r="K111" s="314" t="str">
        <f t="shared" si="12"/>
        <v/>
      </c>
      <c r="L111" s="314" t="str">
        <f t="shared" si="13"/>
        <v/>
      </c>
      <c r="M111" s="314" t="str">
        <f t="shared" si="14"/>
        <v/>
      </c>
      <c r="N111" s="314" t="str">
        <f t="shared" si="15"/>
        <v/>
      </c>
      <c r="O111" s="314" t="str">
        <f t="shared" si="16"/>
        <v/>
      </c>
    </row>
    <row r="112" spans="1:15" x14ac:dyDescent="0.3">
      <c r="A112" s="312">
        <v>41385</v>
      </c>
      <c r="B112" s="313">
        <f t="shared" si="9"/>
        <v>4</v>
      </c>
      <c r="C112" s="313">
        <f t="shared" si="10"/>
        <v>1</v>
      </c>
      <c r="D112" s="311">
        <f t="shared" si="11"/>
        <v>814.22513661202186</v>
      </c>
      <c r="E112" s="311">
        <f>SUM(D$2:D112)</f>
        <v>254805.97377049131</v>
      </c>
      <c r="F112" s="311">
        <f>Model!$F$42</f>
        <v>1500000</v>
      </c>
      <c r="G112" s="311">
        <f>Model!$G$42</f>
        <v>1497600</v>
      </c>
      <c r="H112" s="311">
        <f>Model!$H$42</f>
        <v>1474200</v>
      </c>
      <c r="I112" s="311">
        <f>Model!$I$42</f>
        <v>1450800</v>
      </c>
      <c r="J112" s="311">
        <f>Model!$J$42</f>
        <v>1380600</v>
      </c>
      <c r="K112" s="314" t="str">
        <f t="shared" si="12"/>
        <v/>
      </c>
      <c r="L112" s="314" t="str">
        <f t="shared" si="13"/>
        <v/>
      </c>
      <c r="M112" s="314" t="str">
        <f t="shared" si="14"/>
        <v/>
      </c>
      <c r="N112" s="314" t="str">
        <f t="shared" si="15"/>
        <v/>
      </c>
      <c r="O112" s="314" t="str">
        <f t="shared" si="16"/>
        <v/>
      </c>
    </row>
    <row r="113" spans="1:15" x14ac:dyDescent="0.3">
      <c r="A113" s="312">
        <v>41386</v>
      </c>
      <c r="B113" s="313">
        <f t="shared" si="9"/>
        <v>4</v>
      </c>
      <c r="C113" s="313">
        <f t="shared" si="10"/>
        <v>1</v>
      </c>
      <c r="D113" s="311">
        <f t="shared" si="11"/>
        <v>814.22513661202186</v>
      </c>
      <c r="E113" s="311">
        <f>SUM(D$2:D113)</f>
        <v>255620.19890710333</v>
      </c>
      <c r="F113" s="311">
        <f>Model!$F$42</f>
        <v>1500000</v>
      </c>
      <c r="G113" s="311">
        <f>Model!$G$42</f>
        <v>1497600</v>
      </c>
      <c r="H113" s="311">
        <f>Model!$H$42</f>
        <v>1474200</v>
      </c>
      <c r="I113" s="311">
        <f>Model!$I$42</f>
        <v>1450800</v>
      </c>
      <c r="J113" s="311">
        <f>Model!$J$42</f>
        <v>1380600</v>
      </c>
      <c r="K113" s="314" t="str">
        <f t="shared" si="12"/>
        <v/>
      </c>
      <c r="L113" s="314" t="str">
        <f t="shared" si="13"/>
        <v/>
      </c>
      <c r="M113" s="314" t="str">
        <f t="shared" si="14"/>
        <v/>
      </c>
      <c r="N113" s="314" t="str">
        <f t="shared" si="15"/>
        <v/>
      </c>
      <c r="O113" s="314" t="str">
        <f t="shared" si="16"/>
        <v/>
      </c>
    </row>
    <row r="114" spans="1:15" x14ac:dyDescent="0.3">
      <c r="A114" s="312">
        <v>41387</v>
      </c>
      <c r="B114" s="313">
        <f t="shared" si="9"/>
        <v>4</v>
      </c>
      <c r="C114" s="313">
        <f t="shared" si="10"/>
        <v>1</v>
      </c>
      <c r="D114" s="311">
        <f t="shared" si="11"/>
        <v>814.22513661202186</v>
      </c>
      <c r="E114" s="311">
        <f>SUM(D$2:D114)</f>
        <v>256434.42404371535</v>
      </c>
      <c r="F114" s="311">
        <f>Model!$F$42</f>
        <v>1500000</v>
      </c>
      <c r="G114" s="311">
        <f>Model!$G$42</f>
        <v>1497600</v>
      </c>
      <c r="H114" s="311">
        <f>Model!$H$42</f>
        <v>1474200</v>
      </c>
      <c r="I114" s="311">
        <f>Model!$I$42</f>
        <v>1450800</v>
      </c>
      <c r="J114" s="311">
        <f>Model!$J$42</f>
        <v>1380600</v>
      </c>
      <c r="K114" s="314" t="str">
        <f t="shared" si="12"/>
        <v/>
      </c>
      <c r="L114" s="314" t="str">
        <f t="shared" si="13"/>
        <v/>
      </c>
      <c r="M114" s="314" t="str">
        <f t="shared" si="14"/>
        <v/>
      </c>
      <c r="N114" s="314" t="str">
        <f t="shared" si="15"/>
        <v/>
      </c>
      <c r="O114" s="314" t="str">
        <f t="shared" si="16"/>
        <v/>
      </c>
    </row>
    <row r="115" spans="1:15" x14ac:dyDescent="0.3">
      <c r="A115" s="312">
        <v>41388</v>
      </c>
      <c r="B115" s="313">
        <f t="shared" si="9"/>
        <v>4</v>
      </c>
      <c r="C115" s="313">
        <f t="shared" si="10"/>
        <v>1</v>
      </c>
      <c r="D115" s="311">
        <f t="shared" si="11"/>
        <v>814.22513661202186</v>
      </c>
      <c r="E115" s="311">
        <f>SUM(D$2:D115)</f>
        <v>257248.64918032737</v>
      </c>
      <c r="F115" s="311">
        <f>Model!$F$42</f>
        <v>1500000</v>
      </c>
      <c r="G115" s="311">
        <f>Model!$G$42</f>
        <v>1497600</v>
      </c>
      <c r="H115" s="311">
        <f>Model!$H$42</f>
        <v>1474200</v>
      </c>
      <c r="I115" s="311">
        <f>Model!$I$42</f>
        <v>1450800</v>
      </c>
      <c r="J115" s="311">
        <f>Model!$J$42</f>
        <v>1380600</v>
      </c>
      <c r="K115" s="314" t="str">
        <f t="shared" si="12"/>
        <v/>
      </c>
      <c r="L115" s="314" t="str">
        <f t="shared" si="13"/>
        <v/>
      </c>
      <c r="M115" s="314" t="str">
        <f t="shared" si="14"/>
        <v/>
      </c>
      <c r="N115" s="314" t="str">
        <f t="shared" si="15"/>
        <v/>
      </c>
      <c r="O115" s="314" t="str">
        <f t="shared" si="16"/>
        <v/>
      </c>
    </row>
    <row r="116" spans="1:15" x14ac:dyDescent="0.3">
      <c r="A116" s="312">
        <v>41389</v>
      </c>
      <c r="B116" s="313">
        <f t="shared" si="9"/>
        <v>4</v>
      </c>
      <c r="C116" s="313">
        <f t="shared" si="10"/>
        <v>1</v>
      </c>
      <c r="D116" s="311">
        <f t="shared" si="11"/>
        <v>814.22513661202186</v>
      </c>
      <c r="E116" s="311">
        <f>SUM(D$2:D116)</f>
        <v>258062.87431693939</v>
      </c>
      <c r="F116" s="311">
        <f>Model!$F$42</f>
        <v>1500000</v>
      </c>
      <c r="G116" s="311">
        <f>Model!$G$42</f>
        <v>1497600</v>
      </c>
      <c r="H116" s="311">
        <f>Model!$H$42</f>
        <v>1474200</v>
      </c>
      <c r="I116" s="311">
        <f>Model!$I$42</f>
        <v>1450800</v>
      </c>
      <c r="J116" s="311">
        <f>Model!$J$42</f>
        <v>1380600</v>
      </c>
      <c r="K116" s="314" t="str">
        <f t="shared" si="12"/>
        <v/>
      </c>
      <c r="L116" s="314" t="str">
        <f t="shared" si="13"/>
        <v/>
      </c>
      <c r="M116" s="314" t="str">
        <f t="shared" si="14"/>
        <v/>
      </c>
      <c r="N116" s="314" t="str">
        <f t="shared" si="15"/>
        <v/>
      </c>
      <c r="O116" s="314" t="str">
        <f t="shared" si="16"/>
        <v/>
      </c>
    </row>
    <row r="117" spans="1:15" x14ac:dyDescent="0.3">
      <c r="A117" s="312">
        <v>41390</v>
      </c>
      <c r="B117" s="313">
        <f t="shared" si="9"/>
        <v>4</v>
      </c>
      <c r="C117" s="313">
        <f t="shared" si="10"/>
        <v>1</v>
      </c>
      <c r="D117" s="311">
        <f t="shared" si="11"/>
        <v>814.22513661202186</v>
      </c>
      <c r="E117" s="311">
        <f>SUM(D$2:D117)</f>
        <v>258877.0994535514</v>
      </c>
      <c r="F117" s="311">
        <f>Model!$F$42</f>
        <v>1500000</v>
      </c>
      <c r="G117" s="311">
        <f>Model!$G$42</f>
        <v>1497600</v>
      </c>
      <c r="H117" s="311">
        <f>Model!$H$42</f>
        <v>1474200</v>
      </c>
      <c r="I117" s="311">
        <f>Model!$I$42</f>
        <v>1450800</v>
      </c>
      <c r="J117" s="311">
        <f>Model!$J$42</f>
        <v>1380600</v>
      </c>
      <c r="K117" s="314" t="str">
        <f t="shared" si="12"/>
        <v/>
      </c>
      <c r="L117" s="314" t="str">
        <f t="shared" si="13"/>
        <v/>
      </c>
      <c r="M117" s="314" t="str">
        <f t="shared" si="14"/>
        <v/>
      </c>
      <c r="N117" s="314" t="str">
        <f t="shared" si="15"/>
        <v/>
      </c>
      <c r="O117" s="314" t="str">
        <f t="shared" si="16"/>
        <v/>
      </c>
    </row>
    <row r="118" spans="1:15" x14ac:dyDescent="0.3">
      <c r="A118" s="312">
        <v>41391</v>
      </c>
      <c r="B118" s="313">
        <f t="shared" si="9"/>
        <v>4</v>
      </c>
      <c r="C118" s="313">
        <f t="shared" si="10"/>
        <v>1</v>
      </c>
      <c r="D118" s="311">
        <f t="shared" si="11"/>
        <v>814.22513661202186</v>
      </c>
      <c r="E118" s="311">
        <f>SUM(D$2:D118)</f>
        <v>259691.32459016342</v>
      </c>
      <c r="F118" s="311">
        <f>Model!$F$42</f>
        <v>1500000</v>
      </c>
      <c r="G118" s="311">
        <f>Model!$G$42</f>
        <v>1497600</v>
      </c>
      <c r="H118" s="311">
        <f>Model!$H$42</f>
        <v>1474200</v>
      </c>
      <c r="I118" s="311">
        <f>Model!$I$42</f>
        <v>1450800</v>
      </c>
      <c r="J118" s="311">
        <f>Model!$J$42</f>
        <v>1380600</v>
      </c>
      <c r="K118" s="314" t="str">
        <f t="shared" si="12"/>
        <v/>
      </c>
      <c r="L118" s="314" t="str">
        <f t="shared" si="13"/>
        <v/>
      </c>
      <c r="M118" s="314" t="str">
        <f t="shared" si="14"/>
        <v/>
      </c>
      <c r="N118" s="314" t="str">
        <f t="shared" si="15"/>
        <v/>
      </c>
      <c r="O118" s="314" t="str">
        <f t="shared" si="16"/>
        <v/>
      </c>
    </row>
    <row r="119" spans="1:15" x14ac:dyDescent="0.3">
      <c r="A119" s="312">
        <v>41392</v>
      </c>
      <c r="B119" s="313">
        <f t="shared" si="9"/>
        <v>4</v>
      </c>
      <c r="C119" s="313">
        <f t="shared" si="10"/>
        <v>1</v>
      </c>
      <c r="D119" s="311">
        <f t="shared" si="11"/>
        <v>814.22513661202186</v>
      </c>
      <c r="E119" s="311">
        <f>SUM(D$2:D119)</f>
        <v>260505.54972677544</v>
      </c>
      <c r="F119" s="311">
        <f>Model!$F$42</f>
        <v>1500000</v>
      </c>
      <c r="G119" s="311">
        <f>Model!$G$42</f>
        <v>1497600</v>
      </c>
      <c r="H119" s="311">
        <f>Model!$H$42</f>
        <v>1474200</v>
      </c>
      <c r="I119" s="311">
        <f>Model!$I$42</f>
        <v>1450800</v>
      </c>
      <c r="J119" s="311">
        <f>Model!$J$42</f>
        <v>1380600</v>
      </c>
      <c r="K119" s="314" t="str">
        <f t="shared" si="12"/>
        <v/>
      </c>
      <c r="L119" s="314" t="str">
        <f t="shared" si="13"/>
        <v/>
      </c>
      <c r="M119" s="314" t="str">
        <f t="shared" si="14"/>
        <v/>
      </c>
      <c r="N119" s="314" t="str">
        <f t="shared" si="15"/>
        <v/>
      </c>
      <c r="O119" s="314" t="str">
        <f t="shared" si="16"/>
        <v/>
      </c>
    </row>
    <row r="120" spans="1:15" x14ac:dyDescent="0.3">
      <c r="A120" s="312">
        <v>41393</v>
      </c>
      <c r="B120" s="313">
        <f t="shared" si="9"/>
        <v>4</v>
      </c>
      <c r="C120" s="313">
        <f t="shared" si="10"/>
        <v>1</v>
      </c>
      <c r="D120" s="311">
        <f t="shared" si="11"/>
        <v>814.22513661202186</v>
      </c>
      <c r="E120" s="311">
        <f>SUM(D$2:D120)</f>
        <v>261319.77486338746</v>
      </c>
      <c r="F120" s="311">
        <f>Model!$F$42</f>
        <v>1500000</v>
      </c>
      <c r="G120" s="311">
        <f>Model!$G$42</f>
        <v>1497600</v>
      </c>
      <c r="H120" s="311">
        <f>Model!$H$42</f>
        <v>1474200</v>
      </c>
      <c r="I120" s="311">
        <f>Model!$I$42</f>
        <v>1450800</v>
      </c>
      <c r="J120" s="311">
        <f>Model!$J$42</f>
        <v>1380600</v>
      </c>
      <c r="K120" s="314" t="str">
        <f t="shared" si="12"/>
        <v/>
      </c>
      <c r="L120" s="314" t="str">
        <f t="shared" si="13"/>
        <v/>
      </c>
      <c r="M120" s="314" t="str">
        <f t="shared" si="14"/>
        <v/>
      </c>
      <c r="N120" s="314" t="str">
        <f t="shared" si="15"/>
        <v/>
      </c>
      <c r="O120" s="314" t="str">
        <f t="shared" si="16"/>
        <v/>
      </c>
    </row>
    <row r="121" spans="1:15" x14ac:dyDescent="0.3">
      <c r="A121" s="312">
        <v>41394</v>
      </c>
      <c r="B121" s="313">
        <f t="shared" si="9"/>
        <v>4</v>
      </c>
      <c r="C121" s="313">
        <f t="shared" si="10"/>
        <v>1</v>
      </c>
      <c r="D121" s="311">
        <f t="shared" si="11"/>
        <v>814.22513661202186</v>
      </c>
      <c r="E121" s="311">
        <f>SUM(D$2:D121)</f>
        <v>262133.99999999948</v>
      </c>
      <c r="F121" s="311">
        <f>Model!$F$42</f>
        <v>1500000</v>
      </c>
      <c r="G121" s="311">
        <f>Model!$G$42</f>
        <v>1497600</v>
      </c>
      <c r="H121" s="311">
        <f>Model!$H$42</f>
        <v>1474200</v>
      </c>
      <c r="I121" s="311">
        <f>Model!$I$42</f>
        <v>1450800</v>
      </c>
      <c r="J121" s="311">
        <f>Model!$J$42</f>
        <v>1380600</v>
      </c>
      <c r="K121" s="314" t="str">
        <f t="shared" si="12"/>
        <v/>
      </c>
      <c r="L121" s="314" t="str">
        <f t="shared" si="13"/>
        <v/>
      </c>
      <c r="M121" s="314" t="str">
        <f t="shared" si="14"/>
        <v/>
      </c>
      <c r="N121" s="314" t="str">
        <f t="shared" si="15"/>
        <v/>
      </c>
      <c r="O121" s="314" t="str">
        <f t="shared" si="16"/>
        <v/>
      </c>
    </row>
    <row r="122" spans="1:15" x14ac:dyDescent="0.3">
      <c r="A122" s="312">
        <v>41395</v>
      </c>
      <c r="B122" s="313">
        <f t="shared" si="9"/>
        <v>5</v>
      </c>
      <c r="C122" s="313">
        <f t="shared" si="10"/>
        <v>1</v>
      </c>
      <c r="D122" s="311">
        <f t="shared" si="11"/>
        <v>6900.3712321523008</v>
      </c>
      <c r="E122" s="311">
        <f>SUM(D$2:D122)</f>
        <v>269034.37123215175</v>
      </c>
      <c r="F122" s="311">
        <f>Model!$F$42</f>
        <v>1500000</v>
      </c>
      <c r="G122" s="311">
        <f>Model!$G$42</f>
        <v>1497600</v>
      </c>
      <c r="H122" s="311">
        <f>Model!$H$42</f>
        <v>1474200</v>
      </c>
      <c r="I122" s="311">
        <f>Model!$I$42</f>
        <v>1450800</v>
      </c>
      <c r="J122" s="311">
        <f>Model!$J$42</f>
        <v>1380600</v>
      </c>
      <c r="K122" s="314" t="str">
        <f t="shared" si="12"/>
        <v/>
      </c>
      <c r="L122" s="314" t="str">
        <f t="shared" si="13"/>
        <v/>
      </c>
      <c r="M122" s="314" t="str">
        <f t="shared" si="14"/>
        <v/>
      </c>
      <c r="N122" s="314" t="str">
        <f t="shared" si="15"/>
        <v/>
      </c>
      <c r="O122" s="314" t="str">
        <f t="shared" si="16"/>
        <v/>
      </c>
    </row>
    <row r="123" spans="1:15" x14ac:dyDescent="0.3">
      <c r="A123" s="312">
        <v>41396</v>
      </c>
      <c r="B123" s="313">
        <f t="shared" si="9"/>
        <v>5</v>
      </c>
      <c r="C123" s="313">
        <f t="shared" si="10"/>
        <v>1</v>
      </c>
      <c r="D123" s="311">
        <f t="shared" si="11"/>
        <v>6900.3712321523008</v>
      </c>
      <c r="E123" s="311">
        <f>SUM(D$2:D123)</f>
        <v>275934.74246430403</v>
      </c>
      <c r="F123" s="311">
        <f>Model!$F$42</f>
        <v>1500000</v>
      </c>
      <c r="G123" s="311">
        <f>Model!$G$42</f>
        <v>1497600</v>
      </c>
      <c r="H123" s="311">
        <f>Model!$H$42</f>
        <v>1474200</v>
      </c>
      <c r="I123" s="311">
        <f>Model!$I$42</f>
        <v>1450800</v>
      </c>
      <c r="J123" s="311">
        <f>Model!$J$42</f>
        <v>1380600</v>
      </c>
      <c r="K123" s="314" t="str">
        <f t="shared" si="12"/>
        <v/>
      </c>
      <c r="L123" s="314" t="str">
        <f t="shared" si="13"/>
        <v/>
      </c>
      <c r="M123" s="314" t="str">
        <f t="shared" si="14"/>
        <v/>
      </c>
      <c r="N123" s="314" t="str">
        <f t="shared" si="15"/>
        <v/>
      </c>
      <c r="O123" s="314" t="str">
        <f t="shared" si="16"/>
        <v/>
      </c>
    </row>
    <row r="124" spans="1:15" x14ac:dyDescent="0.3">
      <c r="A124" s="312">
        <v>41397</v>
      </c>
      <c r="B124" s="313">
        <f t="shared" si="9"/>
        <v>5</v>
      </c>
      <c r="C124" s="313">
        <f t="shared" si="10"/>
        <v>1</v>
      </c>
      <c r="D124" s="311">
        <f t="shared" si="11"/>
        <v>6900.3712321523008</v>
      </c>
      <c r="E124" s="311">
        <f>SUM(D$2:D124)</f>
        <v>282835.1136964563</v>
      </c>
      <c r="F124" s="311">
        <f>Model!$F$42</f>
        <v>1500000</v>
      </c>
      <c r="G124" s="311">
        <f>Model!$G$42</f>
        <v>1497600</v>
      </c>
      <c r="H124" s="311">
        <f>Model!$H$42</f>
        <v>1474200</v>
      </c>
      <c r="I124" s="311">
        <f>Model!$I$42</f>
        <v>1450800</v>
      </c>
      <c r="J124" s="311">
        <f>Model!$J$42</f>
        <v>1380600</v>
      </c>
      <c r="K124" s="314" t="str">
        <f t="shared" si="12"/>
        <v/>
      </c>
      <c r="L124" s="314" t="str">
        <f t="shared" si="13"/>
        <v/>
      </c>
      <c r="M124" s="314" t="str">
        <f t="shared" si="14"/>
        <v/>
      </c>
      <c r="N124" s="314" t="str">
        <f t="shared" si="15"/>
        <v/>
      </c>
      <c r="O124" s="314" t="str">
        <f t="shared" si="16"/>
        <v/>
      </c>
    </row>
    <row r="125" spans="1:15" x14ac:dyDescent="0.3">
      <c r="A125" s="312">
        <v>41398</v>
      </c>
      <c r="B125" s="313">
        <f t="shared" si="9"/>
        <v>5</v>
      </c>
      <c r="C125" s="313">
        <f t="shared" si="10"/>
        <v>1</v>
      </c>
      <c r="D125" s="311">
        <f t="shared" si="11"/>
        <v>6900.3712321523008</v>
      </c>
      <c r="E125" s="311">
        <f>SUM(D$2:D125)</f>
        <v>289735.48492860858</v>
      </c>
      <c r="F125" s="311">
        <f>Model!$F$42</f>
        <v>1500000</v>
      </c>
      <c r="G125" s="311">
        <f>Model!$G$42</f>
        <v>1497600</v>
      </c>
      <c r="H125" s="311">
        <f>Model!$H$42</f>
        <v>1474200</v>
      </c>
      <c r="I125" s="311">
        <f>Model!$I$42</f>
        <v>1450800</v>
      </c>
      <c r="J125" s="311">
        <f>Model!$J$42</f>
        <v>1380600</v>
      </c>
      <c r="K125" s="314" t="str">
        <f t="shared" si="12"/>
        <v/>
      </c>
      <c r="L125" s="314" t="str">
        <f t="shared" si="13"/>
        <v/>
      </c>
      <c r="M125" s="314" t="str">
        <f t="shared" si="14"/>
        <v/>
      </c>
      <c r="N125" s="314" t="str">
        <f t="shared" si="15"/>
        <v/>
      </c>
      <c r="O125" s="314" t="str">
        <f t="shared" si="16"/>
        <v/>
      </c>
    </row>
    <row r="126" spans="1:15" x14ac:dyDescent="0.3">
      <c r="A126" s="312">
        <v>41399</v>
      </c>
      <c r="B126" s="313">
        <f t="shared" si="9"/>
        <v>5</v>
      </c>
      <c r="C126" s="313">
        <f t="shared" si="10"/>
        <v>1</v>
      </c>
      <c r="D126" s="311">
        <f t="shared" si="11"/>
        <v>6900.3712321523008</v>
      </c>
      <c r="E126" s="311">
        <f>SUM(D$2:D126)</f>
        <v>296635.85616076086</v>
      </c>
      <c r="F126" s="311">
        <f>Model!$F$42</f>
        <v>1500000</v>
      </c>
      <c r="G126" s="311">
        <f>Model!$G$42</f>
        <v>1497600</v>
      </c>
      <c r="H126" s="311">
        <f>Model!$H$42</f>
        <v>1474200</v>
      </c>
      <c r="I126" s="311">
        <f>Model!$I$42</f>
        <v>1450800</v>
      </c>
      <c r="J126" s="311">
        <f>Model!$J$42</f>
        <v>1380600</v>
      </c>
      <c r="K126" s="314" t="str">
        <f t="shared" si="12"/>
        <v/>
      </c>
      <c r="L126" s="314" t="str">
        <f t="shared" si="13"/>
        <v/>
      </c>
      <c r="M126" s="314" t="str">
        <f t="shared" si="14"/>
        <v/>
      </c>
      <c r="N126" s="314" t="str">
        <f t="shared" si="15"/>
        <v/>
      </c>
      <c r="O126" s="314" t="str">
        <f t="shared" si="16"/>
        <v/>
      </c>
    </row>
    <row r="127" spans="1:15" x14ac:dyDescent="0.3">
      <c r="A127" s="312">
        <v>41400</v>
      </c>
      <c r="B127" s="313">
        <f t="shared" si="9"/>
        <v>5</v>
      </c>
      <c r="C127" s="313">
        <f t="shared" si="10"/>
        <v>1</v>
      </c>
      <c r="D127" s="311">
        <f t="shared" si="11"/>
        <v>6900.3712321523008</v>
      </c>
      <c r="E127" s="311">
        <f>SUM(D$2:D127)</f>
        <v>303536.22739291313</v>
      </c>
      <c r="F127" s="311">
        <f>Model!$F$42</f>
        <v>1500000</v>
      </c>
      <c r="G127" s="311">
        <f>Model!$G$42</f>
        <v>1497600</v>
      </c>
      <c r="H127" s="311">
        <f>Model!$H$42</f>
        <v>1474200</v>
      </c>
      <c r="I127" s="311">
        <f>Model!$I$42</f>
        <v>1450800</v>
      </c>
      <c r="J127" s="311">
        <f>Model!$J$42</f>
        <v>1380600</v>
      </c>
      <c r="K127" s="314" t="str">
        <f t="shared" si="12"/>
        <v/>
      </c>
      <c r="L127" s="314" t="str">
        <f t="shared" si="13"/>
        <v/>
      </c>
      <c r="M127" s="314" t="str">
        <f t="shared" si="14"/>
        <v/>
      </c>
      <c r="N127" s="314" t="str">
        <f t="shared" si="15"/>
        <v/>
      </c>
      <c r="O127" s="314" t="str">
        <f t="shared" si="16"/>
        <v/>
      </c>
    </row>
    <row r="128" spans="1:15" x14ac:dyDescent="0.3">
      <c r="A128" s="312">
        <v>41401</v>
      </c>
      <c r="B128" s="313">
        <f t="shared" si="9"/>
        <v>5</v>
      </c>
      <c r="C128" s="313">
        <f t="shared" si="10"/>
        <v>1</v>
      </c>
      <c r="D128" s="311">
        <f t="shared" si="11"/>
        <v>6900.3712321523008</v>
      </c>
      <c r="E128" s="311">
        <f>SUM(D$2:D128)</f>
        <v>310436.59862506541</v>
      </c>
      <c r="F128" s="311">
        <f>Model!$F$42</f>
        <v>1500000</v>
      </c>
      <c r="G128" s="311">
        <f>Model!$G$42</f>
        <v>1497600</v>
      </c>
      <c r="H128" s="311">
        <f>Model!$H$42</f>
        <v>1474200</v>
      </c>
      <c r="I128" s="311">
        <f>Model!$I$42</f>
        <v>1450800</v>
      </c>
      <c r="J128" s="311">
        <f>Model!$J$42</f>
        <v>1380600</v>
      </c>
      <c r="K128" s="314" t="str">
        <f t="shared" si="12"/>
        <v/>
      </c>
      <c r="L128" s="314" t="str">
        <f t="shared" si="13"/>
        <v/>
      </c>
      <c r="M128" s="314" t="str">
        <f t="shared" si="14"/>
        <v/>
      </c>
      <c r="N128" s="314" t="str">
        <f t="shared" si="15"/>
        <v/>
      </c>
      <c r="O128" s="314" t="str">
        <f t="shared" si="16"/>
        <v/>
      </c>
    </row>
    <row r="129" spans="1:15" x14ac:dyDescent="0.3">
      <c r="A129" s="312">
        <v>41402</v>
      </c>
      <c r="B129" s="313">
        <f t="shared" si="9"/>
        <v>5</v>
      </c>
      <c r="C129" s="313">
        <f t="shared" si="10"/>
        <v>1</v>
      </c>
      <c r="D129" s="311">
        <f t="shared" si="11"/>
        <v>6900.3712321523008</v>
      </c>
      <c r="E129" s="311">
        <f>SUM(D$2:D129)</f>
        <v>317336.96985721769</v>
      </c>
      <c r="F129" s="311">
        <f>Model!$F$42</f>
        <v>1500000</v>
      </c>
      <c r="G129" s="311">
        <f>Model!$G$42</f>
        <v>1497600</v>
      </c>
      <c r="H129" s="311">
        <f>Model!$H$42</f>
        <v>1474200</v>
      </c>
      <c r="I129" s="311">
        <f>Model!$I$42</f>
        <v>1450800</v>
      </c>
      <c r="J129" s="311">
        <f>Model!$J$42</f>
        <v>1380600</v>
      </c>
      <c r="K129" s="314" t="str">
        <f t="shared" si="12"/>
        <v/>
      </c>
      <c r="L129" s="314" t="str">
        <f t="shared" si="13"/>
        <v/>
      </c>
      <c r="M129" s="314" t="str">
        <f t="shared" si="14"/>
        <v/>
      </c>
      <c r="N129" s="314" t="str">
        <f t="shared" si="15"/>
        <v/>
      </c>
      <c r="O129" s="314" t="str">
        <f t="shared" si="16"/>
        <v/>
      </c>
    </row>
    <row r="130" spans="1:15" x14ac:dyDescent="0.3">
      <c r="A130" s="312">
        <v>41403</v>
      </c>
      <c r="B130" s="313">
        <f t="shared" ref="B130:B193" si="17">MONTH(A130)</f>
        <v>5</v>
      </c>
      <c r="C130" s="313">
        <f t="shared" ref="C130:C193" si="18">IF(VLOOKUP($B130,$Q$2:$R$15,2,FALSE)=0,1,IF(VLOOKUP($B130,$Q$2:$R$15,2,FALSE)=VLOOKUP($B130,$Q$2:$S$15,3,FALSE),0,IF(AND((VLOOKUP(($B130-1),$Q$2:$R$15,2,FALSE)&gt;=1),VLOOKUP($B130,$Q$2:$R$15,2,FALSE)&gt;=DAY(A130)),0,IF(AND((VLOOKUP(($B130+1),$Q$2:$R$15,2,FALSE)&gt;=1),DAY(A130)&gt;(VLOOKUP($B130,$Q$2:$S$15,3,FALSE)-VLOOKUP($B130,$Q$2:$R$15,2,FALSE))),0,1))))</f>
        <v>1</v>
      </c>
      <c r="D130" s="311">
        <f t="shared" ref="D130:D193" si="19">IF(C130=0,0,VLOOKUP(B130,$Q$3:$T$14,4,FALSE))</f>
        <v>6900.3712321523008</v>
      </c>
      <c r="E130" s="311">
        <f>SUM(D$2:D130)</f>
        <v>324237.34108936996</v>
      </c>
      <c r="F130" s="311">
        <f>Model!$F$42</f>
        <v>1500000</v>
      </c>
      <c r="G130" s="311">
        <f>Model!$G$42</f>
        <v>1497600</v>
      </c>
      <c r="H130" s="311">
        <f>Model!$H$42</f>
        <v>1474200</v>
      </c>
      <c r="I130" s="311">
        <f>Model!$I$42</f>
        <v>1450800</v>
      </c>
      <c r="J130" s="311">
        <f>Model!$J$42</f>
        <v>1380600</v>
      </c>
      <c r="K130" s="314" t="str">
        <f t="shared" ref="K130:K193" si="20">IF(ISNUMBER(K129),"  ",IF(K129="  ","  ",IF($E130&gt;F130,$A130,"")))</f>
        <v/>
      </c>
      <c r="L130" s="314" t="str">
        <f t="shared" ref="L130:L193" si="21">IF(ISNUMBER(L129),"  ",IF(L129="  ","  ",IF($E130&gt;G130,$A130,"")))</f>
        <v/>
      </c>
      <c r="M130" s="314" t="str">
        <f t="shared" ref="M130:M193" si="22">IF(ISNUMBER(M129),"  ",IF(M129="  ","  ",IF($E130&gt;H130,$A130,"")))</f>
        <v/>
      </c>
      <c r="N130" s="314" t="str">
        <f t="shared" ref="N130:N193" si="23">IF(ISNUMBER(N129),"  ",IF(N129="  ","  ",IF($E130&gt;I130,$A130,"")))</f>
        <v/>
      </c>
      <c r="O130" s="314" t="str">
        <f t="shared" ref="O130:O193" si="24">IF(ISNUMBER(O129),"  ",IF(O129="  ","  ",IF($E130&gt;J130,$A130,"")))</f>
        <v/>
      </c>
    </row>
    <row r="131" spans="1:15" x14ac:dyDescent="0.3">
      <c r="A131" s="312">
        <v>41404</v>
      </c>
      <c r="B131" s="313">
        <f t="shared" si="17"/>
        <v>5</v>
      </c>
      <c r="C131" s="313">
        <f t="shared" si="18"/>
        <v>1</v>
      </c>
      <c r="D131" s="311">
        <f t="shared" si="19"/>
        <v>6900.3712321523008</v>
      </c>
      <c r="E131" s="311">
        <f>SUM(D$2:D131)</f>
        <v>331137.71232152224</v>
      </c>
      <c r="F131" s="311">
        <f>Model!$F$42</f>
        <v>1500000</v>
      </c>
      <c r="G131" s="311">
        <f>Model!$G$42</f>
        <v>1497600</v>
      </c>
      <c r="H131" s="311">
        <f>Model!$H$42</f>
        <v>1474200</v>
      </c>
      <c r="I131" s="311">
        <f>Model!$I$42</f>
        <v>1450800</v>
      </c>
      <c r="J131" s="311">
        <f>Model!$J$42</f>
        <v>1380600</v>
      </c>
      <c r="K131" s="314" t="str">
        <f t="shared" si="20"/>
        <v/>
      </c>
      <c r="L131" s="314" t="str">
        <f t="shared" si="21"/>
        <v/>
      </c>
      <c r="M131" s="314" t="str">
        <f t="shared" si="22"/>
        <v/>
      </c>
      <c r="N131" s="314" t="str">
        <f t="shared" si="23"/>
        <v/>
      </c>
      <c r="O131" s="314" t="str">
        <f t="shared" si="24"/>
        <v/>
      </c>
    </row>
    <row r="132" spans="1:15" x14ac:dyDescent="0.3">
      <c r="A132" s="312">
        <v>41405</v>
      </c>
      <c r="B132" s="313">
        <f t="shared" si="17"/>
        <v>5</v>
      </c>
      <c r="C132" s="313">
        <f t="shared" si="18"/>
        <v>1</v>
      </c>
      <c r="D132" s="311">
        <f t="shared" si="19"/>
        <v>6900.3712321523008</v>
      </c>
      <c r="E132" s="311">
        <f>SUM(D$2:D132)</f>
        <v>338038.08355367451</v>
      </c>
      <c r="F132" s="311">
        <f>Model!$F$42</f>
        <v>1500000</v>
      </c>
      <c r="G132" s="311">
        <f>Model!$G$42</f>
        <v>1497600</v>
      </c>
      <c r="H132" s="311">
        <f>Model!$H$42</f>
        <v>1474200</v>
      </c>
      <c r="I132" s="311">
        <f>Model!$I$42</f>
        <v>1450800</v>
      </c>
      <c r="J132" s="311">
        <f>Model!$J$42</f>
        <v>1380600</v>
      </c>
      <c r="K132" s="314" t="str">
        <f t="shared" si="20"/>
        <v/>
      </c>
      <c r="L132" s="314" t="str">
        <f t="shared" si="21"/>
        <v/>
      </c>
      <c r="M132" s="314" t="str">
        <f t="shared" si="22"/>
        <v/>
      </c>
      <c r="N132" s="314" t="str">
        <f t="shared" si="23"/>
        <v/>
      </c>
      <c r="O132" s="314" t="str">
        <f t="shared" si="24"/>
        <v/>
      </c>
    </row>
    <row r="133" spans="1:15" x14ac:dyDescent="0.3">
      <c r="A133" s="312">
        <v>41406</v>
      </c>
      <c r="B133" s="313">
        <f t="shared" si="17"/>
        <v>5</v>
      </c>
      <c r="C133" s="313">
        <f t="shared" si="18"/>
        <v>1</v>
      </c>
      <c r="D133" s="311">
        <f t="shared" si="19"/>
        <v>6900.3712321523008</v>
      </c>
      <c r="E133" s="311">
        <f>SUM(D$2:D133)</f>
        <v>344938.45478582679</v>
      </c>
      <c r="F133" s="311">
        <f>Model!$F$42</f>
        <v>1500000</v>
      </c>
      <c r="G133" s="311">
        <f>Model!$G$42</f>
        <v>1497600</v>
      </c>
      <c r="H133" s="311">
        <f>Model!$H$42</f>
        <v>1474200</v>
      </c>
      <c r="I133" s="311">
        <f>Model!$I$42</f>
        <v>1450800</v>
      </c>
      <c r="J133" s="311">
        <f>Model!$J$42</f>
        <v>1380600</v>
      </c>
      <c r="K133" s="314" t="str">
        <f t="shared" si="20"/>
        <v/>
      </c>
      <c r="L133" s="314" t="str">
        <f t="shared" si="21"/>
        <v/>
      </c>
      <c r="M133" s="314" t="str">
        <f t="shared" si="22"/>
        <v/>
      </c>
      <c r="N133" s="314" t="str">
        <f t="shared" si="23"/>
        <v/>
      </c>
      <c r="O133" s="314" t="str">
        <f t="shared" si="24"/>
        <v/>
      </c>
    </row>
    <row r="134" spans="1:15" x14ac:dyDescent="0.3">
      <c r="A134" s="312">
        <v>41407</v>
      </c>
      <c r="B134" s="313">
        <f t="shared" si="17"/>
        <v>5</v>
      </c>
      <c r="C134" s="313">
        <f t="shared" si="18"/>
        <v>1</v>
      </c>
      <c r="D134" s="311">
        <f t="shared" si="19"/>
        <v>6900.3712321523008</v>
      </c>
      <c r="E134" s="311">
        <f>SUM(D$2:D134)</f>
        <v>351838.82601797907</v>
      </c>
      <c r="F134" s="311">
        <f>Model!$F$42</f>
        <v>1500000</v>
      </c>
      <c r="G134" s="311">
        <f>Model!$G$42</f>
        <v>1497600</v>
      </c>
      <c r="H134" s="311">
        <f>Model!$H$42</f>
        <v>1474200</v>
      </c>
      <c r="I134" s="311">
        <f>Model!$I$42</f>
        <v>1450800</v>
      </c>
      <c r="J134" s="311">
        <f>Model!$J$42</f>
        <v>1380600</v>
      </c>
      <c r="K134" s="314" t="str">
        <f t="shared" si="20"/>
        <v/>
      </c>
      <c r="L134" s="314" t="str">
        <f t="shared" si="21"/>
        <v/>
      </c>
      <c r="M134" s="314" t="str">
        <f t="shared" si="22"/>
        <v/>
      </c>
      <c r="N134" s="314" t="str">
        <f t="shared" si="23"/>
        <v/>
      </c>
      <c r="O134" s="314" t="str">
        <f t="shared" si="24"/>
        <v/>
      </c>
    </row>
    <row r="135" spans="1:15" x14ac:dyDescent="0.3">
      <c r="A135" s="312">
        <v>41408</v>
      </c>
      <c r="B135" s="313">
        <f t="shared" si="17"/>
        <v>5</v>
      </c>
      <c r="C135" s="313">
        <f t="shared" si="18"/>
        <v>1</v>
      </c>
      <c r="D135" s="311">
        <f t="shared" si="19"/>
        <v>6900.3712321523008</v>
      </c>
      <c r="E135" s="311">
        <f>SUM(D$2:D135)</f>
        <v>358739.19725013134</v>
      </c>
      <c r="F135" s="311">
        <f>Model!$F$42</f>
        <v>1500000</v>
      </c>
      <c r="G135" s="311">
        <f>Model!$G$42</f>
        <v>1497600</v>
      </c>
      <c r="H135" s="311">
        <f>Model!$H$42</f>
        <v>1474200</v>
      </c>
      <c r="I135" s="311">
        <f>Model!$I$42</f>
        <v>1450800</v>
      </c>
      <c r="J135" s="311">
        <f>Model!$J$42</f>
        <v>1380600</v>
      </c>
      <c r="K135" s="314" t="str">
        <f t="shared" si="20"/>
        <v/>
      </c>
      <c r="L135" s="314" t="str">
        <f t="shared" si="21"/>
        <v/>
      </c>
      <c r="M135" s="314" t="str">
        <f t="shared" si="22"/>
        <v/>
      </c>
      <c r="N135" s="314" t="str">
        <f t="shared" si="23"/>
        <v/>
      </c>
      <c r="O135" s="314" t="str">
        <f t="shared" si="24"/>
        <v/>
      </c>
    </row>
    <row r="136" spans="1:15" x14ac:dyDescent="0.3">
      <c r="A136" s="312">
        <v>41409</v>
      </c>
      <c r="B136" s="313">
        <f t="shared" si="17"/>
        <v>5</v>
      </c>
      <c r="C136" s="313">
        <f t="shared" si="18"/>
        <v>1</v>
      </c>
      <c r="D136" s="311">
        <f t="shared" si="19"/>
        <v>6900.3712321523008</v>
      </c>
      <c r="E136" s="311">
        <f>SUM(D$2:D136)</f>
        <v>365639.56848228362</v>
      </c>
      <c r="F136" s="311">
        <f>Model!$F$42</f>
        <v>1500000</v>
      </c>
      <c r="G136" s="311">
        <f>Model!$G$42</f>
        <v>1497600</v>
      </c>
      <c r="H136" s="311">
        <f>Model!$H$42</f>
        <v>1474200</v>
      </c>
      <c r="I136" s="311">
        <f>Model!$I$42</f>
        <v>1450800</v>
      </c>
      <c r="J136" s="311">
        <f>Model!$J$42</f>
        <v>1380600</v>
      </c>
      <c r="K136" s="314" t="str">
        <f t="shared" si="20"/>
        <v/>
      </c>
      <c r="L136" s="314" t="str">
        <f t="shared" si="21"/>
        <v/>
      </c>
      <c r="M136" s="314" t="str">
        <f t="shared" si="22"/>
        <v/>
      </c>
      <c r="N136" s="314" t="str">
        <f t="shared" si="23"/>
        <v/>
      </c>
      <c r="O136" s="314" t="str">
        <f t="shared" si="24"/>
        <v/>
      </c>
    </row>
    <row r="137" spans="1:15" x14ac:dyDescent="0.3">
      <c r="A137" s="312">
        <v>41410</v>
      </c>
      <c r="B137" s="313">
        <f t="shared" si="17"/>
        <v>5</v>
      </c>
      <c r="C137" s="313">
        <f t="shared" si="18"/>
        <v>1</v>
      </c>
      <c r="D137" s="311">
        <f t="shared" si="19"/>
        <v>6900.3712321523008</v>
      </c>
      <c r="E137" s="311">
        <f>SUM(D$2:D137)</f>
        <v>372539.9397144359</v>
      </c>
      <c r="F137" s="311">
        <f>Model!$F$42</f>
        <v>1500000</v>
      </c>
      <c r="G137" s="311">
        <f>Model!$G$42</f>
        <v>1497600</v>
      </c>
      <c r="H137" s="311">
        <f>Model!$H$42</f>
        <v>1474200</v>
      </c>
      <c r="I137" s="311">
        <f>Model!$I$42</f>
        <v>1450800</v>
      </c>
      <c r="J137" s="311">
        <f>Model!$J$42</f>
        <v>1380600</v>
      </c>
      <c r="K137" s="314" t="str">
        <f t="shared" si="20"/>
        <v/>
      </c>
      <c r="L137" s="314" t="str">
        <f t="shared" si="21"/>
        <v/>
      </c>
      <c r="M137" s="314" t="str">
        <f t="shared" si="22"/>
        <v/>
      </c>
      <c r="N137" s="314" t="str">
        <f t="shared" si="23"/>
        <v/>
      </c>
      <c r="O137" s="314" t="str">
        <f t="shared" si="24"/>
        <v/>
      </c>
    </row>
    <row r="138" spans="1:15" x14ac:dyDescent="0.3">
      <c r="A138" s="312">
        <v>41411</v>
      </c>
      <c r="B138" s="313">
        <f t="shared" si="17"/>
        <v>5</v>
      </c>
      <c r="C138" s="313">
        <f t="shared" si="18"/>
        <v>1</v>
      </c>
      <c r="D138" s="311">
        <f t="shared" si="19"/>
        <v>6900.3712321523008</v>
      </c>
      <c r="E138" s="311">
        <f>SUM(D$2:D138)</f>
        <v>379440.31094658817</v>
      </c>
      <c r="F138" s="311">
        <f>Model!$F$42</f>
        <v>1500000</v>
      </c>
      <c r="G138" s="311">
        <f>Model!$G$42</f>
        <v>1497600</v>
      </c>
      <c r="H138" s="311">
        <f>Model!$H$42</f>
        <v>1474200</v>
      </c>
      <c r="I138" s="311">
        <f>Model!$I$42</f>
        <v>1450800</v>
      </c>
      <c r="J138" s="311">
        <f>Model!$J$42</f>
        <v>1380600</v>
      </c>
      <c r="K138" s="314" t="str">
        <f t="shared" si="20"/>
        <v/>
      </c>
      <c r="L138" s="314" t="str">
        <f t="shared" si="21"/>
        <v/>
      </c>
      <c r="M138" s="314" t="str">
        <f t="shared" si="22"/>
        <v/>
      </c>
      <c r="N138" s="314" t="str">
        <f t="shared" si="23"/>
        <v/>
      </c>
      <c r="O138" s="314" t="str">
        <f t="shared" si="24"/>
        <v/>
      </c>
    </row>
    <row r="139" spans="1:15" x14ac:dyDescent="0.3">
      <c r="A139" s="312">
        <v>41412</v>
      </c>
      <c r="B139" s="313">
        <f t="shared" si="17"/>
        <v>5</v>
      </c>
      <c r="C139" s="313">
        <f t="shared" si="18"/>
        <v>1</v>
      </c>
      <c r="D139" s="311">
        <f t="shared" si="19"/>
        <v>6900.3712321523008</v>
      </c>
      <c r="E139" s="311">
        <f>SUM(D$2:D139)</f>
        <v>386340.68217874045</v>
      </c>
      <c r="F139" s="311">
        <f>Model!$F$42</f>
        <v>1500000</v>
      </c>
      <c r="G139" s="311">
        <f>Model!$G$42</f>
        <v>1497600</v>
      </c>
      <c r="H139" s="311">
        <f>Model!$H$42</f>
        <v>1474200</v>
      </c>
      <c r="I139" s="311">
        <f>Model!$I$42</f>
        <v>1450800</v>
      </c>
      <c r="J139" s="311">
        <f>Model!$J$42</f>
        <v>1380600</v>
      </c>
      <c r="K139" s="314" t="str">
        <f t="shared" si="20"/>
        <v/>
      </c>
      <c r="L139" s="314" t="str">
        <f t="shared" si="21"/>
        <v/>
      </c>
      <c r="M139" s="314" t="str">
        <f t="shared" si="22"/>
        <v/>
      </c>
      <c r="N139" s="314" t="str">
        <f t="shared" si="23"/>
        <v/>
      </c>
      <c r="O139" s="314" t="str">
        <f t="shared" si="24"/>
        <v/>
      </c>
    </row>
    <row r="140" spans="1:15" x14ac:dyDescent="0.3">
      <c r="A140" s="312">
        <v>41413</v>
      </c>
      <c r="B140" s="313">
        <f t="shared" si="17"/>
        <v>5</v>
      </c>
      <c r="C140" s="313">
        <f t="shared" si="18"/>
        <v>1</v>
      </c>
      <c r="D140" s="311">
        <f t="shared" si="19"/>
        <v>6900.3712321523008</v>
      </c>
      <c r="E140" s="311">
        <f>SUM(D$2:D140)</f>
        <v>393241.05341089272</v>
      </c>
      <c r="F140" s="311">
        <f>Model!$F$42</f>
        <v>1500000</v>
      </c>
      <c r="G140" s="311">
        <f>Model!$G$42</f>
        <v>1497600</v>
      </c>
      <c r="H140" s="311">
        <f>Model!$H$42</f>
        <v>1474200</v>
      </c>
      <c r="I140" s="311">
        <f>Model!$I$42</f>
        <v>1450800</v>
      </c>
      <c r="J140" s="311">
        <f>Model!$J$42</f>
        <v>1380600</v>
      </c>
      <c r="K140" s="314" t="str">
        <f t="shared" si="20"/>
        <v/>
      </c>
      <c r="L140" s="314" t="str">
        <f t="shared" si="21"/>
        <v/>
      </c>
      <c r="M140" s="314" t="str">
        <f t="shared" si="22"/>
        <v/>
      </c>
      <c r="N140" s="314" t="str">
        <f t="shared" si="23"/>
        <v/>
      </c>
      <c r="O140" s="314" t="str">
        <f t="shared" si="24"/>
        <v/>
      </c>
    </row>
    <row r="141" spans="1:15" x14ac:dyDescent="0.3">
      <c r="A141" s="312">
        <v>41414</v>
      </c>
      <c r="B141" s="313">
        <f t="shared" si="17"/>
        <v>5</v>
      </c>
      <c r="C141" s="313">
        <f t="shared" si="18"/>
        <v>1</v>
      </c>
      <c r="D141" s="311">
        <f t="shared" si="19"/>
        <v>6900.3712321523008</v>
      </c>
      <c r="E141" s="311">
        <f>SUM(D$2:D141)</f>
        <v>400141.424643045</v>
      </c>
      <c r="F141" s="311">
        <f>Model!$F$42</f>
        <v>1500000</v>
      </c>
      <c r="G141" s="311">
        <f>Model!$G$42</f>
        <v>1497600</v>
      </c>
      <c r="H141" s="311">
        <f>Model!$H$42</f>
        <v>1474200</v>
      </c>
      <c r="I141" s="311">
        <f>Model!$I$42</f>
        <v>1450800</v>
      </c>
      <c r="J141" s="311">
        <f>Model!$J$42</f>
        <v>1380600</v>
      </c>
      <c r="K141" s="314" t="str">
        <f t="shared" si="20"/>
        <v/>
      </c>
      <c r="L141" s="314" t="str">
        <f t="shared" si="21"/>
        <v/>
      </c>
      <c r="M141" s="314" t="str">
        <f t="shared" si="22"/>
        <v/>
      </c>
      <c r="N141" s="314" t="str">
        <f t="shared" si="23"/>
        <v/>
      </c>
      <c r="O141" s="314" t="str">
        <f t="shared" si="24"/>
        <v/>
      </c>
    </row>
    <row r="142" spans="1:15" x14ac:dyDescent="0.3">
      <c r="A142" s="312">
        <v>41415</v>
      </c>
      <c r="B142" s="313">
        <f t="shared" si="17"/>
        <v>5</v>
      </c>
      <c r="C142" s="313">
        <f t="shared" si="18"/>
        <v>1</v>
      </c>
      <c r="D142" s="311">
        <f t="shared" si="19"/>
        <v>6900.3712321523008</v>
      </c>
      <c r="E142" s="311">
        <f>SUM(D$2:D142)</f>
        <v>407041.79587519728</v>
      </c>
      <c r="F142" s="311">
        <f>Model!$F$42</f>
        <v>1500000</v>
      </c>
      <c r="G142" s="311">
        <f>Model!$G$42</f>
        <v>1497600</v>
      </c>
      <c r="H142" s="311">
        <f>Model!$H$42</f>
        <v>1474200</v>
      </c>
      <c r="I142" s="311">
        <f>Model!$I$42</f>
        <v>1450800</v>
      </c>
      <c r="J142" s="311">
        <f>Model!$J$42</f>
        <v>1380600</v>
      </c>
      <c r="K142" s="314" t="str">
        <f t="shared" si="20"/>
        <v/>
      </c>
      <c r="L142" s="314" t="str">
        <f t="shared" si="21"/>
        <v/>
      </c>
      <c r="M142" s="314" t="str">
        <f t="shared" si="22"/>
        <v/>
      </c>
      <c r="N142" s="314" t="str">
        <f t="shared" si="23"/>
        <v/>
      </c>
      <c r="O142" s="314" t="str">
        <f t="shared" si="24"/>
        <v/>
      </c>
    </row>
    <row r="143" spans="1:15" x14ac:dyDescent="0.3">
      <c r="A143" s="312">
        <v>41416</v>
      </c>
      <c r="B143" s="313">
        <f t="shared" si="17"/>
        <v>5</v>
      </c>
      <c r="C143" s="313">
        <f t="shared" si="18"/>
        <v>1</v>
      </c>
      <c r="D143" s="311">
        <f t="shared" si="19"/>
        <v>6900.3712321523008</v>
      </c>
      <c r="E143" s="311">
        <f>SUM(D$2:D143)</f>
        <v>413942.16710734955</v>
      </c>
      <c r="F143" s="311">
        <f>Model!$F$42</f>
        <v>1500000</v>
      </c>
      <c r="G143" s="311">
        <f>Model!$G$42</f>
        <v>1497600</v>
      </c>
      <c r="H143" s="311">
        <f>Model!$H$42</f>
        <v>1474200</v>
      </c>
      <c r="I143" s="311">
        <f>Model!$I$42</f>
        <v>1450800</v>
      </c>
      <c r="J143" s="311">
        <f>Model!$J$42</f>
        <v>1380600</v>
      </c>
      <c r="K143" s="314" t="str">
        <f t="shared" si="20"/>
        <v/>
      </c>
      <c r="L143" s="314" t="str">
        <f t="shared" si="21"/>
        <v/>
      </c>
      <c r="M143" s="314" t="str">
        <f t="shared" si="22"/>
        <v/>
      </c>
      <c r="N143" s="314" t="str">
        <f t="shared" si="23"/>
        <v/>
      </c>
      <c r="O143" s="314" t="str">
        <f t="shared" si="24"/>
        <v/>
      </c>
    </row>
    <row r="144" spans="1:15" x14ac:dyDescent="0.3">
      <c r="A144" s="312">
        <v>41417</v>
      </c>
      <c r="B144" s="313">
        <f t="shared" si="17"/>
        <v>5</v>
      </c>
      <c r="C144" s="313">
        <f t="shared" si="18"/>
        <v>1</v>
      </c>
      <c r="D144" s="311">
        <f t="shared" si="19"/>
        <v>6900.3712321523008</v>
      </c>
      <c r="E144" s="311">
        <f>SUM(D$2:D144)</f>
        <v>420842.53833950183</v>
      </c>
      <c r="F144" s="311">
        <f>Model!$F$42</f>
        <v>1500000</v>
      </c>
      <c r="G144" s="311">
        <f>Model!$G$42</f>
        <v>1497600</v>
      </c>
      <c r="H144" s="311">
        <f>Model!$H$42</f>
        <v>1474200</v>
      </c>
      <c r="I144" s="311">
        <f>Model!$I$42</f>
        <v>1450800</v>
      </c>
      <c r="J144" s="311">
        <f>Model!$J$42</f>
        <v>1380600</v>
      </c>
      <c r="K144" s="314" t="str">
        <f t="shared" si="20"/>
        <v/>
      </c>
      <c r="L144" s="314" t="str">
        <f t="shared" si="21"/>
        <v/>
      </c>
      <c r="M144" s="314" t="str">
        <f t="shared" si="22"/>
        <v/>
      </c>
      <c r="N144" s="314" t="str">
        <f t="shared" si="23"/>
        <v/>
      </c>
      <c r="O144" s="314" t="str">
        <f t="shared" si="24"/>
        <v/>
      </c>
    </row>
    <row r="145" spans="1:15" x14ac:dyDescent="0.3">
      <c r="A145" s="312">
        <v>41418</v>
      </c>
      <c r="B145" s="313">
        <f t="shared" si="17"/>
        <v>5</v>
      </c>
      <c r="C145" s="313">
        <f t="shared" si="18"/>
        <v>1</v>
      </c>
      <c r="D145" s="311">
        <f t="shared" si="19"/>
        <v>6900.3712321523008</v>
      </c>
      <c r="E145" s="311">
        <f>SUM(D$2:D145)</f>
        <v>427742.90957165411</v>
      </c>
      <c r="F145" s="311">
        <f>Model!$F$42</f>
        <v>1500000</v>
      </c>
      <c r="G145" s="311">
        <f>Model!$G$42</f>
        <v>1497600</v>
      </c>
      <c r="H145" s="311">
        <f>Model!$H$42</f>
        <v>1474200</v>
      </c>
      <c r="I145" s="311">
        <f>Model!$I$42</f>
        <v>1450800</v>
      </c>
      <c r="J145" s="311">
        <f>Model!$J$42</f>
        <v>1380600</v>
      </c>
      <c r="K145" s="314" t="str">
        <f t="shared" si="20"/>
        <v/>
      </c>
      <c r="L145" s="314" t="str">
        <f t="shared" si="21"/>
        <v/>
      </c>
      <c r="M145" s="314" t="str">
        <f t="shared" si="22"/>
        <v/>
      </c>
      <c r="N145" s="314" t="str">
        <f t="shared" si="23"/>
        <v/>
      </c>
      <c r="O145" s="314" t="str">
        <f t="shared" si="24"/>
        <v/>
      </c>
    </row>
    <row r="146" spans="1:15" x14ac:dyDescent="0.3">
      <c r="A146" s="312">
        <v>41419</v>
      </c>
      <c r="B146" s="313">
        <f t="shared" si="17"/>
        <v>5</v>
      </c>
      <c r="C146" s="313">
        <f t="shared" si="18"/>
        <v>1</v>
      </c>
      <c r="D146" s="311">
        <f t="shared" si="19"/>
        <v>6900.3712321523008</v>
      </c>
      <c r="E146" s="311">
        <f>SUM(D$2:D146)</f>
        <v>434643.28080380638</v>
      </c>
      <c r="F146" s="311">
        <f>Model!$F$42</f>
        <v>1500000</v>
      </c>
      <c r="G146" s="311">
        <f>Model!$G$42</f>
        <v>1497600</v>
      </c>
      <c r="H146" s="311">
        <f>Model!$H$42</f>
        <v>1474200</v>
      </c>
      <c r="I146" s="311">
        <f>Model!$I$42</f>
        <v>1450800</v>
      </c>
      <c r="J146" s="311">
        <f>Model!$J$42</f>
        <v>1380600</v>
      </c>
      <c r="K146" s="314" t="str">
        <f t="shared" si="20"/>
        <v/>
      </c>
      <c r="L146" s="314" t="str">
        <f t="shared" si="21"/>
        <v/>
      </c>
      <c r="M146" s="314" t="str">
        <f t="shared" si="22"/>
        <v/>
      </c>
      <c r="N146" s="314" t="str">
        <f t="shared" si="23"/>
        <v/>
      </c>
      <c r="O146" s="314" t="str">
        <f t="shared" si="24"/>
        <v/>
      </c>
    </row>
    <row r="147" spans="1:15" x14ac:dyDescent="0.3">
      <c r="A147" s="312">
        <v>41420</v>
      </c>
      <c r="B147" s="313">
        <f t="shared" si="17"/>
        <v>5</v>
      </c>
      <c r="C147" s="313">
        <f t="shared" si="18"/>
        <v>1</v>
      </c>
      <c r="D147" s="311">
        <f t="shared" si="19"/>
        <v>6900.3712321523008</v>
      </c>
      <c r="E147" s="311">
        <f>SUM(D$2:D147)</f>
        <v>441543.65203595866</v>
      </c>
      <c r="F147" s="311">
        <f>Model!$F$42</f>
        <v>1500000</v>
      </c>
      <c r="G147" s="311">
        <f>Model!$G$42</f>
        <v>1497600</v>
      </c>
      <c r="H147" s="311">
        <f>Model!$H$42</f>
        <v>1474200</v>
      </c>
      <c r="I147" s="311">
        <f>Model!$I$42</f>
        <v>1450800</v>
      </c>
      <c r="J147" s="311">
        <f>Model!$J$42</f>
        <v>1380600</v>
      </c>
      <c r="K147" s="314" t="str">
        <f t="shared" si="20"/>
        <v/>
      </c>
      <c r="L147" s="314" t="str">
        <f t="shared" si="21"/>
        <v/>
      </c>
      <c r="M147" s="314" t="str">
        <f t="shared" si="22"/>
        <v/>
      </c>
      <c r="N147" s="314" t="str">
        <f t="shared" si="23"/>
        <v/>
      </c>
      <c r="O147" s="314" t="str">
        <f t="shared" si="24"/>
        <v/>
      </c>
    </row>
    <row r="148" spans="1:15" x14ac:dyDescent="0.3">
      <c r="A148" s="312">
        <v>41421</v>
      </c>
      <c r="B148" s="313">
        <f t="shared" si="17"/>
        <v>5</v>
      </c>
      <c r="C148" s="313">
        <f t="shared" si="18"/>
        <v>1</v>
      </c>
      <c r="D148" s="311">
        <f t="shared" si="19"/>
        <v>6900.3712321523008</v>
      </c>
      <c r="E148" s="311">
        <f>SUM(D$2:D148)</f>
        <v>448444.02326811093</v>
      </c>
      <c r="F148" s="311">
        <f>Model!$F$42</f>
        <v>1500000</v>
      </c>
      <c r="G148" s="311">
        <f>Model!$G$42</f>
        <v>1497600</v>
      </c>
      <c r="H148" s="311">
        <f>Model!$H$42</f>
        <v>1474200</v>
      </c>
      <c r="I148" s="311">
        <f>Model!$I$42</f>
        <v>1450800</v>
      </c>
      <c r="J148" s="311">
        <f>Model!$J$42</f>
        <v>1380600</v>
      </c>
      <c r="K148" s="314" t="str">
        <f t="shared" si="20"/>
        <v/>
      </c>
      <c r="L148" s="314" t="str">
        <f t="shared" si="21"/>
        <v/>
      </c>
      <c r="M148" s="314" t="str">
        <f t="shared" si="22"/>
        <v/>
      </c>
      <c r="N148" s="314" t="str">
        <f t="shared" si="23"/>
        <v/>
      </c>
      <c r="O148" s="314" t="str">
        <f t="shared" si="24"/>
        <v/>
      </c>
    </row>
    <row r="149" spans="1:15" x14ac:dyDescent="0.3">
      <c r="A149" s="312">
        <v>41422</v>
      </c>
      <c r="B149" s="313">
        <f t="shared" si="17"/>
        <v>5</v>
      </c>
      <c r="C149" s="313">
        <f t="shared" si="18"/>
        <v>1</v>
      </c>
      <c r="D149" s="311">
        <f t="shared" si="19"/>
        <v>6900.3712321523008</v>
      </c>
      <c r="E149" s="311">
        <f>SUM(D$2:D149)</f>
        <v>455344.39450026321</v>
      </c>
      <c r="F149" s="311">
        <f>Model!$F$42</f>
        <v>1500000</v>
      </c>
      <c r="G149" s="311">
        <f>Model!$G$42</f>
        <v>1497600</v>
      </c>
      <c r="H149" s="311">
        <f>Model!$H$42</f>
        <v>1474200</v>
      </c>
      <c r="I149" s="311">
        <f>Model!$I$42</f>
        <v>1450800</v>
      </c>
      <c r="J149" s="311">
        <f>Model!$J$42</f>
        <v>1380600</v>
      </c>
      <c r="K149" s="314" t="str">
        <f t="shared" si="20"/>
        <v/>
      </c>
      <c r="L149" s="314" t="str">
        <f t="shared" si="21"/>
        <v/>
      </c>
      <c r="M149" s="314" t="str">
        <f t="shared" si="22"/>
        <v/>
      </c>
      <c r="N149" s="314" t="str">
        <f t="shared" si="23"/>
        <v/>
      </c>
      <c r="O149" s="314" t="str">
        <f t="shared" si="24"/>
        <v/>
      </c>
    </row>
    <row r="150" spans="1:15" x14ac:dyDescent="0.3">
      <c r="A150" s="312">
        <v>41423</v>
      </c>
      <c r="B150" s="313">
        <f t="shared" si="17"/>
        <v>5</v>
      </c>
      <c r="C150" s="313">
        <f t="shared" si="18"/>
        <v>1</v>
      </c>
      <c r="D150" s="311">
        <f t="shared" si="19"/>
        <v>6900.3712321523008</v>
      </c>
      <c r="E150" s="311">
        <f>SUM(D$2:D150)</f>
        <v>462244.76573241549</v>
      </c>
      <c r="F150" s="311">
        <f>Model!$F$42</f>
        <v>1500000</v>
      </c>
      <c r="G150" s="311">
        <f>Model!$G$42</f>
        <v>1497600</v>
      </c>
      <c r="H150" s="311">
        <f>Model!$H$42</f>
        <v>1474200</v>
      </c>
      <c r="I150" s="311">
        <f>Model!$I$42</f>
        <v>1450800</v>
      </c>
      <c r="J150" s="311">
        <f>Model!$J$42</f>
        <v>1380600</v>
      </c>
      <c r="K150" s="314" t="str">
        <f t="shared" si="20"/>
        <v/>
      </c>
      <c r="L150" s="314" t="str">
        <f t="shared" si="21"/>
        <v/>
      </c>
      <c r="M150" s="314" t="str">
        <f t="shared" si="22"/>
        <v/>
      </c>
      <c r="N150" s="314" t="str">
        <f t="shared" si="23"/>
        <v/>
      </c>
      <c r="O150" s="314" t="str">
        <f t="shared" si="24"/>
        <v/>
      </c>
    </row>
    <row r="151" spans="1:15" x14ac:dyDescent="0.3">
      <c r="A151" s="312">
        <v>41424</v>
      </c>
      <c r="B151" s="313">
        <f t="shared" si="17"/>
        <v>5</v>
      </c>
      <c r="C151" s="313">
        <f t="shared" si="18"/>
        <v>1</v>
      </c>
      <c r="D151" s="311">
        <f t="shared" si="19"/>
        <v>6900.3712321523008</v>
      </c>
      <c r="E151" s="311">
        <f>SUM(D$2:D151)</f>
        <v>469145.13696456776</v>
      </c>
      <c r="F151" s="311">
        <f>Model!$F$42</f>
        <v>1500000</v>
      </c>
      <c r="G151" s="311">
        <f>Model!$G$42</f>
        <v>1497600</v>
      </c>
      <c r="H151" s="311">
        <f>Model!$H$42</f>
        <v>1474200</v>
      </c>
      <c r="I151" s="311">
        <f>Model!$I$42</f>
        <v>1450800</v>
      </c>
      <c r="J151" s="311">
        <f>Model!$J$42</f>
        <v>1380600</v>
      </c>
      <c r="K151" s="314" t="str">
        <f t="shared" si="20"/>
        <v/>
      </c>
      <c r="L151" s="314" t="str">
        <f t="shared" si="21"/>
        <v/>
      </c>
      <c r="M151" s="314" t="str">
        <f t="shared" si="22"/>
        <v/>
      </c>
      <c r="N151" s="314" t="str">
        <f t="shared" si="23"/>
        <v/>
      </c>
      <c r="O151" s="314" t="str">
        <f t="shared" si="24"/>
        <v/>
      </c>
    </row>
    <row r="152" spans="1:15" x14ac:dyDescent="0.3">
      <c r="A152" s="312">
        <v>41425</v>
      </c>
      <c r="B152" s="313">
        <f t="shared" si="17"/>
        <v>5</v>
      </c>
      <c r="C152" s="313">
        <f t="shared" si="18"/>
        <v>1</v>
      </c>
      <c r="D152" s="311">
        <f t="shared" si="19"/>
        <v>6900.3712321523008</v>
      </c>
      <c r="E152" s="311">
        <f>SUM(D$2:D152)</f>
        <v>476045.50819672004</v>
      </c>
      <c r="F152" s="311">
        <f>Model!$F$42</f>
        <v>1500000</v>
      </c>
      <c r="G152" s="311">
        <f>Model!$G$42</f>
        <v>1497600</v>
      </c>
      <c r="H152" s="311">
        <f>Model!$H$42</f>
        <v>1474200</v>
      </c>
      <c r="I152" s="311">
        <f>Model!$I$42</f>
        <v>1450800</v>
      </c>
      <c r="J152" s="311">
        <f>Model!$J$42</f>
        <v>1380600</v>
      </c>
      <c r="K152" s="314" t="str">
        <f t="shared" si="20"/>
        <v/>
      </c>
      <c r="L152" s="314" t="str">
        <f t="shared" si="21"/>
        <v/>
      </c>
      <c r="M152" s="314" t="str">
        <f t="shared" si="22"/>
        <v/>
      </c>
      <c r="N152" s="314" t="str">
        <f t="shared" si="23"/>
        <v/>
      </c>
      <c r="O152" s="314" t="str">
        <f t="shared" si="24"/>
        <v/>
      </c>
    </row>
    <row r="153" spans="1:15" x14ac:dyDescent="0.3">
      <c r="A153" s="312">
        <v>41426</v>
      </c>
      <c r="B153" s="313">
        <f t="shared" si="17"/>
        <v>6</v>
      </c>
      <c r="C153" s="313">
        <f t="shared" si="18"/>
        <v>1</v>
      </c>
      <c r="D153" s="311">
        <f t="shared" si="19"/>
        <v>6854.8830601092895</v>
      </c>
      <c r="E153" s="311">
        <f>SUM(D$2:D153)</f>
        <v>482900.39125682932</v>
      </c>
      <c r="F153" s="311">
        <f>Model!$F$42</f>
        <v>1500000</v>
      </c>
      <c r="G153" s="311">
        <f>Model!$G$42</f>
        <v>1497600</v>
      </c>
      <c r="H153" s="311">
        <f>Model!$H$42</f>
        <v>1474200</v>
      </c>
      <c r="I153" s="311">
        <f>Model!$I$42</f>
        <v>1450800</v>
      </c>
      <c r="J153" s="311">
        <f>Model!$J$42</f>
        <v>1380600</v>
      </c>
      <c r="K153" s="314" t="str">
        <f t="shared" si="20"/>
        <v/>
      </c>
      <c r="L153" s="314" t="str">
        <f t="shared" si="21"/>
        <v/>
      </c>
      <c r="M153" s="314" t="str">
        <f t="shared" si="22"/>
        <v/>
      </c>
      <c r="N153" s="314" t="str">
        <f t="shared" si="23"/>
        <v/>
      </c>
      <c r="O153" s="314" t="str">
        <f t="shared" si="24"/>
        <v/>
      </c>
    </row>
    <row r="154" spans="1:15" x14ac:dyDescent="0.3">
      <c r="A154" s="312">
        <v>41427</v>
      </c>
      <c r="B154" s="313">
        <f t="shared" si="17"/>
        <v>6</v>
      </c>
      <c r="C154" s="313">
        <f t="shared" si="18"/>
        <v>1</v>
      </c>
      <c r="D154" s="311">
        <f t="shared" si="19"/>
        <v>6854.8830601092895</v>
      </c>
      <c r="E154" s="311">
        <f>SUM(D$2:D154)</f>
        <v>489755.27431693859</v>
      </c>
      <c r="F154" s="311">
        <f>Model!$F$42</f>
        <v>1500000</v>
      </c>
      <c r="G154" s="311">
        <f>Model!$G$42</f>
        <v>1497600</v>
      </c>
      <c r="H154" s="311">
        <f>Model!$H$42</f>
        <v>1474200</v>
      </c>
      <c r="I154" s="311">
        <f>Model!$I$42</f>
        <v>1450800</v>
      </c>
      <c r="J154" s="311">
        <f>Model!$J$42</f>
        <v>1380600</v>
      </c>
      <c r="K154" s="314" t="str">
        <f t="shared" si="20"/>
        <v/>
      </c>
      <c r="L154" s="314" t="str">
        <f t="shared" si="21"/>
        <v/>
      </c>
      <c r="M154" s="314" t="str">
        <f t="shared" si="22"/>
        <v/>
      </c>
      <c r="N154" s="314" t="str">
        <f t="shared" si="23"/>
        <v/>
      </c>
      <c r="O154" s="314" t="str">
        <f t="shared" si="24"/>
        <v/>
      </c>
    </row>
    <row r="155" spans="1:15" x14ac:dyDescent="0.3">
      <c r="A155" s="312">
        <v>41428</v>
      </c>
      <c r="B155" s="313">
        <f t="shared" si="17"/>
        <v>6</v>
      </c>
      <c r="C155" s="313">
        <f t="shared" si="18"/>
        <v>1</v>
      </c>
      <c r="D155" s="311">
        <f t="shared" si="19"/>
        <v>6854.8830601092895</v>
      </c>
      <c r="E155" s="311">
        <f>SUM(D$2:D155)</f>
        <v>496610.15737704787</v>
      </c>
      <c r="F155" s="311">
        <f>Model!$F$42</f>
        <v>1500000</v>
      </c>
      <c r="G155" s="311">
        <f>Model!$G$42</f>
        <v>1497600</v>
      </c>
      <c r="H155" s="311">
        <f>Model!$H$42</f>
        <v>1474200</v>
      </c>
      <c r="I155" s="311">
        <f>Model!$I$42</f>
        <v>1450800</v>
      </c>
      <c r="J155" s="311">
        <f>Model!$J$42</f>
        <v>1380600</v>
      </c>
      <c r="K155" s="314" t="str">
        <f t="shared" si="20"/>
        <v/>
      </c>
      <c r="L155" s="314" t="str">
        <f t="shared" si="21"/>
        <v/>
      </c>
      <c r="M155" s="314" t="str">
        <f t="shared" si="22"/>
        <v/>
      </c>
      <c r="N155" s="314" t="str">
        <f t="shared" si="23"/>
        <v/>
      </c>
      <c r="O155" s="314" t="str">
        <f t="shared" si="24"/>
        <v/>
      </c>
    </row>
    <row r="156" spans="1:15" x14ac:dyDescent="0.3">
      <c r="A156" s="312">
        <v>41429</v>
      </c>
      <c r="B156" s="313">
        <f t="shared" si="17"/>
        <v>6</v>
      </c>
      <c r="C156" s="313">
        <f t="shared" si="18"/>
        <v>1</v>
      </c>
      <c r="D156" s="311">
        <f t="shared" si="19"/>
        <v>6854.8830601092895</v>
      </c>
      <c r="E156" s="311">
        <f>SUM(D$2:D156)</f>
        <v>503465.04043715715</v>
      </c>
      <c r="F156" s="311">
        <f>Model!$F$42</f>
        <v>1500000</v>
      </c>
      <c r="G156" s="311">
        <f>Model!$G$42</f>
        <v>1497600</v>
      </c>
      <c r="H156" s="311">
        <f>Model!$H$42</f>
        <v>1474200</v>
      </c>
      <c r="I156" s="311">
        <f>Model!$I$42</f>
        <v>1450800</v>
      </c>
      <c r="J156" s="311">
        <f>Model!$J$42</f>
        <v>1380600</v>
      </c>
      <c r="K156" s="314" t="str">
        <f t="shared" si="20"/>
        <v/>
      </c>
      <c r="L156" s="314" t="str">
        <f t="shared" si="21"/>
        <v/>
      </c>
      <c r="M156" s="314" t="str">
        <f t="shared" si="22"/>
        <v/>
      </c>
      <c r="N156" s="314" t="str">
        <f t="shared" si="23"/>
        <v/>
      </c>
      <c r="O156" s="314" t="str">
        <f t="shared" si="24"/>
        <v/>
      </c>
    </row>
    <row r="157" spans="1:15" x14ac:dyDescent="0.3">
      <c r="A157" s="312">
        <v>41430</v>
      </c>
      <c r="B157" s="313">
        <f t="shared" si="17"/>
        <v>6</v>
      </c>
      <c r="C157" s="313">
        <f t="shared" si="18"/>
        <v>1</v>
      </c>
      <c r="D157" s="311">
        <f t="shared" si="19"/>
        <v>6854.8830601092895</v>
      </c>
      <c r="E157" s="311">
        <f>SUM(D$2:D157)</f>
        <v>510319.92349726643</v>
      </c>
      <c r="F157" s="311">
        <f>Model!$F$42</f>
        <v>1500000</v>
      </c>
      <c r="G157" s="311">
        <f>Model!$G$42</f>
        <v>1497600</v>
      </c>
      <c r="H157" s="311">
        <f>Model!$H$42</f>
        <v>1474200</v>
      </c>
      <c r="I157" s="311">
        <f>Model!$I$42</f>
        <v>1450800</v>
      </c>
      <c r="J157" s="311">
        <f>Model!$J$42</f>
        <v>1380600</v>
      </c>
      <c r="K157" s="314" t="str">
        <f t="shared" si="20"/>
        <v/>
      </c>
      <c r="L157" s="314" t="str">
        <f t="shared" si="21"/>
        <v/>
      </c>
      <c r="M157" s="314" t="str">
        <f t="shared" si="22"/>
        <v/>
      </c>
      <c r="N157" s="314" t="str">
        <f t="shared" si="23"/>
        <v/>
      </c>
      <c r="O157" s="314" t="str">
        <f t="shared" si="24"/>
        <v/>
      </c>
    </row>
    <row r="158" spans="1:15" x14ac:dyDescent="0.3">
      <c r="A158" s="312">
        <v>41431</v>
      </c>
      <c r="B158" s="313">
        <f t="shared" si="17"/>
        <v>6</v>
      </c>
      <c r="C158" s="313">
        <f t="shared" si="18"/>
        <v>1</v>
      </c>
      <c r="D158" s="311">
        <f t="shared" si="19"/>
        <v>6854.8830601092895</v>
      </c>
      <c r="E158" s="311">
        <f>SUM(D$2:D158)</f>
        <v>517174.8065573757</v>
      </c>
      <c r="F158" s="311">
        <f>Model!$F$42</f>
        <v>1500000</v>
      </c>
      <c r="G158" s="311">
        <f>Model!$G$42</f>
        <v>1497600</v>
      </c>
      <c r="H158" s="311">
        <f>Model!$H$42</f>
        <v>1474200</v>
      </c>
      <c r="I158" s="311">
        <f>Model!$I$42</f>
        <v>1450800</v>
      </c>
      <c r="J158" s="311">
        <f>Model!$J$42</f>
        <v>1380600</v>
      </c>
      <c r="K158" s="314" t="str">
        <f t="shared" si="20"/>
        <v/>
      </c>
      <c r="L158" s="314" t="str">
        <f t="shared" si="21"/>
        <v/>
      </c>
      <c r="M158" s="314" t="str">
        <f t="shared" si="22"/>
        <v/>
      </c>
      <c r="N158" s="314" t="str">
        <f t="shared" si="23"/>
        <v/>
      </c>
      <c r="O158" s="314" t="str">
        <f t="shared" si="24"/>
        <v/>
      </c>
    </row>
    <row r="159" spans="1:15" x14ac:dyDescent="0.3">
      <c r="A159" s="312">
        <v>41432</v>
      </c>
      <c r="B159" s="313">
        <f t="shared" si="17"/>
        <v>6</v>
      </c>
      <c r="C159" s="313">
        <f t="shared" si="18"/>
        <v>1</v>
      </c>
      <c r="D159" s="311">
        <f t="shared" si="19"/>
        <v>6854.8830601092895</v>
      </c>
      <c r="E159" s="311">
        <f>SUM(D$2:D159)</f>
        <v>524029.68961748498</v>
      </c>
      <c r="F159" s="311">
        <f>Model!$F$42</f>
        <v>1500000</v>
      </c>
      <c r="G159" s="311">
        <f>Model!$G$42</f>
        <v>1497600</v>
      </c>
      <c r="H159" s="311">
        <f>Model!$H$42</f>
        <v>1474200</v>
      </c>
      <c r="I159" s="311">
        <f>Model!$I$42</f>
        <v>1450800</v>
      </c>
      <c r="J159" s="311">
        <f>Model!$J$42</f>
        <v>1380600</v>
      </c>
      <c r="K159" s="314" t="str">
        <f t="shared" si="20"/>
        <v/>
      </c>
      <c r="L159" s="314" t="str">
        <f t="shared" si="21"/>
        <v/>
      </c>
      <c r="M159" s="314" t="str">
        <f t="shared" si="22"/>
        <v/>
      </c>
      <c r="N159" s="314" t="str">
        <f t="shared" si="23"/>
        <v/>
      </c>
      <c r="O159" s="314" t="str">
        <f t="shared" si="24"/>
        <v/>
      </c>
    </row>
    <row r="160" spans="1:15" x14ac:dyDescent="0.3">
      <c r="A160" s="312">
        <v>41433</v>
      </c>
      <c r="B160" s="313">
        <f t="shared" si="17"/>
        <v>6</v>
      </c>
      <c r="C160" s="313">
        <f t="shared" si="18"/>
        <v>1</v>
      </c>
      <c r="D160" s="311">
        <f t="shared" si="19"/>
        <v>6854.8830601092895</v>
      </c>
      <c r="E160" s="311">
        <f>SUM(D$2:D160)</f>
        <v>530884.57267759426</v>
      </c>
      <c r="F160" s="311">
        <f>Model!$F$42</f>
        <v>1500000</v>
      </c>
      <c r="G160" s="311">
        <f>Model!$G$42</f>
        <v>1497600</v>
      </c>
      <c r="H160" s="311">
        <f>Model!$H$42</f>
        <v>1474200</v>
      </c>
      <c r="I160" s="311">
        <f>Model!$I$42</f>
        <v>1450800</v>
      </c>
      <c r="J160" s="311">
        <f>Model!$J$42</f>
        <v>1380600</v>
      </c>
      <c r="K160" s="314" t="str">
        <f t="shared" si="20"/>
        <v/>
      </c>
      <c r="L160" s="314" t="str">
        <f t="shared" si="21"/>
        <v/>
      </c>
      <c r="M160" s="314" t="str">
        <f t="shared" si="22"/>
        <v/>
      </c>
      <c r="N160" s="314" t="str">
        <f t="shared" si="23"/>
        <v/>
      </c>
      <c r="O160" s="314" t="str">
        <f t="shared" si="24"/>
        <v/>
      </c>
    </row>
    <row r="161" spans="1:15" x14ac:dyDescent="0.3">
      <c r="A161" s="312">
        <v>41434</v>
      </c>
      <c r="B161" s="313">
        <f t="shared" si="17"/>
        <v>6</v>
      </c>
      <c r="C161" s="313">
        <f t="shared" si="18"/>
        <v>1</v>
      </c>
      <c r="D161" s="311">
        <f t="shared" si="19"/>
        <v>6854.8830601092895</v>
      </c>
      <c r="E161" s="311">
        <f>SUM(D$2:D161)</f>
        <v>537739.4557377036</v>
      </c>
      <c r="F161" s="311">
        <f>Model!$F$42</f>
        <v>1500000</v>
      </c>
      <c r="G161" s="311">
        <f>Model!$G$42</f>
        <v>1497600</v>
      </c>
      <c r="H161" s="311">
        <f>Model!$H$42</f>
        <v>1474200</v>
      </c>
      <c r="I161" s="311">
        <f>Model!$I$42</f>
        <v>1450800</v>
      </c>
      <c r="J161" s="311">
        <f>Model!$J$42</f>
        <v>1380600</v>
      </c>
      <c r="K161" s="314" t="str">
        <f t="shared" si="20"/>
        <v/>
      </c>
      <c r="L161" s="314" t="str">
        <f t="shared" si="21"/>
        <v/>
      </c>
      <c r="M161" s="314" t="str">
        <f t="shared" si="22"/>
        <v/>
      </c>
      <c r="N161" s="314" t="str">
        <f t="shared" si="23"/>
        <v/>
      </c>
      <c r="O161" s="314" t="str">
        <f t="shared" si="24"/>
        <v/>
      </c>
    </row>
    <row r="162" spans="1:15" x14ac:dyDescent="0.3">
      <c r="A162" s="312">
        <v>41435</v>
      </c>
      <c r="B162" s="313">
        <f t="shared" si="17"/>
        <v>6</v>
      </c>
      <c r="C162" s="313">
        <f t="shared" si="18"/>
        <v>1</v>
      </c>
      <c r="D162" s="311">
        <f t="shared" si="19"/>
        <v>6854.8830601092895</v>
      </c>
      <c r="E162" s="311">
        <f>SUM(D$2:D162)</f>
        <v>544594.33879781293</v>
      </c>
      <c r="F162" s="311">
        <f>Model!$F$42</f>
        <v>1500000</v>
      </c>
      <c r="G162" s="311">
        <f>Model!$G$42</f>
        <v>1497600</v>
      </c>
      <c r="H162" s="311">
        <f>Model!$H$42</f>
        <v>1474200</v>
      </c>
      <c r="I162" s="311">
        <f>Model!$I$42</f>
        <v>1450800</v>
      </c>
      <c r="J162" s="311">
        <f>Model!$J$42</f>
        <v>1380600</v>
      </c>
      <c r="K162" s="314" t="str">
        <f t="shared" si="20"/>
        <v/>
      </c>
      <c r="L162" s="314" t="str">
        <f t="shared" si="21"/>
        <v/>
      </c>
      <c r="M162" s="314" t="str">
        <f t="shared" si="22"/>
        <v/>
      </c>
      <c r="N162" s="314" t="str">
        <f t="shared" si="23"/>
        <v/>
      </c>
      <c r="O162" s="314" t="str">
        <f t="shared" si="24"/>
        <v/>
      </c>
    </row>
    <row r="163" spans="1:15" x14ac:dyDescent="0.3">
      <c r="A163" s="312">
        <v>41436</v>
      </c>
      <c r="B163" s="313">
        <f t="shared" si="17"/>
        <v>6</v>
      </c>
      <c r="C163" s="313">
        <f t="shared" si="18"/>
        <v>1</v>
      </c>
      <c r="D163" s="311">
        <f t="shared" si="19"/>
        <v>6854.8830601092895</v>
      </c>
      <c r="E163" s="311">
        <f>SUM(D$2:D163)</f>
        <v>551449.22185792227</v>
      </c>
      <c r="F163" s="311">
        <f>Model!$F$42</f>
        <v>1500000</v>
      </c>
      <c r="G163" s="311">
        <f>Model!$G$42</f>
        <v>1497600</v>
      </c>
      <c r="H163" s="311">
        <f>Model!$H$42</f>
        <v>1474200</v>
      </c>
      <c r="I163" s="311">
        <f>Model!$I$42</f>
        <v>1450800</v>
      </c>
      <c r="J163" s="311">
        <f>Model!$J$42</f>
        <v>1380600</v>
      </c>
      <c r="K163" s="314" t="str">
        <f t="shared" si="20"/>
        <v/>
      </c>
      <c r="L163" s="314" t="str">
        <f t="shared" si="21"/>
        <v/>
      </c>
      <c r="M163" s="314" t="str">
        <f t="shared" si="22"/>
        <v/>
      </c>
      <c r="N163" s="314" t="str">
        <f t="shared" si="23"/>
        <v/>
      </c>
      <c r="O163" s="314" t="str">
        <f t="shared" si="24"/>
        <v/>
      </c>
    </row>
    <row r="164" spans="1:15" x14ac:dyDescent="0.3">
      <c r="A164" s="312">
        <v>41437</v>
      </c>
      <c r="B164" s="313">
        <f t="shared" si="17"/>
        <v>6</v>
      </c>
      <c r="C164" s="313">
        <f t="shared" si="18"/>
        <v>1</v>
      </c>
      <c r="D164" s="311">
        <f t="shared" si="19"/>
        <v>6854.8830601092895</v>
      </c>
      <c r="E164" s="311">
        <f>SUM(D$2:D164)</f>
        <v>558304.1049180316</v>
      </c>
      <c r="F164" s="311">
        <f>Model!$F$42</f>
        <v>1500000</v>
      </c>
      <c r="G164" s="311">
        <f>Model!$G$42</f>
        <v>1497600</v>
      </c>
      <c r="H164" s="311">
        <f>Model!$H$42</f>
        <v>1474200</v>
      </c>
      <c r="I164" s="311">
        <f>Model!$I$42</f>
        <v>1450800</v>
      </c>
      <c r="J164" s="311">
        <f>Model!$J$42</f>
        <v>1380600</v>
      </c>
      <c r="K164" s="314" t="str">
        <f t="shared" si="20"/>
        <v/>
      </c>
      <c r="L164" s="314" t="str">
        <f t="shared" si="21"/>
        <v/>
      </c>
      <c r="M164" s="314" t="str">
        <f t="shared" si="22"/>
        <v/>
      </c>
      <c r="N164" s="314" t="str">
        <f t="shared" si="23"/>
        <v/>
      </c>
      <c r="O164" s="314" t="str">
        <f t="shared" si="24"/>
        <v/>
      </c>
    </row>
    <row r="165" spans="1:15" x14ac:dyDescent="0.3">
      <c r="A165" s="312">
        <v>41438</v>
      </c>
      <c r="B165" s="313">
        <f t="shared" si="17"/>
        <v>6</v>
      </c>
      <c r="C165" s="313">
        <f t="shared" si="18"/>
        <v>1</v>
      </c>
      <c r="D165" s="311">
        <f t="shared" si="19"/>
        <v>6854.8830601092895</v>
      </c>
      <c r="E165" s="311">
        <f>SUM(D$2:D165)</f>
        <v>565158.98797814094</v>
      </c>
      <c r="F165" s="311">
        <f>Model!$F$42</f>
        <v>1500000</v>
      </c>
      <c r="G165" s="311">
        <f>Model!$G$42</f>
        <v>1497600</v>
      </c>
      <c r="H165" s="311">
        <f>Model!$H$42</f>
        <v>1474200</v>
      </c>
      <c r="I165" s="311">
        <f>Model!$I$42</f>
        <v>1450800</v>
      </c>
      <c r="J165" s="311">
        <f>Model!$J$42</f>
        <v>1380600</v>
      </c>
      <c r="K165" s="314" t="str">
        <f t="shared" si="20"/>
        <v/>
      </c>
      <c r="L165" s="314" t="str">
        <f t="shared" si="21"/>
        <v/>
      </c>
      <c r="M165" s="314" t="str">
        <f t="shared" si="22"/>
        <v/>
      </c>
      <c r="N165" s="314" t="str">
        <f t="shared" si="23"/>
        <v/>
      </c>
      <c r="O165" s="314" t="str">
        <f t="shared" si="24"/>
        <v/>
      </c>
    </row>
    <row r="166" spans="1:15" x14ac:dyDescent="0.3">
      <c r="A166" s="312">
        <v>41439</v>
      </c>
      <c r="B166" s="313">
        <f t="shared" si="17"/>
        <v>6</v>
      </c>
      <c r="C166" s="313">
        <f t="shared" si="18"/>
        <v>1</v>
      </c>
      <c r="D166" s="311">
        <f t="shared" si="19"/>
        <v>6854.8830601092895</v>
      </c>
      <c r="E166" s="311">
        <f>SUM(D$2:D166)</f>
        <v>572013.87103825028</v>
      </c>
      <c r="F166" s="311">
        <f>Model!$F$42</f>
        <v>1500000</v>
      </c>
      <c r="G166" s="311">
        <f>Model!$G$42</f>
        <v>1497600</v>
      </c>
      <c r="H166" s="311">
        <f>Model!$H$42</f>
        <v>1474200</v>
      </c>
      <c r="I166" s="311">
        <f>Model!$I$42</f>
        <v>1450800</v>
      </c>
      <c r="J166" s="311">
        <f>Model!$J$42</f>
        <v>1380600</v>
      </c>
      <c r="K166" s="314" t="str">
        <f t="shared" si="20"/>
        <v/>
      </c>
      <c r="L166" s="314" t="str">
        <f t="shared" si="21"/>
        <v/>
      </c>
      <c r="M166" s="314" t="str">
        <f t="shared" si="22"/>
        <v/>
      </c>
      <c r="N166" s="314" t="str">
        <f t="shared" si="23"/>
        <v/>
      </c>
      <c r="O166" s="314" t="str">
        <f t="shared" si="24"/>
        <v/>
      </c>
    </row>
    <row r="167" spans="1:15" x14ac:dyDescent="0.3">
      <c r="A167" s="312">
        <v>41440</v>
      </c>
      <c r="B167" s="313">
        <f t="shared" si="17"/>
        <v>6</v>
      </c>
      <c r="C167" s="313">
        <f t="shared" si="18"/>
        <v>1</v>
      </c>
      <c r="D167" s="311">
        <f t="shared" si="19"/>
        <v>6854.8830601092895</v>
      </c>
      <c r="E167" s="311">
        <f>SUM(D$2:D167)</f>
        <v>578868.75409835961</v>
      </c>
      <c r="F167" s="311">
        <f>Model!$F$42</f>
        <v>1500000</v>
      </c>
      <c r="G167" s="311">
        <f>Model!$G$42</f>
        <v>1497600</v>
      </c>
      <c r="H167" s="311">
        <f>Model!$H$42</f>
        <v>1474200</v>
      </c>
      <c r="I167" s="311">
        <f>Model!$I$42</f>
        <v>1450800</v>
      </c>
      <c r="J167" s="311">
        <f>Model!$J$42</f>
        <v>1380600</v>
      </c>
      <c r="K167" s="314" t="str">
        <f t="shared" si="20"/>
        <v/>
      </c>
      <c r="L167" s="314" t="str">
        <f t="shared" si="21"/>
        <v/>
      </c>
      <c r="M167" s="314" t="str">
        <f t="shared" si="22"/>
        <v/>
      </c>
      <c r="N167" s="314" t="str">
        <f t="shared" si="23"/>
        <v/>
      </c>
      <c r="O167" s="314" t="str">
        <f t="shared" si="24"/>
        <v/>
      </c>
    </row>
    <row r="168" spans="1:15" x14ac:dyDescent="0.3">
      <c r="A168" s="312">
        <v>41441</v>
      </c>
      <c r="B168" s="313">
        <f t="shared" si="17"/>
        <v>6</v>
      </c>
      <c r="C168" s="313">
        <f t="shared" si="18"/>
        <v>1</v>
      </c>
      <c r="D168" s="311">
        <f t="shared" si="19"/>
        <v>6854.8830601092895</v>
      </c>
      <c r="E168" s="311">
        <f>SUM(D$2:D168)</f>
        <v>585723.63715846895</v>
      </c>
      <c r="F168" s="311">
        <f>Model!$F$42</f>
        <v>1500000</v>
      </c>
      <c r="G168" s="311">
        <f>Model!$G$42</f>
        <v>1497600</v>
      </c>
      <c r="H168" s="311">
        <f>Model!$H$42</f>
        <v>1474200</v>
      </c>
      <c r="I168" s="311">
        <f>Model!$I$42</f>
        <v>1450800</v>
      </c>
      <c r="J168" s="311">
        <f>Model!$J$42</f>
        <v>1380600</v>
      </c>
      <c r="K168" s="314" t="str">
        <f t="shared" si="20"/>
        <v/>
      </c>
      <c r="L168" s="314" t="str">
        <f t="shared" si="21"/>
        <v/>
      </c>
      <c r="M168" s="314" t="str">
        <f t="shared" si="22"/>
        <v/>
      </c>
      <c r="N168" s="314" t="str">
        <f t="shared" si="23"/>
        <v/>
      </c>
      <c r="O168" s="314" t="str">
        <f t="shared" si="24"/>
        <v/>
      </c>
    </row>
    <row r="169" spans="1:15" x14ac:dyDescent="0.3">
      <c r="A169" s="312">
        <v>41442</v>
      </c>
      <c r="B169" s="313">
        <f t="shared" si="17"/>
        <v>6</v>
      </c>
      <c r="C169" s="313">
        <f t="shared" si="18"/>
        <v>1</v>
      </c>
      <c r="D169" s="311">
        <f t="shared" si="19"/>
        <v>6854.8830601092895</v>
      </c>
      <c r="E169" s="311">
        <f>SUM(D$2:D169)</f>
        <v>592578.52021857828</v>
      </c>
      <c r="F169" s="311">
        <f>Model!$F$42</f>
        <v>1500000</v>
      </c>
      <c r="G169" s="311">
        <f>Model!$G$42</f>
        <v>1497600</v>
      </c>
      <c r="H169" s="311">
        <f>Model!$H$42</f>
        <v>1474200</v>
      </c>
      <c r="I169" s="311">
        <f>Model!$I$42</f>
        <v>1450800</v>
      </c>
      <c r="J169" s="311">
        <f>Model!$J$42</f>
        <v>1380600</v>
      </c>
      <c r="K169" s="314" t="str">
        <f t="shared" si="20"/>
        <v/>
      </c>
      <c r="L169" s="314" t="str">
        <f t="shared" si="21"/>
        <v/>
      </c>
      <c r="M169" s="314" t="str">
        <f t="shared" si="22"/>
        <v/>
      </c>
      <c r="N169" s="314" t="str">
        <f t="shared" si="23"/>
        <v/>
      </c>
      <c r="O169" s="314" t="str">
        <f t="shared" si="24"/>
        <v/>
      </c>
    </row>
    <row r="170" spans="1:15" x14ac:dyDescent="0.3">
      <c r="A170" s="312">
        <v>41443</v>
      </c>
      <c r="B170" s="313">
        <f t="shared" si="17"/>
        <v>6</v>
      </c>
      <c r="C170" s="313">
        <f t="shared" si="18"/>
        <v>1</v>
      </c>
      <c r="D170" s="311">
        <f t="shared" si="19"/>
        <v>6854.8830601092895</v>
      </c>
      <c r="E170" s="311">
        <f>SUM(D$2:D170)</f>
        <v>599433.40327868762</v>
      </c>
      <c r="F170" s="311">
        <f>Model!$F$42</f>
        <v>1500000</v>
      </c>
      <c r="G170" s="311">
        <f>Model!$G$42</f>
        <v>1497600</v>
      </c>
      <c r="H170" s="311">
        <f>Model!$H$42</f>
        <v>1474200</v>
      </c>
      <c r="I170" s="311">
        <f>Model!$I$42</f>
        <v>1450800</v>
      </c>
      <c r="J170" s="311">
        <f>Model!$J$42</f>
        <v>1380600</v>
      </c>
      <c r="K170" s="314" t="str">
        <f t="shared" si="20"/>
        <v/>
      </c>
      <c r="L170" s="314" t="str">
        <f t="shared" si="21"/>
        <v/>
      </c>
      <c r="M170" s="314" t="str">
        <f t="shared" si="22"/>
        <v/>
      </c>
      <c r="N170" s="314" t="str">
        <f t="shared" si="23"/>
        <v/>
      </c>
      <c r="O170" s="314" t="str">
        <f t="shared" si="24"/>
        <v/>
      </c>
    </row>
    <row r="171" spans="1:15" x14ac:dyDescent="0.3">
      <c r="A171" s="312">
        <v>41444</v>
      </c>
      <c r="B171" s="313">
        <f t="shared" si="17"/>
        <v>6</v>
      </c>
      <c r="C171" s="313">
        <f t="shared" si="18"/>
        <v>1</v>
      </c>
      <c r="D171" s="311">
        <f t="shared" si="19"/>
        <v>6854.8830601092895</v>
      </c>
      <c r="E171" s="311">
        <f>SUM(D$2:D171)</f>
        <v>606288.28633879696</v>
      </c>
      <c r="F171" s="311">
        <f>Model!$F$42</f>
        <v>1500000</v>
      </c>
      <c r="G171" s="311">
        <f>Model!$G$42</f>
        <v>1497600</v>
      </c>
      <c r="H171" s="311">
        <f>Model!$H$42</f>
        <v>1474200</v>
      </c>
      <c r="I171" s="311">
        <f>Model!$I$42</f>
        <v>1450800</v>
      </c>
      <c r="J171" s="311">
        <f>Model!$J$42</f>
        <v>1380600</v>
      </c>
      <c r="K171" s="314" t="str">
        <f t="shared" si="20"/>
        <v/>
      </c>
      <c r="L171" s="314" t="str">
        <f t="shared" si="21"/>
        <v/>
      </c>
      <c r="M171" s="314" t="str">
        <f t="shared" si="22"/>
        <v/>
      </c>
      <c r="N171" s="314" t="str">
        <f t="shared" si="23"/>
        <v/>
      </c>
      <c r="O171" s="314" t="str">
        <f t="shared" si="24"/>
        <v/>
      </c>
    </row>
    <row r="172" spans="1:15" x14ac:dyDescent="0.3">
      <c r="A172" s="312">
        <v>41445</v>
      </c>
      <c r="B172" s="313">
        <f t="shared" si="17"/>
        <v>6</v>
      </c>
      <c r="C172" s="313">
        <f t="shared" si="18"/>
        <v>1</v>
      </c>
      <c r="D172" s="311">
        <f t="shared" si="19"/>
        <v>6854.8830601092895</v>
      </c>
      <c r="E172" s="311">
        <f>SUM(D$2:D172)</f>
        <v>613143.16939890629</v>
      </c>
      <c r="F172" s="311">
        <f>Model!$F$42</f>
        <v>1500000</v>
      </c>
      <c r="G172" s="311">
        <f>Model!$G$42</f>
        <v>1497600</v>
      </c>
      <c r="H172" s="311">
        <f>Model!$H$42</f>
        <v>1474200</v>
      </c>
      <c r="I172" s="311">
        <f>Model!$I$42</f>
        <v>1450800</v>
      </c>
      <c r="J172" s="311">
        <f>Model!$J$42</f>
        <v>1380600</v>
      </c>
      <c r="K172" s="314" t="str">
        <f t="shared" si="20"/>
        <v/>
      </c>
      <c r="L172" s="314" t="str">
        <f t="shared" si="21"/>
        <v/>
      </c>
      <c r="M172" s="314" t="str">
        <f t="shared" si="22"/>
        <v/>
      </c>
      <c r="N172" s="314" t="str">
        <f t="shared" si="23"/>
        <v/>
      </c>
      <c r="O172" s="314" t="str">
        <f t="shared" si="24"/>
        <v/>
      </c>
    </row>
    <row r="173" spans="1:15" x14ac:dyDescent="0.3">
      <c r="A173" s="312">
        <v>41446</v>
      </c>
      <c r="B173" s="313">
        <f t="shared" si="17"/>
        <v>6</v>
      </c>
      <c r="C173" s="313">
        <f t="shared" si="18"/>
        <v>1</v>
      </c>
      <c r="D173" s="311">
        <f t="shared" si="19"/>
        <v>6854.8830601092895</v>
      </c>
      <c r="E173" s="311">
        <f>SUM(D$2:D173)</f>
        <v>619998.05245901563</v>
      </c>
      <c r="F173" s="311">
        <f>Model!$F$42</f>
        <v>1500000</v>
      </c>
      <c r="G173" s="311">
        <f>Model!$G$42</f>
        <v>1497600</v>
      </c>
      <c r="H173" s="311">
        <f>Model!$H$42</f>
        <v>1474200</v>
      </c>
      <c r="I173" s="311">
        <f>Model!$I$42</f>
        <v>1450800</v>
      </c>
      <c r="J173" s="311">
        <f>Model!$J$42</f>
        <v>1380600</v>
      </c>
      <c r="K173" s="314" t="str">
        <f t="shared" si="20"/>
        <v/>
      </c>
      <c r="L173" s="314" t="str">
        <f t="shared" si="21"/>
        <v/>
      </c>
      <c r="M173" s="314" t="str">
        <f t="shared" si="22"/>
        <v/>
      </c>
      <c r="N173" s="314" t="str">
        <f t="shared" si="23"/>
        <v/>
      </c>
      <c r="O173" s="314" t="str">
        <f t="shared" si="24"/>
        <v/>
      </c>
    </row>
    <row r="174" spans="1:15" x14ac:dyDescent="0.3">
      <c r="A174" s="312">
        <v>41447</v>
      </c>
      <c r="B174" s="313">
        <f t="shared" si="17"/>
        <v>6</v>
      </c>
      <c r="C174" s="313">
        <f t="shared" si="18"/>
        <v>1</v>
      </c>
      <c r="D174" s="311">
        <f t="shared" si="19"/>
        <v>6854.8830601092895</v>
      </c>
      <c r="E174" s="311">
        <f>SUM(D$2:D174)</f>
        <v>626852.93551912496</v>
      </c>
      <c r="F174" s="311">
        <f>Model!$F$42</f>
        <v>1500000</v>
      </c>
      <c r="G174" s="311">
        <f>Model!$G$42</f>
        <v>1497600</v>
      </c>
      <c r="H174" s="311">
        <f>Model!$H$42</f>
        <v>1474200</v>
      </c>
      <c r="I174" s="311">
        <f>Model!$I$42</f>
        <v>1450800</v>
      </c>
      <c r="J174" s="311">
        <f>Model!$J$42</f>
        <v>1380600</v>
      </c>
      <c r="K174" s="314" t="str">
        <f t="shared" si="20"/>
        <v/>
      </c>
      <c r="L174" s="314" t="str">
        <f t="shared" si="21"/>
        <v/>
      </c>
      <c r="M174" s="314" t="str">
        <f t="shared" si="22"/>
        <v/>
      </c>
      <c r="N174" s="314" t="str">
        <f t="shared" si="23"/>
        <v/>
      </c>
      <c r="O174" s="314" t="str">
        <f t="shared" si="24"/>
        <v/>
      </c>
    </row>
    <row r="175" spans="1:15" x14ac:dyDescent="0.3">
      <c r="A175" s="312">
        <v>41448</v>
      </c>
      <c r="B175" s="313">
        <f t="shared" si="17"/>
        <v>6</v>
      </c>
      <c r="C175" s="313">
        <f t="shared" si="18"/>
        <v>1</v>
      </c>
      <c r="D175" s="311">
        <f t="shared" si="19"/>
        <v>6854.8830601092895</v>
      </c>
      <c r="E175" s="311">
        <f>SUM(D$2:D175)</f>
        <v>633707.8185792343</v>
      </c>
      <c r="F175" s="311">
        <f>Model!$F$42</f>
        <v>1500000</v>
      </c>
      <c r="G175" s="311">
        <f>Model!$G$42</f>
        <v>1497600</v>
      </c>
      <c r="H175" s="311">
        <f>Model!$H$42</f>
        <v>1474200</v>
      </c>
      <c r="I175" s="311">
        <f>Model!$I$42</f>
        <v>1450800</v>
      </c>
      <c r="J175" s="311">
        <f>Model!$J$42</f>
        <v>1380600</v>
      </c>
      <c r="K175" s="314" t="str">
        <f t="shared" si="20"/>
        <v/>
      </c>
      <c r="L175" s="314" t="str">
        <f t="shared" si="21"/>
        <v/>
      </c>
      <c r="M175" s="314" t="str">
        <f t="shared" si="22"/>
        <v/>
      </c>
      <c r="N175" s="314" t="str">
        <f t="shared" si="23"/>
        <v/>
      </c>
      <c r="O175" s="314" t="str">
        <f t="shared" si="24"/>
        <v/>
      </c>
    </row>
    <row r="176" spans="1:15" x14ac:dyDescent="0.3">
      <c r="A176" s="312">
        <v>41449</v>
      </c>
      <c r="B176" s="313">
        <f t="shared" si="17"/>
        <v>6</v>
      </c>
      <c r="C176" s="313">
        <f t="shared" si="18"/>
        <v>1</v>
      </c>
      <c r="D176" s="311">
        <f t="shared" si="19"/>
        <v>6854.8830601092895</v>
      </c>
      <c r="E176" s="311">
        <f>SUM(D$2:D176)</f>
        <v>640562.70163934364</v>
      </c>
      <c r="F176" s="311">
        <f>Model!$F$42</f>
        <v>1500000</v>
      </c>
      <c r="G176" s="311">
        <f>Model!$G$42</f>
        <v>1497600</v>
      </c>
      <c r="H176" s="311">
        <f>Model!$H$42</f>
        <v>1474200</v>
      </c>
      <c r="I176" s="311">
        <f>Model!$I$42</f>
        <v>1450800</v>
      </c>
      <c r="J176" s="311">
        <f>Model!$J$42</f>
        <v>1380600</v>
      </c>
      <c r="K176" s="314" t="str">
        <f t="shared" si="20"/>
        <v/>
      </c>
      <c r="L176" s="314" t="str">
        <f t="shared" si="21"/>
        <v/>
      </c>
      <c r="M176" s="314" t="str">
        <f t="shared" si="22"/>
        <v/>
      </c>
      <c r="N176" s="314" t="str">
        <f t="shared" si="23"/>
        <v/>
      </c>
      <c r="O176" s="314" t="str">
        <f t="shared" si="24"/>
        <v/>
      </c>
    </row>
    <row r="177" spans="1:15" x14ac:dyDescent="0.3">
      <c r="A177" s="312">
        <v>41450</v>
      </c>
      <c r="B177" s="313">
        <f t="shared" si="17"/>
        <v>6</v>
      </c>
      <c r="C177" s="313">
        <f t="shared" si="18"/>
        <v>1</v>
      </c>
      <c r="D177" s="311">
        <f t="shared" si="19"/>
        <v>6854.8830601092895</v>
      </c>
      <c r="E177" s="311">
        <f>SUM(D$2:D177)</f>
        <v>647417.58469945297</v>
      </c>
      <c r="F177" s="311">
        <f>Model!$F$42</f>
        <v>1500000</v>
      </c>
      <c r="G177" s="311">
        <f>Model!$G$42</f>
        <v>1497600</v>
      </c>
      <c r="H177" s="311">
        <f>Model!$H$42</f>
        <v>1474200</v>
      </c>
      <c r="I177" s="311">
        <f>Model!$I$42</f>
        <v>1450800</v>
      </c>
      <c r="J177" s="311">
        <f>Model!$J$42</f>
        <v>1380600</v>
      </c>
      <c r="K177" s="314" t="str">
        <f t="shared" si="20"/>
        <v/>
      </c>
      <c r="L177" s="314" t="str">
        <f t="shared" si="21"/>
        <v/>
      </c>
      <c r="M177" s="314" t="str">
        <f t="shared" si="22"/>
        <v/>
      </c>
      <c r="N177" s="314" t="str">
        <f t="shared" si="23"/>
        <v/>
      </c>
      <c r="O177" s="314" t="str">
        <f t="shared" si="24"/>
        <v/>
      </c>
    </row>
    <row r="178" spans="1:15" x14ac:dyDescent="0.3">
      <c r="A178" s="312">
        <v>41451</v>
      </c>
      <c r="B178" s="313">
        <f t="shared" si="17"/>
        <v>6</v>
      </c>
      <c r="C178" s="313">
        <f t="shared" si="18"/>
        <v>1</v>
      </c>
      <c r="D178" s="311">
        <f t="shared" si="19"/>
        <v>6854.8830601092895</v>
      </c>
      <c r="E178" s="311">
        <f>SUM(D$2:D178)</f>
        <v>654272.46775956231</v>
      </c>
      <c r="F178" s="311">
        <f>Model!$F$42</f>
        <v>1500000</v>
      </c>
      <c r="G178" s="311">
        <f>Model!$G$42</f>
        <v>1497600</v>
      </c>
      <c r="H178" s="311">
        <f>Model!$H$42</f>
        <v>1474200</v>
      </c>
      <c r="I178" s="311">
        <f>Model!$I$42</f>
        <v>1450800</v>
      </c>
      <c r="J178" s="311">
        <f>Model!$J$42</f>
        <v>1380600</v>
      </c>
      <c r="K178" s="314" t="str">
        <f t="shared" si="20"/>
        <v/>
      </c>
      <c r="L178" s="314" t="str">
        <f t="shared" si="21"/>
        <v/>
      </c>
      <c r="M178" s="314" t="str">
        <f t="shared" si="22"/>
        <v/>
      </c>
      <c r="N178" s="314" t="str">
        <f t="shared" si="23"/>
        <v/>
      </c>
      <c r="O178" s="314" t="str">
        <f t="shared" si="24"/>
        <v/>
      </c>
    </row>
    <row r="179" spans="1:15" x14ac:dyDescent="0.3">
      <c r="A179" s="312">
        <v>41452</v>
      </c>
      <c r="B179" s="313">
        <f t="shared" si="17"/>
        <v>6</v>
      </c>
      <c r="C179" s="313">
        <f t="shared" si="18"/>
        <v>1</v>
      </c>
      <c r="D179" s="311">
        <f t="shared" si="19"/>
        <v>6854.8830601092895</v>
      </c>
      <c r="E179" s="311">
        <f>SUM(D$2:D179)</f>
        <v>661127.35081967164</v>
      </c>
      <c r="F179" s="311">
        <f>Model!$F$42</f>
        <v>1500000</v>
      </c>
      <c r="G179" s="311">
        <f>Model!$G$42</f>
        <v>1497600</v>
      </c>
      <c r="H179" s="311">
        <f>Model!$H$42</f>
        <v>1474200</v>
      </c>
      <c r="I179" s="311">
        <f>Model!$I$42</f>
        <v>1450800</v>
      </c>
      <c r="J179" s="311">
        <f>Model!$J$42</f>
        <v>1380600</v>
      </c>
      <c r="K179" s="314" t="str">
        <f t="shared" si="20"/>
        <v/>
      </c>
      <c r="L179" s="314" t="str">
        <f t="shared" si="21"/>
        <v/>
      </c>
      <c r="M179" s="314" t="str">
        <f t="shared" si="22"/>
        <v/>
      </c>
      <c r="N179" s="314" t="str">
        <f t="shared" si="23"/>
        <v/>
      </c>
      <c r="O179" s="314" t="str">
        <f t="shared" si="24"/>
        <v/>
      </c>
    </row>
    <row r="180" spans="1:15" x14ac:dyDescent="0.3">
      <c r="A180" s="312">
        <v>41453</v>
      </c>
      <c r="B180" s="313">
        <f t="shared" si="17"/>
        <v>6</v>
      </c>
      <c r="C180" s="313">
        <f t="shared" si="18"/>
        <v>1</v>
      </c>
      <c r="D180" s="311">
        <f t="shared" si="19"/>
        <v>6854.8830601092895</v>
      </c>
      <c r="E180" s="311">
        <f>SUM(D$2:D180)</f>
        <v>667982.23387978098</v>
      </c>
      <c r="F180" s="311">
        <f>Model!$F$42</f>
        <v>1500000</v>
      </c>
      <c r="G180" s="311">
        <f>Model!$G$42</f>
        <v>1497600</v>
      </c>
      <c r="H180" s="311">
        <f>Model!$H$42</f>
        <v>1474200</v>
      </c>
      <c r="I180" s="311">
        <f>Model!$I$42</f>
        <v>1450800</v>
      </c>
      <c r="J180" s="311">
        <f>Model!$J$42</f>
        <v>1380600</v>
      </c>
      <c r="K180" s="314" t="str">
        <f t="shared" si="20"/>
        <v/>
      </c>
      <c r="L180" s="314" t="str">
        <f t="shared" si="21"/>
        <v/>
      </c>
      <c r="M180" s="314" t="str">
        <f t="shared" si="22"/>
        <v/>
      </c>
      <c r="N180" s="314" t="str">
        <f t="shared" si="23"/>
        <v/>
      </c>
      <c r="O180" s="314" t="str">
        <f t="shared" si="24"/>
        <v/>
      </c>
    </row>
    <row r="181" spans="1:15" x14ac:dyDescent="0.3">
      <c r="A181" s="312">
        <v>41454</v>
      </c>
      <c r="B181" s="313">
        <f t="shared" si="17"/>
        <v>6</v>
      </c>
      <c r="C181" s="313">
        <f t="shared" si="18"/>
        <v>1</v>
      </c>
      <c r="D181" s="311">
        <f t="shared" si="19"/>
        <v>6854.8830601092895</v>
      </c>
      <c r="E181" s="311">
        <f>SUM(D$2:D181)</f>
        <v>674837.11693989031</v>
      </c>
      <c r="F181" s="311">
        <f>Model!$F$42</f>
        <v>1500000</v>
      </c>
      <c r="G181" s="311">
        <f>Model!$G$42</f>
        <v>1497600</v>
      </c>
      <c r="H181" s="311">
        <f>Model!$H$42</f>
        <v>1474200</v>
      </c>
      <c r="I181" s="311">
        <f>Model!$I$42</f>
        <v>1450800</v>
      </c>
      <c r="J181" s="311">
        <f>Model!$J$42</f>
        <v>1380600</v>
      </c>
      <c r="K181" s="314" t="str">
        <f t="shared" si="20"/>
        <v/>
      </c>
      <c r="L181" s="314" t="str">
        <f t="shared" si="21"/>
        <v/>
      </c>
      <c r="M181" s="314" t="str">
        <f t="shared" si="22"/>
        <v/>
      </c>
      <c r="N181" s="314" t="str">
        <f t="shared" si="23"/>
        <v/>
      </c>
      <c r="O181" s="314" t="str">
        <f t="shared" si="24"/>
        <v/>
      </c>
    </row>
    <row r="182" spans="1:15" x14ac:dyDescent="0.3">
      <c r="A182" s="312">
        <v>41455</v>
      </c>
      <c r="B182" s="313">
        <f t="shared" si="17"/>
        <v>6</v>
      </c>
      <c r="C182" s="313">
        <f t="shared" si="18"/>
        <v>1</v>
      </c>
      <c r="D182" s="311">
        <f t="shared" si="19"/>
        <v>6854.8830601092895</v>
      </c>
      <c r="E182" s="311">
        <f>SUM(D$2:D182)</f>
        <v>681691.99999999965</v>
      </c>
      <c r="F182" s="311">
        <f>Model!$F$42</f>
        <v>1500000</v>
      </c>
      <c r="G182" s="311">
        <f>Model!$G$42</f>
        <v>1497600</v>
      </c>
      <c r="H182" s="311">
        <f>Model!$H$42</f>
        <v>1474200</v>
      </c>
      <c r="I182" s="311">
        <f>Model!$I$42</f>
        <v>1450800</v>
      </c>
      <c r="J182" s="311">
        <f>Model!$J$42</f>
        <v>1380600</v>
      </c>
      <c r="K182" s="314" t="str">
        <f t="shared" si="20"/>
        <v/>
      </c>
      <c r="L182" s="314" t="str">
        <f t="shared" si="21"/>
        <v/>
      </c>
      <c r="M182" s="314" t="str">
        <f t="shared" si="22"/>
        <v/>
      </c>
      <c r="N182" s="314" t="str">
        <f t="shared" si="23"/>
        <v/>
      </c>
      <c r="O182" s="314" t="str">
        <f t="shared" si="24"/>
        <v/>
      </c>
    </row>
    <row r="183" spans="1:15" x14ac:dyDescent="0.3">
      <c r="A183" s="312">
        <v>41456</v>
      </c>
      <c r="B183" s="313">
        <f t="shared" si="17"/>
        <v>7</v>
      </c>
      <c r="C183" s="313">
        <f t="shared" si="18"/>
        <v>1</v>
      </c>
      <c r="D183" s="311">
        <f t="shared" si="19"/>
        <v>6412.6182795698924</v>
      </c>
      <c r="E183" s="311">
        <f>SUM(D$2:D183)</f>
        <v>688104.61827956955</v>
      </c>
      <c r="F183" s="311">
        <f>Model!$F$42</f>
        <v>1500000</v>
      </c>
      <c r="G183" s="311">
        <f>Model!$G$42</f>
        <v>1497600</v>
      </c>
      <c r="H183" s="311">
        <f>Model!$H$42</f>
        <v>1474200</v>
      </c>
      <c r="I183" s="311">
        <f>Model!$I$42</f>
        <v>1450800</v>
      </c>
      <c r="J183" s="311">
        <f>Model!$J$42</f>
        <v>1380600</v>
      </c>
      <c r="K183" s="314" t="str">
        <f t="shared" si="20"/>
        <v/>
      </c>
      <c r="L183" s="314" t="str">
        <f t="shared" si="21"/>
        <v/>
      </c>
      <c r="M183" s="314" t="str">
        <f t="shared" si="22"/>
        <v/>
      </c>
      <c r="N183" s="314" t="str">
        <f t="shared" si="23"/>
        <v/>
      </c>
      <c r="O183" s="314" t="str">
        <f t="shared" si="24"/>
        <v/>
      </c>
    </row>
    <row r="184" spans="1:15" x14ac:dyDescent="0.3">
      <c r="A184" s="312">
        <v>41457</v>
      </c>
      <c r="B184" s="313">
        <f t="shared" si="17"/>
        <v>7</v>
      </c>
      <c r="C184" s="313">
        <f t="shared" si="18"/>
        <v>1</v>
      </c>
      <c r="D184" s="311">
        <f t="shared" si="19"/>
        <v>6412.6182795698924</v>
      </c>
      <c r="E184" s="311">
        <f>SUM(D$2:D184)</f>
        <v>694517.23655913945</v>
      </c>
      <c r="F184" s="311">
        <f>Model!$F$42</f>
        <v>1500000</v>
      </c>
      <c r="G184" s="311">
        <f>Model!$G$42</f>
        <v>1497600</v>
      </c>
      <c r="H184" s="311">
        <f>Model!$H$42</f>
        <v>1474200</v>
      </c>
      <c r="I184" s="311">
        <f>Model!$I$42</f>
        <v>1450800</v>
      </c>
      <c r="J184" s="311">
        <f>Model!$J$42</f>
        <v>1380600</v>
      </c>
      <c r="K184" s="314" t="str">
        <f t="shared" si="20"/>
        <v/>
      </c>
      <c r="L184" s="314" t="str">
        <f t="shared" si="21"/>
        <v/>
      </c>
      <c r="M184" s="314" t="str">
        <f t="shared" si="22"/>
        <v/>
      </c>
      <c r="N184" s="314" t="str">
        <f t="shared" si="23"/>
        <v/>
      </c>
      <c r="O184" s="314" t="str">
        <f t="shared" si="24"/>
        <v/>
      </c>
    </row>
    <row r="185" spans="1:15" x14ac:dyDescent="0.3">
      <c r="A185" s="312">
        <v>41458</v>
      </c>
      <c r="B185" s="313">
        <f t="shared" si="17"/>
        <v>7</v>
      </c>
      <c r="C185" s="313">
        <f t="shared" si="18"/>
        <v>1</v>
      </c>
      <c r="D185" s="311">
        <f t="shared" si="19"/>
        <v>6412.6182795698924</v>
      </c>
      <c r="E185" s="311">
        <f>SUM(D$2:D185)</f>
        <v>700929.85483870935</v>
      </c>
      <c r="F185" s="311">
        <f>Model!$F$42</f>
        <v>1500000</v>
      </c>
      <c r="G185" s="311">
        <f>Model!$G$42</f>
        <v>1497600</v>
      </c>
      <c r="H185" s="311">
        <f>Model!$H$42</f>
        <v>1474200</v>
      </c>
      <c r="I185" s="311">
        <f>Model!$I$42</f>
        <v>1450800</v>
      </c>
      <c r="J185" s="311">
        <f>Model!$J$42</f>
        <v>1380600</v>
      </c>
      <c r="K185" s="314" t="str">
        <f t="shared" si="20"/>
        <v/>
      </c>
      <c r="L185" s="314" t="str">
        <f t="shared" si="21"/>
        <v/>
      </c>
      <c r="M185" s="314" t="str">
        <f t="shared" si="22"/>
        <v/>
      </c>
      <c r="N185" s="314" t="str">
        <f t="shared" si="23"/>
        <v/>
      </c>
      <c r="O185" s="314" t="str">
        <f t="shared" si="24"/>
        <v/>
      </c>
    </row>
    <row r="186" spans="1:15" x14ac:dyDescent="0.3">
      <c r="A186" s="312">
        <v>41459</v>
      </c>
      <c r="B186" s="313">
        <f t="shared" si="17"/>
        <v>7</v>
      </c>
      <c r="C186" s="313">
        <f t="shared" si="18"/>
        <v>1</v>
      </c>
      <c r="D186" s="311">
        <f t="shared" si="19"/>
        <v>6412.6182795698924</v>
      </c>
      <c r="E186" s="311">
        <f>SUM(D$2:D186)</f>
        <v>707342.47311827925</v>
      </c>
      <c r="F186" s="311">
        <f>Model!$F$42</f>
        <v>1500000</v>
      </c>
      <c r="G186" s="311">
        <f>Model!$G$42</f>
        <v>1497600</v>
      </c>
      <c r="H186" s="311">
        <f>Model!$H$42</f>
        <v>1474200</v>
      </c>
      <c r="I186" s="311">
        <f>Model!$I$42</f>
        <v>1450800</v>
      </c>
      <c r="J186" s="311">
        <f>Model!$J$42</f>
        <v>1380600</v>
      </c>
      <c r="K186" s="314" t="str">
        <f t="shared" si="20"/>
        <v/>
      </c>
      <c r="L186" s="314" t="str">
        <f t="shared" si="21"/>
        <v/>
      </c>
      <c r="M186" s="314" t="str">
        <f t="shared" si="22"/>
        <v/>
      </c>
      <c r="N186" s="314" t="str">
        <f t="shared" si="23"/>
        <v/>
      </c>
      <c r="O186" s="314" t="str">
        <f t="shared" si="24"/>
        <v/>
      </c>
    </row>
    <row r="187" spans="1:15" x14ac:dyDescent="0.3">
      <c r="A187" s="312">
        <v>41460</v>
      </c>
      <c r="B187" s="313">
        <f t="shared" si="17"/>
        <v>7</v>
      </c>
      <c r="C187" s="313">
        <f t="shared" si="18"/>
        <v>1</v>
      </c>
      <c r="D187" s="311">
        <f t="shared" si="19"/>
        <v>6412.6182795698924</v>
      </c>
      <c r="E187" s="311">
        <f>SUM(D$2:D187)</f>
        <v>713755.09139784914</v>
      </c>
      <c r="F187" s="311">
        <f>Model!$F$42</f>
        <v>1500000</v>
      </c>
      <c r="G187" s="311">
        <f>Model!$G$42</f>
        <v>1497600</v>
      </c>
      <c r="H187" s="311">
        <f>Model!$H$42</f>
        <v>1474200</v>
      </c>
      <c r="I187" s="311">
        <f>Model!$I$42</f>
        <v>1450800</v>
      </c>
      <c r="J187" s="311">
        <f>Model!$J$42</f>
        <v>1380600</v>
      </c>
      <c r="K187" s="314" t="str">
        <f t="shared" si="20"/>
        <v/>
      </c>
      <c r="L187" s="314" t="str">
        <f t="shared" si="21"/>
        <v/>
      </c>
      <c r="M187" s="314" t="str">
        <f t="shared" si="22"/>
        <v/>
      </c>
      <c r="N187" s="314" t="str">
        <f t="shared" si="23"/>
        <v/>
      </c>
      <c r="O187" s="314" t="str">
        <f t="shared" si="24"/>
        <v/>
      </c>
    </row>
    <row r="188" spans="1:15" x14ac:dyDescent="0.3">
      <c r="A188" s="312">
        <v>41461</v>
      </c>
      <c r="B188" s="313">
        <f t="shared" si="17"/>
        <v>7</v>
      </c>
      <c r="C188" s="313">
        <f t="shared" si="18"/>
        <v>1</v>
      </c>
      <c r="D188" s="311">
        <f t="shared" si="19"/>
        <v>6412.6182795698924</v>
      </c>
      <c r="E188" s="311">
        <f>SUM(D$2:D188)</f>
        <v>720167.70967741904</v>
      </c>
      <c r="F188" s="311">
        <f>Model!$F$42</f>
        <v>1500000</v>
      </c>
      <c r="G188" s="311">
        <f>Model!$G$42</f>
        <v>1497600</v>
      </c>
      <c r="H188" s="311">
        <f>Model!$H$42</f>
        <v>1474200</v>
      </c>
      <c r="I188" s="311">
        <f>Model!$I$42</f>
        <v>1450800</v>
      </c>
      <c r="J188" s="311">
        <f>Model!$J$42</f>
        <v>1380600</v>
      </c>
      <c r="K188" s="314" t="str">
        <f t="shared" si="20"/>
        <v/>
      </c>
      <c r="L188" s="314" t="str">
        <f t="shared" si="21"/>
        <v/>
      </c>
      <c r="M188" s="314" t="str">
        <f t="shared" si="22"/>
        <v/>
      </c>
      <c r="N188" s="314" t="str">
        <f t="shared" si="23"/>
        <v/>
      </c>
      <c r="O188" s="314" t="str">
        <f t="shared" si="24"/>
        <v/>
      </c>
    </row>
    <row r="189" spans="1:15" x14ac:dyDescent="0.3">
      <c r="A189" s="312">
        <v>41462</v>
      </c>
      <c r="B189" s="313">
        <f t="shared" si="17"/>
        <v>7</v>
      </c>
      <c r="C189" s="313">
        <f t="shared" si="18"/>
        <v>1</v>
      </c>
      <c r="D189" s="311">
        <f t="shared" si="19"/>
        <v>6412.6182795698924</v>
      </c>
      <c r="E189" s="311">
        <f>SUM(D$2:D189)</f>
        <v>726580.32795698894</v>
      </c>
      <c r="F189" s="311">
        <f>Model!$F$42</f>
        <v>1500000</v>
      </c>
      <c r="G189" s="311">
        <f>Model!$G$42</f>
        <v>1497600</v>
      </c>
      <c r="H189" s="311">
        <f>Model!$H$42</f>
        <v>1474200</v>
      </c>
      <c r="I189" s="311">
        <f>Model!$I$42</f>
        <v>1450800</v>
      </c>
      <c r="J189" s="311">
        <f>Model!$J$42</f>
        <v>1380600</v>
      </c>
      <c r="K189" s="314" t="str">
        <f t="shared" si="20"/>
        <v/>
      </c>
      <c r="L189" s="314" t="str">
        <f t="shared" si="21"/>
        <v/>
      </c>
      <c r="M189" s="314" t="str">
        <f t="shared" si="22"/>
        <v/>
      </c>
      <c r="N189" s="314" t="str">
        <f t="shared" si="23"/>
        <v/>
      </c>
      <c r="O189" s="314" t="str">
        <f t="shared" si="24"/>
        <v/>
      </c>
    </row>
    <row r="190" spans="1:15" x14ac:dyDescent="0.3">
      <c r="A190" s="312">
        <v>41463</v>
      </c>
      <c r="B190" s="313">
        <f t="shared" si="17"/>
        <v>7</v>
      </c>
      <c r="C190" s="313">
        <f t="shared" si="18"/>
        <v>1</v>
      </c>
      <c r="D190" s="311">
        <f t="shared" si="19"/>
        <v>6412.6182795698924</v>
      </c>
      <c r="E190" s="311">
        <f>SUM(D$2:D190)</f>
        <v>732992.94623655884</v>
      </c>
      <c r="F190" s="311">
        <f>Model!$F$42</f>
        <v>1500000</v>
      </c>
      <c r="G190" s="311">
        <f>Model!$G$42</f>
        <v>1497600</v>
      </c>
      <c r="H190" s="311">
        <f>Model!$H$42</f>
        <v>1474200</v>
      </c>
      <c r="I190" s="311">
        <f>Model!$I$42</f>
        <v>1450800</v>
      </c>
      <c r="J190" s="311">
        <f>Model!$J$42</f>
        <v>1380600</v>
      </c>
      <c r="K190" s="314" t="str">
        <f t="shared" si="20"/>
        <v/>
      </c>
      <c r="L190" s="314" t="str">
        <f t="shared" si="21"/>
        <v/>
      </c>
      <c r="M190" s="314" t="str">
        <f t="shared" si="22"/>
        <v/>
      </c>
      <c r="N190" s="314" t="str">
        <f t="shared" si="23"/>
        <v/>
      </c>
      <c r="O190" s="314" t="str">
        <f t="shared" si="24"/>
        <v/>
      </c>
    </row>
    <row r="191" spans="1:15" x14ac:dyDescent="0.3">
      <c r="A191" s="312">
        <v>41464</v>
      </c>
      <c r="B191" s="313">
        <f t="shared" si="17"/>
        <v>7</v>
      </c>
      <c r="C191" s="313">
        <f t="shared" si="18"/>
        <v>1</v>
      </c>
      <c r="D191" s="311">
        <f t="shared" si="19"/>
        <v>6412.6182795698924</v>
      </c>
      <c r="E191" s="311">
        <f>SUM(D$2:D191)</f>
        <v>739405.56451612874</v>
      </c>
      <c r="F191" s="311">
        <f>Model!$F$42</f>
        <v>1500000</v>
      </c>
      <c r="G191" s="311">
        <f>Model!$G$42</f>
        <v>1497600</v>
      </c>
      <c r="H191" s="311">
        <f>Model!$H$42</f>
        <v>1474200</v>
      </c>
      <c r="I191" s="311">
        <f>Model!$I$42</f>
        <v>1450800</v>
      </c>
      <c r="J191" s="311">
        <f>Model!$J$42</f>
        <v>1380600</v>
      </c>
      <c r="K191" s="314" t="str">
        <f t="shared" si="20"/>
        <v/>
      </c>
      <c r="L191" s="314" t="str">
        <f t="shared" si="21"/>
        <v/>
      </c>
      <c r="M191" s="314" t="str">
        <f t="shared" si="22"/>
        <v/>
      </c>
      <c r="N191" s="314" t="str">
        <f t="shared" si="23"/>
        <v/>
      </c>
      <c r="O191" s="314" t="str">
        <f t="shared" si="24"/>
        <v/>
      </c>
    </row>
    <row r="192" spans="1:15" x14ac:dyDescent="0.3">
      <c r="A192" s="312">
        <v>41465</v>
      </c>
      <c r="B192" s="313">
        <f t="shared" si="17"/>
        <v>7</v>
      </c>
      <c r="C192" s="313">
        <f t="shared" si="18"/>
        <v>1</v>
      </c>
      <c r="D192" s="311">
        <f t="shared" si="19"/>
        <v>6412.6182795698924</v>
      </c>
      <c r="E192" s="311">
        <f>SUM(D$2:D192)</f>
        <v>745818.18279569864</v>
      </c>
      <c r="F192" s="311">
        <f>Model!$F$42</f>
        <v>1500000</v>
      </c>
      <c r="G192" s="311">
        <f>Model!$G$42</f>
        <v>1497600</v>
      </c>
      <c r="H192" s="311">
        <f>Model!$H$42</f>
        <v>1474200</v>
      </c>
      <c r="I192" s="311">
        <f>Model!$I$42</f>
        <v>1450800</v>
      </c>
      <c r="J192" s="311">
        <f>Model!$J$42</f>
        <v>1380600</v>
      </c>
      <c r="K192" s="314" t="str">
        <f t="shared" si="20"/>
        <v/>
      </c>
      <c r="L192" s="314" t="str">
        <f t="shared" si="21"/>
        <v/>
      </c>
      <c r="M192" s="314" t="str">
        <f t="shared" si="22"/>
        <v/>
      </c>
      <c r="N192" s="314" t="str">
        <f t="shared" si="23"/>
        <v/>
      </c>
      <c r="O192" s="314" t="str">
        <f t="shared" si="24"/>
        <v/>
      </c>
    </row>
    <row r="193" spans="1:15" x14ac:dyDescent="0.3">
      <c r="A193" s="312">
        <v>41466</v>
      </c>
      <c r="B193" s="313">
        <f t="shared" si="17"/>
        <v>7</v>
      </c>
      <c r="C193" s="313">
        <f t="shared" si="18"/>
        <v>1</v>
      </c>
      <c r="D193" s="311">
        <f t="shared" si="19"/>
        <v>6412.6182795698924</v>
      </c>
      <c r="E193" s="311">
        <f>SUM(D$2:D193)</f>
        <v>752230.80107526854</v>
      </c>
      <c r="F193" s="311">
        <f>Model!$F$42</f>
        <v>1500000</v>
      </c>
      <c r="G193" s="311">
        <f>Model!$G$42</f>
        <v>1497600</v>
      </c>
      <c r="H193" s="311">
        <f>Model!$H$42</f>
        <v>1474200</v>
      </c>
      <c r="I193" s="311">
        <f>Model!$I$42</f>
        <v>1450800</v>
      </c>
      <c r="J193" s="311">
        <f>Model!$J$42</f>
        <v>1380600</v>
      </c>
      <c r="K193" s="314" t="str">
        <f t="shared" si="20"/>
        <v/>
      </c>
      <c r="L193" s="314" t="str">
        <f t="shared" si="21"/>
        <v/>
      </c>
      <c r="M193" s="314" t="str">
        <f t="shared" si="22"/>
        <v/>
      </c>
      <c r="N193" s="314" t="str">
        <f t="shared" si="23"/>
        <v/>
      </c>
      <c r="O193" s="314" t="str">
        <f t="shared" si="24"/>
        <v/>
      </c>
    </row>
    <row r="194" spans="1:15" x14ac:dyDescent="0.3">
      <c r="A194" s="312">
        <v>41467</v>
      </c>
      <c r="B194" s="313">
        <f t="shared" ref="B194:B257" si="25">MONTH(A194)</f>
        <v>7</v>
      </c>
      <c r="C194" s="313">
        <f t="shared" ref="C194:C257" si="26">IF(VLOOKUP($B194,$Q$2:$R$15,2,FALSE)=0,1,IF(VLOOKUP($B194,$Q$2:$R$15,2,FALSE)=VLOOKUP($B194,$Q$2:$S$15,3,FALSE),0,IF(AND((VLOOKUP(($B194-1),$Q$2:$R$15,2,FALSE)&gt;=1),VLOOKUP($B194,$Q$2:$R$15,2,FALSE)&gt;=DAY(A194)),0,IF(AND((VLOOKUP(($B194+1),$Q$2:$R$15,2,FALSE)&gt;=1),DAY(A194)&gt;(VLOOKUP($B194,$Q$2:$S$15,3,FALSE)-VLOOKUP($B194,$Q$2:$R$15,2,FALSE))),0,1))))</f>
        <v>1</v>
      </c>
      <c r="D194" s="311">
        <f t="shared" ref="D194:D257" si="27">IF(C194=0,0,VLOOKUP(B194,$Q$3:$T$14,4,FALSE))</f>
        <v>6412.6182795698924</v>
      </c>
      <c r="E194" s="311">
        <f>SUM(D$2:D194)</f>
        <v>758643.41935483844</v>
      </c>
      <c r="F194" s="311">
        <f>Model!$F$42</f>
        <v>1500000</v>
      </c>
      <c r="G194" s="311">
        <f>Model!$G$42</f>
        <v>1497600</v>
      </c>
      <c r="H194" s="311">
        <f>Model!$H$42</f>
        <v>1474200</v>
      </c>
      <c r="I194" s="311">
        <f>Model!$I$42</f>
        <v>1450800</v>
      </c>
      <c r="J194" s="311">
        <f>Model!$J$42</f>
        <v>1380600</v>
      </c>
      <c r="K194" s="314" t="str">
        <f t="shared" ref="K194:K257" si="28">IF(ISNUMBER(K193),"  ",IF(K193="  ","  ",IF($E194&gt;F194,$A194,"")))</f>
        <v/>
      </c>
      <c r="L194" s="314" t="str">
        <f t="shared" ref="L194:L257" si="29">IF(ISNUMBER(L193),"  ",IF(L193="  ","  ",IF($E194&gt;G194,$A194,"")))</f>
        <v/>
      </c>
      <c r="M194" s="314" t="str">
        <f t="shared" ref="M194:M257" si="30">IF(ISNUMBER(M193),"  ",IF(M193="  ","  ",IF($E194&gt;H194,$A194,"")))</f>
        <v/>
      </c>
      <c r="N194" s="314" t="str">
        <f t="shared" ref="N194:N257" si="31">IF(ISNUMBER(N193),"  ",IF(N193="  ","  ",IF($E194&gt;I194,$A194,"")))</f>
        <v/>
      </c>
      <c r="O194" s="314" t="str">
        <f t="shared" ref="O194:O257" si="32">IF(ISNUMBER(O193),"  ",IF(O193="  ","  ",IF($E194&gt;J194,$A194,"")))</f>
        <v/>
      </c>
    </row>
    <row r="195" spans="1:15" x14ac:dyDescent="0.3">
      <c r="A195" s="312">
        <v>41468</v>
      </c>
      <c r="B195" s="313">
        <f t="shared" si="25"/>
        <v>7</v>
      </c>
      <c r="C195" s="313">
        <f t="shared" si="26"/>
        <v>1</v>
      </c>
      <c r="D195" s="311">
        <f t="shared" si="27"/>
        <v>6412.6182795698924</v>
      </c>
      <c r="E195" s="311">
        <f>SUM(D$2:D195)</f>
        <v>765056.03763440833</v>
      </c>
      <c r="F195" s="311">
        <f>Model!$F$42</f>
        <v>1500000</v>
      </c>
      <c r="G195" s="311">
        <f>Model!$G$42</f>
        <v>1497600</v>
      </c>
      <c r="H195" s="311">
        <f>Model!$H$42</f>
        <v>1474200</v>
      </c>
      <c r="I195" s="311">
        <f>Model!$I$42</f>
        <v>1450800</v>
      </c>
      <c r="J195" s="311">
        <f>Model!$J$42</f>
        <v>1380600</v>
      </c>
      <c r="K195" s="314" t="str">
        <f t="shared" si="28"/>
        <v/>
      </c>
      <c r="L195" s="314" t="str">
        <f t="shared" si="29"/>
        <v/>
      </c>
      <c r="M195" s="314" t="str">
        <f t="shared" si="30"/>
        <v/>
      </c>
      <c r="N195" s="314" t="str">
        <f t="shared" si="31"/>
        <v/>
      </c>
      <c r="O195" s="314" t="str">
        <f t="shared" si="32"/>
        <v/>
      </c>
    </row>
    <row r="196" spans="1:15" x14ac:dyDescent="0.3">
      <c r="A196" s="312">
        <v>41469</v>
      </c>
      <c r="B196" s="313">
        <f t="shared" si="25"/>
        <v>7</v>
      </c>
      <c r="C196" s="313">
        <f t="shared" si="26"/>
        <v>1</v>
      </c>
      <c r="D196" s="311">
        <f t="shared" si="27"/>
        <v>6412.6182795698924</v>
      </c>
      <c r="E196" s="311">
        <f>SUM(D$2:D196)</f>
        <v>771468.65591397823</v>
      </c>
      <c r="F196" s="311">
        <f>Model!$F$42</f>
        <v>1500000</v>
      </c>
      <c r="G196" s="311">
        <f>Model!$G$42</f>
        <v>1497600</v>
      </c>
      <c r="H196" s="311">
        <f>Model!$H$42</f>
        <v>1474200</v>
      </c>
      <c r="I196" s="311">
        <f>Model!$I$42</f>
        <v>1450800</v>
      </c>
      <c r="J196" s="311">
        <f>Model!$J$42</f>
        <v>1380600</v>
      </c>
      <c r="K196" s="314" t="str">
        <f t="shared" si="28"/>
        <v/>
      </c>
      <c r="L196" s="314" t="str">
        <f t="shared" si="29"/>
        <v/>
      </c>
      <c r="M196" s="314" t="str">
        <f t="shared" si="30"/>
        <v/>
      </c>
      <c r="N196" s="314" t="str">
        <f t="shared" si="31"/>
        <v/>
      </c>
      <c r="O196" s="314" t="str">
        <f t="shared" si="32"/>
        <v/>
      </c>
    </row>
    <row r="197" spans="1:15" x14ac:dyDescent="0.3">
      <c r="A197" s="312">
        <v>41470</v>
      </c>
      <c r="B197" s="313">
        <f t="shared" si="25"/>
        <v>7</v>
      </c>
      <c r="C197" s="313">
        <f t="shared" si="26"/>
        <v>1</v>
      </c>
      <c r="D197" s="311">
        <f t="shared" si="27"/>
        <v>6412.6182795698924</v>
      </c>
      <c r="E197" s="311">
        <f>SUM(D$2:D197)</f>
        <v>777881.27419354813</v>
      </c>
      <c r="F197" s="311">
        <f>Model!$F$42</f>
        <v>1500000</v>
      </c>
      <c r="G197" s="311">
        <f>Model!$G$42</f>
        <v>1497600</v>
      </c>
      <c r="H197" s="311">
        <f>Model!$H$42</f>
        <v>1474200</v>
      </c>
      <c r="I197" s="311">
        <f>Model!$I$42</f>
        <v>1450800</v>
      </c>
      <c r="J197" s="311">
        <f>Model!$J$42</f>
        <v>1380600</v>
      </c>
      <c r="K197" s="314" t="str">
        <f t="shared" si="28"/>
        <v/>
      </c>
      <c r="L197" s="314" t="str">
        <f t="shared" si="29"/>
        <v/>
      </c>
      <c r="M197" s="314" t="str">
        <f t="shared" si="30"/>
        <v/>
      </c>
      <c r="N197" s="314" t="str">
        <f t="shared" si="31"/>
        <v/>
      </c>
      <c r="O197" s="314" t="str">
        <f t="shared" si="32"/>
        <v/>
      </c>
    </row>
    <row r="198" spans="1:15" x14ac:dyDescent="0.3">
      <c r="A198" s="312">
        <v>41471</v>
      </c>
      <c r="B198" s="313">
        <f t="shared" si="25"/>
        <v>7</v>
      </c>
      <c r="C198" s="313">
        <f t="shared" si="26"/>
        <v>1</v>
      </c>
      <c r="D198" s="311">
        <f t="shared" si="27"/>
        <v>6412.6182795698924</v>
      </c>
      <c r="E198" s="311">
        <f>SUM(D$2:D198)</f>
        <v>784293.89247311803</v>
      </c>
      <c r="F198" s="311">
        <f>Model!$F$42</f>
        <v>1500000</v>
      </c>
      <c r="G198" s="311">
        <f>Model!$G$42</f>
        <v>1497600</v>
      </c>
      <c r="H198" s="311">
        <f>Model!$H$42</f>
        <v>1474200</v>
      </c>
      <c r="I198" s="311">
        <f>Model!$I$42</f>
        <v>1450800</v>
      </c>
      <c r="J198" s="311">
        <f>Model!$J$42</f>
        <v>1380600</v>
      </c>
      <c r="K198" s="314" t="str">
        <f t="shared" si="28"/>
        <v/>
      </c>
      <c r="L198" s="314" t="str">
        <f t="shared" si="29"/>
        <v/>
      </c>
      <c r="M198" s="314" t="str">
        <f t="shared" si="30"/>
        <v/>
      </c>
      <c r="N198" s="314" t="str">
        <f t="shared" si="31"/>
        <v/>
      </c>
      <c r="O198" s="314" t="str">
        <f t="shared" si="32"/>
        <v/>
      </c>
    </row>
    <row r="199" spans="1:15" x14ac:dyDescent="0.3">
      <c r="A199" s="312">
        <v>41472</v>
      </c>
      <c r="B199" s="313">
        <f t="shared" si="25"/>
        <v>7</v>
      </c>
      <c r="C199" s="313">
        <f t="shared" si="26"/>
        <v>1</v>
      </c>
      <c r="D199" s="311">
        <f t="shared" si="27"/>
        <v>6412.6182795698924</v>
      </c>
      <c r="E199" s="311">
        <f>SUM(D$2:D199)</f>
        <v>790706.51075268793</v>
      </c>
      <c r="F199" s="311">
        <f>Model!$F$42</f>
        <v>1500000</v>
      </c>
      <c r="G199" s="311">
        <f>Model!$G$42</f>
        <v>1497600</v>
      </c>
      <c r="H199" s="311">
        <f>Model!$H$42</f>
        <v>1474200</v>
      </c>
      <c r="I199" s="311">
        <f>Model!$I$42</f>
        <v>1450800</v>
      </c>
      <c r="J199" s="311">
        <f>Model!$J$42</f>
        <v>1380600</v>
      </c>
      <c r="K199" s="314" t="str">
        <f t="shared" si="28"/>
        <v/>
      </c>
      <c r="L199" s="314" t="str">
        <f t="shared" si="29"/>
        <v/>
      </c>
      <c r="M199" s="314" t="str">
        <f t="shared" si="30"/>
        <v/>
      </c>
      <c r="N199" s="314" t="str">
        <f t="shared" si="31"/>
        <v/>
      </c>
      <c r="O199" s="314" t="str">
        <f t="shared" si="32"/>
        <v/>
      </c>
    </row>
    <row r="200" spans="1:15" x14ac:dyDescent="0.3">
      <c r="A200" s="312">
        <v>41473</v>
      </c>
      <c r="B200" s="313">
        <f t="shared" si="25"/>
        <v>7</v>
      </c>
      <c r="C200" s="313">
        <f t="shared" si="26"/>
        <v>1</v>
      </c>
      <c r="D200" s="311">
        <f t="shared" si="27"/>
        <v>6412.6182795698924</v>
      </c>
      <c r="E200" s="311">
        <f>SUM(D$2:D200)</f>
        <v>797119.12903225783</v>
      </c>
      <c r="F200" s="311">
        <f>Model!$F$42</f>
        <v>1500000</v>
      </c>
      <c r="G200" s="311">
        <f>Model!$G$42</f>
        <v>1497600</v>
      </c>
      <c r="H200" s="311">
        <f>Model!$H$42</f>
        <v>1474200</v>
      </c>
      <c r="I200" s="311">
        <f>Model!$I$42</f>
        <v>1450800</v>
      </c>
      <c r="J200" s="311">
        <f>Model!$J$42</f>
        <v>1380600</v>
      </c>
      <c r="K200" s="314" t="str">
        <f t="shared" si="28"/>
        <v/>
      </c>
      <c r="L200" s="314" t="str">
        <f>IF(ISNUMBER(L199),"  ",IF(L199="  ","  ",IF($E200&gt;G200,$A200,"")))</f>
        <v/>
      </c>
      <c r="M200" s="314" t="str">
        <f t="shared" si="30"/>
        <v/>
      </c>
      <c r="N200" s="314" t="str">
        <f t="shared" si="31"/>
        <v/>
      </c>
      <c r="O200" s="314" t="str">
        <f t="shared" si="32"/>
        <v/>
      </c>
    </row>
    <row r="201" spans="1:15" x14ac:dyDescent="0.3">
      <c r="A201" s="312">
        <v>41474</v>
      </c>
      <c r="B201" s="313">
        <f t="shared" si="25"/>
        <v>7</v>
      </c>
      <c r="C201" s="313">
        <f t="shared" si="26"/>
        <v>1</v>
      </c>
      <c r="D201" s="311">
        <f t="shared" si="27"/>
        <v>6412.6182795698924</v>
      </c>
      <c r="E201" s="311">
        <f>SUM(D$2:D201)</f>
        <v>803531.74731182773</v>
      </c>
      <c r="F201" s="311">
        <f>Model!$F$42</f>
        <v>1500000</v>
      </c>
      <c r="G201" s="311">
        <f>Model!$G$42</f>
        <v>1497600</v>
      </c>
      <c r="H201" s="311">
        <f>Model!$H$42</f>
        <v>1474200</v>
      </c>
      <c r="I201" s="311">
        <f>Model!$I$42</f>
        <v>1450800</v>
      </c>
      <c r="J201" s="311">
        <f>Model!$J$42</f>
        <v>1380600</v>
      </c>
      <c r="K201" s="314" t="str">
        <f t="shared" si="28"/>
        <v/>
      </c>
      <c r="L201" s="314" t="str">
        <f t="shared" si="29"/>
        <v/>
      </c>
      <c r="M201" s="314" t="str">
        <f t="shared" si="30"/>
        <v/>
      </c>
      <c r="N201" s="314" t="str">
        <f t="shared" si="31"/>
        <v/>
      </c>
      <c r="O201" s="314" t="str">
        <f t="shared" si="32"/>
        <v/>
      </c>
    </row>
    <row r="202" spans="1:15" x14ac:dyDescent="0.3">
      <c r="A202" s="312">
        <v>41475</v>
      </c>
      <c r="B202" s="313">
        <f t="shared" si="25"/>
        <v>7</v>
      </c>
      <c r="C202" s="313">
        <f t="shared" si="26"/>
        <v>1</v>
      </c>
      <c r="D202" s="311">
        <f t="shared" si="27"/>
        <v>6412.6182795698924</v>
      </c>
      <c r="E202" s="311">
        <f>SUM(D$2:D202)</f>
        <v>809944.36559139763</v>
      </c>
      <c r="F202" s="311">
        <f>Model!$F$42</f>
        <v>1500000</v>
      </c>
      <c r="G202" s="311">
        <f>Model!$G$42</f>
        <v>1497600</v>
      </c>
      <c r="H202" s="311">
        <f>Model!$H$42</f>
        <v>1474200</v>
      </c>
      <c r="I202" s="311">
        <f>Model!$I$42</f>
        <v>1450800</v>
      </c>
      <c r="J202" s="311">
        <f>Model!$J$42</f>
        <v>1380600</v>
      </c>
      <c r="K202" s="314" t="str">
        <f t="shared" si="28"/>
        <v/>
      </c>
      <c r="L202" s="314" t="str">
        <f t="shared" si="29"/>
        <v/>
      </c>
      <c r="M202" s="314" t="str">
        <f t="shared" si="30"/>
        <v/>
      </c>
      <c r="N202" s="314" t="str">
        <f t="shared" si="31"/>
        <v/>
      </c>
      <c r="O202" s="314" t="str">
        <f t="shared" si="32"/>
        <v/>
      </c>
    </row>
    <row r="203" spans="1:15" x14ac:dyDescent="0.3">
      <c r="A203" s="312">
        <v>41476</v>
      </c>
      <c r="B203" s="313">
        <f t="shared" si="25"/>
        <v>7</v>
      </c>
      <c r="C203" s="313">
        <f t="shared" si="26"/>
        <v>1</v>
      </c>
      <c r="D203" s="311">
        <f t="shared" si="27"/>
        <v>6412.6182795698924</v>
      </c>
      <c r="E203" s="311">
        <f>SUM(D$2:D203)</f>
        <v>816356.98387096752</v>
      </c>
      <c r="F203" s="311">
        <f>Model!$F$42</f>
        <v>1500000</v>
      </c>
      <c r="G203" s="311">
        <f>Model!$G$42</f>
        <v>1497600</v>
      </c>
      <c r="H203" s="311">
        <f>Model!$H$42</f>
        <v>1474200</v>
      </c>
      <c r="I203" s="311">
        <f>Model!$I$42</f>
        <v>1450800</v>
      </c>
      <c r="J203" s="311">
        <f>Model!$J$42</f>
        <v>1380600</v>
      </c>
      <c r="K203" s="314" t="str">
        <f t="shared" si="28"/>
        <v/>
      </c>
      <c r="L203" s="314" t="str">
        <f t="shared" si="29"/>
        <v/>
      </c>
      <c r="M203" s="314" t="str">
        <f t="shared" si="30"/>
        <v/>
      </c>
      <c r="N203" s="314" t="str">
        <f t="shared" si="31"/>
        <v/>
      </c>
      <c r="O203" s="314" t="str">
        <f t="shared" si="32"/>
        <v/>
      </c>
    </row>
    <row r="204" spans="1:15" x14ac:dyDescent="0.3">
      <c r="A204" s="312">
        <v>41477</v>
      </c>
      <c r="B204" s="313">
        <f t="shared" si="25"/>
        <v>7</v>
      </c>
      <c r="C204" s="313">
        <f t="shared" si="26"/>
        <v>1</v>
      </c>
      <c r="D204" s="311">
        <f t="shared" si="27"/>
        <v>6412.6182795698924</v>
      </c>
      <c r="E204" s="311">
        <f>SUM(D$2:D204)</f>
        <v>822769.60215053742</v>
      </c>
      <c r="F204" s="311">
        <f>Model!$F$42</f>
        <v>1500000</v>
      </c>
      <c r="G204" s="311">
        <f>Model!$G$42</f>
        <v>1497600</v>
      </c>
      <c r="H204" s="311">
        <f>Model!$H$42</f>
        <v>1474200</v>
      </c>
      <c r="I204" s="311">
        <f>Model!$I$42</f>
        <v>1450800</v>
      </c>
      <c r="J204" s="311">
        <f>Model!$J$42</f>
        <v>1380600</v>
      </c>
      <c r="K204" s="314" t="str">
        <f t="shared" si="28"/>
        <v/>
      </c>
      <c r="L204" s="314" t="str">
        <f t="shared" si="29"/>
        <v/>
      </c>
      <c r="M204" s="314" t="str">
        <f t="shared" si="30"/>
        <v/>
      </c>
      <c r="N204" s="314" t="str">
        <f t="shared" si="31"/>
        <v/>
      </c>
      <c r="O204" s="314" t="str">
        <f t="shared" si="32"/>
        <v/>
      </c>
    </row>
    <row r="205" spans="1:15" x14ac:dyDescent="0.3">
      <c r="A205" s="312">
        <v>41478</v>
      </c>
      <c r="B205" s="313">
        <f t="shared" si="25"/>
        <v>7</v>
      </c>
      <c r="C205" s="313">
        <f t="shared" si="26"/>
        <v>1</v>
      </c>
      <c r="D205" s="311">
        <f t="shared" si="27"/>
        <v>6412.6182795698924</v>
      </c>
      <c r="E205" s="311">
        <f>SUM(D$2:D205)</f>
        <v>829182.22043010732</v>
      </c>
      <c r="F205" s="311">
        <f>Model!$F$42</f>
        <v>1500000</v>
      </c>
      <c r="G205" s="311">
        <f>Model!$G$42</f>
        <v>1497600</v>
      </c>
      <c r="H205" s="311">
        <f>Model!$H$42</f>
        <v>1474200</v>
      </c>
      <c r="I205" s="311">
        <f>Model!$I$42</f>
        <v>1450800</v>
      </c>
      <c r="J205" s="311">
        <f>Model!$J$42</f>
        <v>1380600</v>
      </c>
      <c r="K205" s="314" t="str">
        <f t="shared" si="28"/>
        <v/>
      </c>
      <c r="L205" s="314" t="str">
        <f t="shared" si="29"/>
        <v/>
      </c>
      <c r="M205" s="314" t="str">
        <f t="shared" si="30"/>
        <v/>
      </c>
      <c r="N205" s="314" t="str">
        <f t="shared" si="31"/>
        <v/>
      </c>
      <c r="O205" s="314" t="str">
        <f t="shared" si="32"/>
        <v/>
      </c>
    </row>
    <row r="206" spans="1:15" x14ac:dyDescent="0.3">
      <c r="A206" s="312">
        <v>41479</v>
      </c>
      <c r="B206" s="313">
        <f t="shared" si="25"/>
        <v>7</v>
      </c>
      <c r="C206" s="313">
        <f t="shared" si="26"/>
        <v>1</v>
      </c>
      <c r="D206" s="311">
        <f t="shared" si="27"/>
        <v>6412.6182795698924</v>
      </c>
      <c r="E206" s="311">
        <f>SUM(D$2:D206)</f>
        <v>835594.83870967722</v>
      </c>
      <c r="F206" s="311">
        <f>Model!$F$42</f>
        <v>1500000</v>
      </c>
      <c r="G206" s="311">
        <f>Model!$G$42</f>
        <v>1497600</v>
      </c>
      <c r="H206" s="311">
        <f>Model!$H$42</f>
        <v>1474200</v>
      </c>
      <c r="I206" s="311">
        <f>Model!$I$42</f>
        <v>1450800</v>
      </c>
      <c r="J206" s="311">
        <f>Model!$J$42</f>
        <v>1380600</v>
      </c>
      <c r="K206" s="314" t="str">
        <f t="shared" si="28"/>
        <v/>
      </c>
      <c r="L206" s="314" t="str">
        <f t="shared" si="29"/>
        <v/>
      </c>
      <c r="M206" s="314" t="str">
        <f t="shared" si="30"/>
        <v/>
      </c>
      <c r="N206" s="314" t="str">
        <f t="shared" si="31"/>
        <v/>
      </c>
      <c r="O206" s="314" t="str">
        <f t="shared" si="32"/>
        <v/>
      </c>
    </row>
    <row r="207" spans="1:15" x14ac:dyDescent="0.3">
      <c r="A207" s="312">
        <v>41480</v>
      </c>
      <c r="B207" s="313">
        <f t="shared" si="25"/>
        <v>7</v>
      </c>
      <c r="C207" s="313">
        <f t="shared" si="26"/>
        <v>1</v>
      </c>
      <c r="D207" s="311">
        <f t="shared" si="27"/>
        <v>6412.6182795698924</v>
      </c>
      <c r="E207" s="311">
        <f>SUM(D$2:D207)</f>
        <v>842007.45698924712</v>
      </c>
      <c r="F207" s="311">
        <f>Model!$F$42</f>
        <v>1500000</v>
      </c>
      <c r="G207" s="311">
        <f>Model!$G$42</f>
        <v>1497600</v>
      </c>
      <c r="H207" s="311">
        <f>Model!$H$42</f>
        <v>1474200</v>
      </c>
      <c r="I207" s="311">
        <f>Model!$I$42</f>
        <v>1450800</v>
      </c>
      <c r="J207" s="311">
        <f>Model!$J$42</f>
        <v>1380600</v>
      </c>
      <c r="K207" s="314" t="str">
        <f t="shared" si="28"/>
        <v/>
      </c>
      <c r="L207" s="314" t="str">
        <f t="shared" si="29"/>
        <v/>
      </c>
      <c r="M207" s="314" t="str">
        <f t="shared" si="30"/>
        <v/>
      </c>
      <c r="N207" s="314" t="str">
        <f t="shared" si="31"/>
        <v/>
      </c>
      <c r="O207" s="314" t="str">
        <f t="shared" si="32"/>
        <v/>
      </c>
    </row>
    <row r="208" spans="1:15" x14ac:dyDescent="0.3">
      <c r="A208" s="312">
        <v>41481</v>
      </c>
      <c r="B208" s="313">
        <f t="shared" si="25"/>
        <v>7</v>
      </c>
      <c r="C208" s="313">
        <f t="shared" si="26"/>
        <v>1</v>
      </c>
      <c r="D208" s="311">
        <f t="shared" si="27"/>
        <v>6412.6182795698924</v>
      </c>
      <c r="E208" s="311">
        <f>SUM(D$2:D208)</f>
        <v>848420.07526881702</v>
      </c>
      <c r="F208" s="311">
        <f>Model!$F$42</f>
        <v>1500000</v>
      </c>
      <c r="G208" s="311">
        <f>Model!$G$42</f>
        <v>1497600</v>
      </c>
      <c r="H208" s="311">
        <f>Model!$H$42</f>
        <v>1474200</v>
      </c>
      <c r="I208" s="311">
        <f>Model!$I$42</f>
        <v>1450800</v>
      </c>
      <c r="J208" s="311">
        <f>Model!$J$42</f>
        <v>1380600</v>
      </c>
      <c r="K208" s="314" t="str">
        <f t="shared" si="28"/>
        <v/>
      </c>
      <c r="L208" s="314" t="str">
        <f t="shared" si="29"/>
        <v/>
      </c>
      <c r="M208" s="314" t="str">
        <f t="shared" si="30"/>
        <v/>
      </c>
      <c r="N208" s="314" t="str">
        <f t="shared" si="31"/>
        <v/>
      </c>
      <c r="O208" s="314" t="str">
        <f t="shared" si="32"/>
        <v/>
      </c>
    </row>
    <row r="209" spans="1:15" x14ac:dyDescent="0.3">
      <c r="A209" s="312">
        <v>41482</v>
      </c>
      <c r="B209" s="313">
        <f t="shared" si="25"/>
        <v>7</v>
      </c>
      <c r="C209" s="313">
        <f t="shared" si="26"/>
        <v>1</v>
      </c>
      <c r="D209" s="311">
        <f t="shared" si="27"/>
        <v>6412.6182795698924</v>
      </c>
      <c r="E209" s="311">
        <f>SUM(D$2:D209)</f>
        <v>854832.69354838692</v>
      </c>
      <c r="F209" s="311">
        <f>Model!$F$42</f>
        <v>1500000</v>
      </c>
      <c r="G209" s="311">
        <f>Model!$G$42</f>
        <v>1497600</v>
      </c>
      <c r="H209" s="311">
        <f>Model!$H$42</f>
        <v>1474200</v>
      </c>
      <c r="I209" s="311">
        <f>Model!$I$42</f>
        <v>1450800</v>
      </c>
      <c r="J209" s="311">
        <f>Model!$J$42</f>
        <v>1380600</v>
      </c>
      <c r="K209" s="314" t="str">
        <f t="shared" si="28"/>
        <v/>
      </c>
      <c r="L209" s="314" t="str">
        <f t="shared" si="29"/>
        <v/>
      </c>
      <c r="M209" s="314" t="str">
        <f t="shared" si="30"/>
        <v/>
      </c>
      <c r="N209" s="314" t="str">
        <f t="shared" si="31"/>
        <v/>
      </c>
      <c r="O209" s="314" t="str">
        <f t="shared" si="32"/>
        <v/>
      </c>
    </row>
    <row r="210" spans="1:15" x14ac:dyDescent="0.3">
      <c r="A210" s="312">
        <v>41483</v>
      </c>
      <c r="B210" s="313">
        <f t="shared" si="25"/>
        <v>7</v>
      </c>
      <c r="C210" s="313">
        <f t="shared" si="26"/>
        <v>1</v>
      </c>
      <c r="D210" s="311">
        <f t="shared" si="27"/>
        <v>6412.6182795698924</v>
      </c>
      <c r="E210" s="311">
        <f>SUM(D$2:D210)</f>
        <v>861245.31182795682</v>
      </c>
      <c r="F210" s="311">
        <f>Model!$F$42</f>
        <v>1500000</v>
      </c>
      <c r="G210" s="311">
        <f>Model!$G$42</f>
        <v>1497600</v>
      </c>
      <c r="H210" s="311">
        <f>Model!$H$42</f>
        <v>1474200</v>
      </c>
      <c r="I210" s="311">
        <f>Model!$I$42</f>
        <v>1450800</v>
      </c>
      <c r="J210" s="311">
        <f>Model!$J$42</f>
        <v>1380600</v>
      </c>
      <c r="K210" s="314" t="str">
        <f t="shared" si="28"/>
        <v/>
      </c>
      <c r="L210" s="314" t="str">
        <f t="shared" si="29"/>
        <v/>
      </c>
      <c r="M210" s="314" t="str">
        <f t="shared" si="30"/>
        <v/>
      </c>
      <c r="N210" s="314" t="str">
        <f t="shared" si="31"/>
        <v/>
      </c>
      <c r="O210" s="314" t="str">
        <f t="shared" si="32"/>
        <v/>
      </c>
    </row>
    <row r="211" spans="1:15" x14ac:dyDescent="0.3">
      <c r="A211" s="312">
        <v>41484</v>
      </c>
      <c r="B211" s="313">
        <f t="shared" si="25"/>
        <v>7</v>
      </c>
      <c r="C211" s="313">
        <f t="shared" si="26"/>
        <v>1</v>
      </c>
      <c r="D211" s="311">
        <f t="shared" si="27"/>
        <v>6412.6182795698924</v>
      </c>
      <c r="E211" s="311">
        <f>SUM(D$2:D211)</f>
        <v>867657.93010752671</v>
      </c>
      <c r="F211" s="311">
        <f>Model!$F$42</f>
        <v>1500000</v>
      </c>
      <c r="G211" s="311">
        <f>Model!$G$42</f>
        <v>1497600</v>
      </c>
      <c r="H211" s="311">
        <f>Model!$H$42</f>
        <v>1474200</v>
      </c>
      <c r="I211" s="311">
        <f>Model!$I$42</f>
        <v>1450800</v>
      </c>
      <c r="J211" s="311">
        <f>Model!$J$42</f>
        <v>1380600</v>
      </c>
      <c r="K211" s="314" t="str">
        <f t="shared" si="28"/>
        <v/>
      </c>
      <c r="L211" s="314" t="str">
        <f t="shared" si="29"/>
        <v/>
      </c>
      <c r="M211" s="314" t="str">
        <f t="shared" si="30"/>
        <v/>
      </c>
      <c r="N211" s="314" t="str">
        <f t="shared" si="31"/>
        <v/>
      </c>
      <c r="O211" s="314" t="str">
        <f t="shared" si="32"/>
        <v/>
      </c>
    </row>
    <row r="212" spans="1:15" x14ac:dyDescent="0.3">
      <c r="A212" s="312">
        <v>41485</v>
      </c>
      <c r="B212" s="313">
        <f t="shared" si="25"/>
        <v>7</v>
      </c>
      <c r="C212" s="313">
        <f t="shared" si="26"/>
        <v>1</v>
      </c>
      <c r="D212" s="311">
        <f t="shared" si="27"/>
        <v>6412.6182795698924</v>
      </c>
      <c r="E212" s="311">
        <f>SUM(D$2:D212)</f>
        <v>874070.54838709661</v>
      </c>
      <c r="F212" s="311">
        <f>Model!$F$42</f>
        <v>1500000</v>
      </c>
      <c r="G212" s="311">
        <f>Model!$G$42</f>
        <v>1497600</v>
      </c>
      <c r="H212" s="311">
        <f>Model!$H$42</f>
        <v>1474200</v>
      </c>
      <c r="I212" s="311">
        <f>Model!$I$42</f>
        <v>1450800</v>
      </c>
      <c r="J212" s="311">
        <f>Model!$J$42</f>
        <v>1380600</v>
      </c>
      <c r="K212" s="314" t="str">
        <f t="shared" si="28"/>
        <v/>
      </c>
      <c r="L212" s="314" t="str">
        <f t="shared" si="29"/>
        <v/>
      </c>
      <c r="M212" s="314" t="str">
        <f t="shared" si="30"/>
        <v/>
      </c>
      <c r="N212" s="314" t="str">
        <f t="shared" si="31"/>
        <v/>
      </c>
      <c r="O212" s="314" t="str">
        <f t="shared" si="32"/>
        <v/>
      </c>
    </row>
    <row r="213" spans="1:15" x14ac:dyDescent="0.3">
      <c r="A213" s="312">
        <v>41486</v>
      </c>
      <c r="B213" s="313">
        <f t="shared" si="25"/>
        <v>7</v>
      </c>
      <c r="C213" s="313">
        <f t="shared" si="26"/>
        <v>1</v>
      </c>
      <c r="D213" s="311">
        <f t="shared" si="27"/>
        <v>6412.6182795698924</v>
      </c>
      <c r="E213" s="311">
        <f>SUM(D$2:D213)</f>
        <v>880483.16666666651</v>
      </c>
      <c r="F213" s="311">
        <f>Model!$F$42</f>
        <v>1500000</v>
      </c>
      <c r="G213" s="311">
        <f>Model!$G$42</f>
        <v>1497600</v>
      </c>
      <c r="H213" s="311">
        <f>Model!$H$42</f>
        <v>1474200</v>
      </c>
      <c r="I213" s="311">
        <f>Model!$I$42</f>
        <v>1450800</v>
      </c>
      <c r="J213" s="311">
        <f>Model!$J$42</f>
        <v>1380600</v>
      </c>
      <c r="K213" s="314" t="str">
        <f t="shared" si="28"/>
        <v/>
      </c>
      <c r="L213" s="314" t="str">
        <f t="shared" si="29"/>
        <v/>
      </c>
      <c r="M213" s="314" t="str">
        <f t="shared" si="30"/>
        <v/>
      </c>
      <c r="N213" s="314" t="str">
        <f t="shared" si="31"/>
        <v/>
      </c>
      <c r="O213" s="314" t="str">
        <f t="shared" si="32"/>
        <v/>
      </c>
    </row>
    <row r="214" spans="1:15" x14ac:dyDescent="0.3">
      <c r="A214" s="312">
        <v>41487</v>
      </c>
      <c r="B214" s="313">
        <f t="shared" si="25"/>
        <v>8</v>
      </c>
      <c r="C214" s="313">
        <f t="shared" si="26"/>
        <v>1</v>
      </c>
      <c r="D214" s="311">
        <f t="shared" si="27"/>
        <v>6308.177419354839</v>
      </c>
      <c r="E214" s="311">
        <f>SUM(D$2:D214)</f>
        <v>886791.3440860213</v>
      </c>
      <c r="F214" s="311">
        <f>Model!$F$42</f>
        <v>1500000</v>
      </c>
      <c r="G214" s="311">
        <f>Model!$G$42</f>
        <v>1497600</v>
      </c>
      <c r="H214" s="311">
        <f>Model!$H$42</f>
        <v>1474200</v>
      </c>
      <c r="I214" s="311">
        <f>Model!$I$42</f>
        <v>1450800</v>
      </c>
      <c r="J214" s="311">
        <f>Model!$J$42</f>
        <v>1380600</v>
      </c>
      <c r="K214" s="314" t="str">
        <f t="shared" si="28"/>
        <v/>
      </c>
      <c r="L214" s="314" t="str">
        <f t="shared" si="29"/>
        <v/>
      </c>
      <c r="M214" s="314" t="str">
        <f t="shared" si="30"/>
        <v/>
      </c>
      <c r="N214" s="314" t="str">
        <f t="shared" si="31"/>
        <v/>
      </c>
      <c r="O214" s="314" t="str">
        <f t="shared" si="32"/>
        <v/>
      </c>
    </row>
    <row r="215" spans="1:15" x14ac:dyDescent="0.3">
      <c r="A215" s="312">
        <v>41488</v>
      </c>
      <c r="B215" s="313">
        <f t="shared" si="25"/>
        <v>8</v>
      </c>
      <c r="C215" s="313">
        <f t="shared" si="26"/>
        <v>1</v>
      </c>
      <c r="D215" s="311">
        <f t="shared" si="27"/>
        <v>6308.177419354839</v>
      </c>
      <c r="E215" s="311">
        <f>SUM(D$2:D215)</f>
        <v>893099.52150537609</v>
      </c>
      <c r="F215" s="311">
        <f>Model!$F$42</f>
        <v>1500000</v>
      </c>
      <c r="G215" s="311">
        <f>Model!$G$42</f>
        <v>1497600</v>
      </c>
      <c r="H215" s="311">
        <f>Model!$H$42</f>
        <v>1474200</v>
      </c>
      <c r="I215" s="311">
        <f>Model!$I$42</f>
        <v>1450800</v>
      </c>
      <c r="J215" s="311">
        <f>Model!$J$42</f>
        <v>1380600</v>
      </c>
      <c r="K215" s="314" t="str">
        <f t="shared" si="28"/>
        <v/>
      </c>
      <c r="L215" s="314" t="str">
        <f t="shared" si="29"/>
        <v/>
      </c>
      <c r="M215" s="314" t="str">
        <f t="shared" si="30"/>
        <v/>
      </c>
      <c r="N215" s="314" t="str">
        <f t="shared" si="31"/>
        <v/>
      </c>
      <c r="O215" s="314" t="str">
        <f t="shared" si="32"/>
        <v/>
      </c>
    </row>
    <row r="216" spans="1:15" x14ac:dyDescent="0.3">
      <c r="A216" s="312">
        <v>41489</v>
      </c>
      <c r="B216" s="313">
        <f t="shared" si="25"/>
        <v>8</v>
      </c>
      <c r="C216" s="313">
        <f t="shared" si="26"/>
        <v>1</v>
      </c>
      <c r="D216" s="311">
        <f t="shared" si="27"/>
        <v>6308.177419354839</v>
      </c>
      <c r="E216" s="311">
        <f>SUM(D$2:D216)</f>
        <v>899407.69892473088</v>
      </c>
      <c r="F216" s="311">
        <f>Model!$F$42</f>
        <v>1500000</v>
      </c>
      <c r="G216" s="311">
        <f>Model!$G$42</f>
        <v>1497600</v>
      </c>
      <c r="H216" s="311">
        <f>Model!$H$42</f>
        <v>1474200</v>
      </c>
      <c r="I216" s="311">
        <f>Model!$I$42</f>
        <v>1450800</v>
      </c>
      <c r="J216" s="311">
        <f>Model!$J$42</f>
        <v>1380600</v>
      </c>
      <c r="K216" s="314" t="str">
        <f t="shared" si="28"/>
        <v/>
      </c>
      <c r="L216" s="314" t="str">
        <f t="shared" si="29"/>
        <v/>
      </c>
      <c r="M216" s="314" t="str">
        <f t="shared" si="30"/>
        <v/>
      </c>
      <c r="N216" s="314" t="str">
        <f t="shared" si="31"/>
        <v/>
      </c>
      <c r="O216" s="314" t="str">
        <f t="shared" si="32"/>
        <v/>
      </c>
    </row>
    <row r="217" spans="1:15" x14ac:dyDescent="0.3">
      <c r="A217" s="312">
        <v>41490</v>
      </c>
      <c r="B217" s="313">
        <f t="shared" si="25"/>
        <v>8</v>
      </c>
      <c r="C217" s="313">
        <f t="shared" si="26"/>
        <v>1</v>
      </c>
      <c r="D217" s="311">
        <f t="shared" si="27"/>
        <v>6308.177419354839</v>
      </c>
      <c r="E217" s="311">
        <f>SUM(D$2:D217)</f>
        <v>905715.87634408567</v>
      </c>
      <c r="F217" s="311">
        <f>Model!$F$42</f>
        <v>1500000</v>
      </c>
      <c r="G217" s="311">
        <f>Model!$G$42</f>
        <v>1497600</v>
      </c>
      <c r="H217" s="311">
        <f>Model!$H$42</f>
        <v>1474200</v>
      </c>
      <c r="I217" s="311">
        <f>Model!$I$42</f>
        <v>1450800</v>
      </c>
      <c r="J217" s="311">
        <f>Model!$J$42</f>
        <v>1380600</v>
      </c>
      <c r="K217" s="314" t="str">
        <f t="shared" si="28"/>
        <v/>
      </c>
      <c r="L217" s="314" t="str">
        <f t="shared" si="29"/>
        <v/>
      </c>
      <c r="M217" s="314" t="str">
        <f t="shared" si="30"/>
        <v/>
      </c>
      <c r="N217" s="314" t="str">
        <f t="shared" si="31"/>
        <v/>
      </c>
      <c r="O217" s="314" t="str">
        <f t="shared" si="32"/>
        <v/>
      </c>
    </row>
    <row r="218" spans="1:15" x14ac:dyDescent="0.3">
      <c r="A218" s="312">
        <v>41491</v>
      </c>
      <c r="B218" s="313">
        <f t="shared" si="25"/>
        <v>8</v>
      </c>
      <c r="C218" s="313">
        <f t="shared" si="26"/>
        <v>1</v>
      </c>
      <c r="D218" s="311">
        <f t="shared" si="27"/>
        <v>6308.177419354839</v>
      </c>
      <c r="E218" s="311">
        <f>SUM(D$2:D218)</f>
        <v>912024.05376344046</v>
      </c>
      <c r="F218" s="311">
        <f>Model!$F$42</f>
        <v>1500000</v>
      </c>
      <c r="G218" s="311">
        <f>Model!$G$42</f>
        <v>1497600</v>
      </c>
      <c r="H218" s="311">
        <f>Model!$H$42</f>
        <v>1474200</v>
      </c>
      <c r="I218" s="311">
        <f>Model!$I$42</f>
        <v>1450800</v>
      </c>
      <c r="J218" s="311">
        <f>Model!$J$42</f>
        <v>1380600</v>
      </c>
      <c r="K218" s="314" t="str">
        <f t="shared" si="28"/>
        <v/>
      </c>
      <c r="L218" s="314" t="str">
        <f t="shared" si="29"/>
        <v/>
      </c>
      <c r="M218" s="314" t="str">
        <f t="shared" si="30"/>
        <v/>
      </c>
      <c r="N218" s="314" t="str">
        <f t="shared" si="31"/>
        <v/>
      </c>
      <c r="O218" s="314" t="str">
        <f t="shared" si="32"/>
        <v/>
      </c>
    </row>
    <row r="219" spans="1:15" x14ac:dyDescent="0.3">
      <c r="A219" s="312">
        <v>41492</v>
      </c>
      <c r="B219" s="313">
        <f t="shared" si="25"/>
        <v>8</v>
      </c>
      <c r="C219" s="313">
        <f t="shared" si="26"/>
        <v>1</v>
      </c>
      <c r="D219" s="311">
        <f t="shared" si="27"/>
        <v>6308.177419354839</v>
      </c>
      <c r="E219" s="311">
        <f>SUM(D$2:D219)</f>
        <v>918332.23118279525</v>
      </c>
      <c r="F219" s="311">
        <f>Model!$F$42</f>
        <v>1500000</v>
      </c>
      <c r="G219" s="311">
        <f>Model!$G$42</f>
        <v>1497600</v>
      </c>
      <c r="H219" s="311">
        <f>Model!$H$42</f>
        <v>1474200</v>
      </c>
      <c r="I219" s="311">
        <f>Model!$I$42</f>
        <v>1450800</v>
      </c>
      <c r="J219" s="311">
        <f>Model!$J$42</f>
        <v>1380600</v>
      </c>
      <c r="K219" s="314" t="str">
        <f t="shared" si="28"/>
        <v/>
      </c>
      <c r="L219" s="314" t="str">
        <f t="shared" si="29"/>
        <v/>
      </c>
      <c r="M219" s="314" t="str">
        <f t="shared" si="30"/>
        <v/>
      </c>
      <c r="N219" s="314" t="str">
        <f t="shared" si="31"/>
        <v/>
      </c>
      <c r="O219" s="314" t="str">
        <f t="shared" si="32"/>
        <v/>
      </c>
    </row>
    <row r="220" spans="1:15" x14ac:dyDescent="0.3">
      <c r="A220" s="312">
        <v>41493</v>
      </c>
      <c r="B220" s="313">
        <f t="shared" si="25"/>
        <v>8</v>
      </c>
      <c r="C220" s="313">
        <f t="shared" si="26"/>
        <v>1</v>
      </c>
      <c r="D220" s="311">
        <f t="shared" si="27"/>
        <v>6308.177419354839</v>
      </c>
      <c r="E220" s="311">
        <f>SUM(D$2:D220)</f>
        <v>924640.40860215004</v>
      </c>
      <c r="F220" s="311">
        <f>Model!$F$42</f>
        <v>1500000</v>
      </c>
      <c r="G220" s="311">
        <f>Model!$G$42</f>
        <v>1497600</v>
      </c>
      <c r="H220" s="311">
        <f>Model!$H$42</f>
        <v>1474200</v>
      </c>
      <c r="I220" s="311">
        <f>Model!$I$42</f>
        <v>1450800</v>
      </c>
      <c r="J220" s="311">
        <f>Model!$J$42</f>
        <v>1380600</v>
      </c>
      <c r="K220" s="314" t="str">
        <f t="shared" si="28"/>
        <v/>
      </c>
      <c r="L220" s="314" t="str">
        <f t="shared" si="29"/>
        <v/>
      </c>
      <c r="M220" s="314" t="str">
        <f t="shared" si="30"/>
        <v/>
      </c>
      <c r="N220" s="314" t="str">
        <f t="shared" si="31"/>
        <v/>
      </c>
      <c r="O220" s="314" t="str">
        <f t="shared" si="32"/>
        <v/>
      </c>
    </row>
    <row r="221" spans="1:15" x14ac:dyDescent="0.3">
      <c r="A221" s="312">
        <v>41494</v>
      </c>
      <c r="B221" s="313">
        <f t="shared" si="25"/>
        <v>8</v>
      </c>
      <c r="C221" s="313">
        <f t="shared" si="26"/>
        <v>1</v>
      </c>
      <c r="D221" s="311">
        <f t="shared" si="27"/>
        <v>6308.177419354839</v>
      </c>
      <c r="E221" s="311">
        <f>SUM(D$2:D221)</f>
        <v>930948.58602150483</v>
      </c>
      <c r="F221" s="311">
        <f>Model!$F$42</f>
        <v>1500000</v>
      </c>
      <c r="G221" s="311">
        <f>Model!$G$42</f>
        <v>1497600</v>
      </c>
      <c r="H221" s="311">
        <f>Model!$H$42</f>
        <v>1474200</v>
      </c>
      <c r="I221" s="311">
        <f>Model!$I$42</f>
        <v>1450800</v>
      </c>
      <c r="J221" s="311">
        <f>Model!$J$42</f>
        <v>1380600</v>
      </c>
      <c r="K221" s="314" t="str">
        <f t="shared" si="28"/>
        <v/>
      </c>
      <c r="L221" s="314" t="str">
        <f t="shared" si="29"/>
        <v/>
      </c>
      <c r="M221" s="314" t="str">
        <f t="shared" si="30"/>
        <v/>
      </c>
      <c r="N221" s="314" t="str">
        <f t="shared" si="31"/>
        <v/>
      </c>
      <c r="O221" s="314" t="str">
        <f t="shared" si="32"/>
        <v/>
      </c>
    </row>
    <row r="222" spans="1:15" x14ac:dyDescent="0.3">
      <c r="A222" s="312">
        <v>41495</v>
      </c>
      <c r="B222" s="313">
        <f t="shared" si="25"/>
        <v>8</v>
      </c>
      <c r="C222" s="313">
        <f t="shared" si="26"/>
        <v>1</v>
      </c>
      <c r="D222" s="311">
        <f t="shared" si="27"/>
        <v>6308.177419354839</v>
      </c>
      <c r="E222" s="311">
        <f>SUM(D$2:D222)</f>
        <v>937256.76344085962</v>
      </c>
      <c r="F222" s="311">
        <f>Model!$F$42</f>
        <v>1500000</v>
      </c>
      <c r="G222" s="311">
        <f>Model!$G$42</f>
        <v>1497600</v>
      </c>
      <c r="H222" s="311">
        <f>Model!$H$42</f>
        <v>1474200</v>
      </c>
      <c r="I222" s="311">
        <f>Model!$I$42</f>
        <v>1450800</v>
      </c>
      <c r="J222" s="311">
        <f>Model!$J$42</f>
        <v>1380600</v>
      </c>
      <c r="K222" s="314" t="str">
        <f t="shared" si="28"/>
        <v/>
      </c>
      <c r="L222" s="314" t="str">
        <f t="shared" si="29"/>
        <v/>
      </c>
      <c r="M222" s="314" t="str">
        <f t="shared" si="30"/>
        <v/>
      </c>
      <c r="N222" s="314" t="str">
        <f t="shared" si="31"/>
        <v/>
      </c>
      <c r="O222" s="314" t="str">
        <f t="shared" si="32"/>
        <v/>
      </c>
    </row>
    <row r="223" spans="1:15" x14ac:dyDescent="0.3">
      <c r="A223" s="312">
        <v>41496</v>
      </c>
      <c r="B223" s="313">
        <f t="shared" si="25"/>
        <v>8</v>
      </c>
      <c r="C223" s="313">
        <f t="shared" si="26"/>
        <v>1</v>
      </c>
      <c r="D223" s="311">
        <f t="shared" si="27"/>
        <v>6308.177419354839</v>
      </c>
      <c r="E223" s="311">
        <f>SUM(D$2:D223)</f>
        <v>943564.94086021441</v>
      </c>
      <c r="F223" s="311">
        <f>Model!$F$42</f>
        <v>1500000</v>
      </c>
      <c r="G223" s="311">
        <f>Model!$G$42</f>
        <v>1497600</v>
      </c>
      <c r="H223" s="311">
        <f>Model!$H$42</f>
        <v>1474200</v>
      </c>
      <c r="I223" s="311">
        <f>Model!$I$42</f>
        <v>1450800</v>
      </c>
      <c r="J223" s="311">
        <f>Model!$J$42</f>
        <v>1380600</v>
      </c>
      <c r="K223" s="314" t="str">
        <f t="shared" si="28"/>
        <v/>
      </c>
      <c r="L223" s="314" t="str">
        <f t="shared" si="29"/>
        <v/>
      </c>
      <c r="M223" s="314" t="str">
        <f t="shared" si="30"/>
        <v/>
      </c>
      <c r="N223" s="314" t="str">
        <f t="shared" si="31"/>
        <v/>
      </c>
      <c r="O223" s="314" t="str">
        <f t="shared" si="32"/>
        <v/>
      </c>
    </row>
    <row r="224" spans="1:15" x14ac:dyDescent="0.3">
      <c r="A224" s="312">
        <v>41497</v>
      </c>
      <c r="B224" s="313">
        <f t="shared" si="25"/>
        <v>8</v>
      </c>
      <c r="C224" s="313">
        <f t="shared" si="26"/>
        <v>1</v>
      </c>
      <c r="D224" s="311">
        <f t="shared" si="27"/>
        <v>6308.177419354839</v>
      </c>
      <c r="E224" s="311">
        <f>SUM(D$2:D224)</f>
        <v>949873.1182795692</v>
      </c>
      <c r="F224" s="311">
        <f>Model!$F$42</f>
        <v>1500000</v>
      </c>
      <c r="G224" s="311">
        <f>Model!$G$42</f>
        <v>1497600</v>
      </c>
      <c r="H224" s="311">
        <f>Model!$H$42</f>
        <v>1474200</v>
      </c>
      <c r="I224" s="311">
        <f>Model!$I$42</f>
        <v>1450800</v>
      </c>
      <c r="J224" s="311">
        <f>Model!$J$42</f>
        <v>1380600</v>
      </c>
      <c r="K224" s="314" t="str">
        <f t="shared" si="28"/>
        <v/>
      </c>
      <c r="L224" s="314" t="str">
        <f t="shared" si="29"/>
        <v/>
      </c>
      <c r="M224" s="314" t="str">
        <f t="shared" si="30"/>
        <v/>
      </c>
      <c r="N224" s="314" t="str">
        <f t="shared" si="31"/>
        <v/>
      </c>
      <c r="O224" s="314" t="str">
        <f t="shared" si="32"/>
        <v/>
      </c>
    </row>
    <row r="225" spans="1:15" x14ac:dyDescent="0.3">
      <c r="A225" s="312">
        <v>41498</v>
      </c>
      <c r="B225" s="313">
        <f t="shared" si="25"/>
        <v>8</v>
      </c>
      <c r="C225" s="313">
        <f t="shared" si="26"/>
        <v>1</v>
      </c>
      <c r="D225" s="311">
        <f t="shared" si="27"/>
        <v>6308.177419354839</v>
      </c>
      <c r="E225" s="311">
        <f>SUM(D$2:D225)</f>
        <v>956181.29569892399</v>
      </c>
      <c r="F225" s="311">
        <f>Model!$F$42</f>
        <v>1500000</v>
      </c>
      <c r="G225" s="311">
        <f>Model!$G$42</f>
        <v>1497600</v>
      </c>
      <c r="H225" s="311">
        <f>Model!$H$42</f>
        <v>1474200</v>
      </c>
      <c r="I225" s="311">
        <f>Model!$I$42</f>
        <v>1450800</v>
      </c>
      <c r="J225" s="311">
        <f>Model!$J$42</f>
        <v>1380600</v>
      </c>
      <c r="K225" s="314" t="str">
        <f t="shared" si="28"/>
        <v/>
      </c>
      <c r="L225" s="314" t="str">
        <f t="shared" si="29"/>
        <v/>
      </c>
      <c r="M225" s="314" t="str">
        <f t="shared" si="30"/>
        <v/>
      </c>
      <c r="N225" s="314" t="str">
        <f t="shared" si="31"/>
        <v/>
      </c>
      <c r="O225" s="314" t="str">
        <f t="shared" si="32"/>
        <v/>
      </c>
    </row>
    <row r="226" spans="1:15" x14ac:dyDescent="0.3">
      <c r="A226" s="312">
        <v>41499</v>
      </c>
      <c r="B226" s="313">
        <f t="shared" si="25"/>
        <v>8</v>
      </c>
      <c r="C226" s="313">
        <f t="shared" si="26"/>
        <v>1</v>
      </c>
      <c r="D226" s="311">
        <f t="shared" si="27"/>
        <v>6308.177419354839</v>
      </c>
      <c r="E226" s="311">
        <f>SUM(D$2:D226)</f>
        <v>962489.47311827878</v>
      </c>
      <c r="F226" s="311">
        <f>Model!$F$42</f>
        <v>1500000</v>
      </c>
      <c r="G226" s="311">
        <f>Model!$G$42</f>
        <v>1497600</v>
      </c>
      <c r="H226" s="311">
        <f>Model!$H$42</f>
        <v>1474200</v>
      </c>
      <c r="I226" s="311">
        <f>Model!$I$42</f>
        <v>1450800</v>
      </c>
      <c r="J226" s="311">
        <f>Model!$J$42</f>
        <v>1380600</v>
      </c>
      <c r="K226" s="314" t="str">
        <f t="shared" si="28"/>
        <v/>
      </c>
      <c r="L226" s="314" t="str">
        <f t="shared" si="29"/>
        <v/>
      </c>
      <c r="M226" s="314" t="str">
        <f t="shared" si="30"/>
        <v/>
      </c>
      <c r="N226" s="314" t="str">
        <f t="shared" si="31"/>
        <v/>
      </c>
      <c r="O226" s="314" t="str">
        <f t="shared" si="32"/>
        <v/>
      </c>
    </row>
    <row r="227" spans="1:15" x14ac:dyDescent="0.3">
      <c r="A227" s="312">
        <v>41500</v>
      </c>
      <c r="B227" s="313">
        <f t="shared" si="25"/>
        <v>8</v>
      </c>
      <c r="C227" s="313">
        <f t="shared" si="26"/>
        <v>1</v>
      </c>
      <c r="D227" s="311">
        <f t="shared" si="27"/>
        <v>6308.177419354839</v>
      </c>
      <c r="E227" s="311">
        <f>SUM(D$2:D227)</f>
        <v>968797.65053763357</v>
      </c>
      <c r="F227" s="311">
        <f>Model!$F$42</f>
        <v>1500000</v>
      </c>
      <c r="G227" s="311">
        <f>Model!$G$42</f>
        <v>1497600</v>
      </c>
      <c r="H227" s="311">
        <f>Model!$H$42</f>
        <v>1474200</v>
      </c>
      <c r="I227" s="311">
        <f>Model!$I$42</f>
        <v>1450800</v>
      </c>
      <c r="J227" s="311">
        <f>Model!$J$42</f>
        <v>1380600</v>
      </c>
      <c r="K227" s="314" t="str">
        <f t="shared" si="28"/>
        <v/>
      </c>
      <c r="L227" s="314" t="str">
        <f t="shared" si="29"/>
        <v/>
      </c>
      <c r="M227" s="314" t="str">
        <f t="shared" si="30"/>
        <v/>
      </c>
      <c r="N227" s="314" t="str">
        <f t="shared" si="31"/>
        <v/>
      </c>
      <c r="O227" s="314" t="str">
        <f t="shared" si="32"/>
        <v/>
      </c>
    </row>
    <row r="228" spans="1:15" x14ac:dyDescent="0.3">
      <c r="A228" s="312">
        <v>41501</v>
      </c>
      <c r="B228" s="313">
        <f t="shared" si="25"/>
        <v>8</v>
      </c>
      <c r="C228" s="313">
        <f t="shared" si="26"/>
        <v>1</v>
      </c>
      <c r="D228" s="311">
        <f t="shared" si="27"/>
        <v>6308.177419354839</v>
      </c>
      <c r="E228" s="311">
        <f>SUM(D$2:D228)</f>
        <v>975105.82795698836</v>
      </c>
      <c r="F228" s="311">
        <f>Model!$F$42</f>
        <v>1500000</v>
      </c>
      <c r="G228" s="311">
        <f>Model!$G$42</f>
        <v>1497600</v>
      </c>
      <c r="H228" s="311">
        <f>Model!$H$42</f>
        <v>1474200</v>
      </c>
      <c r="I228" s="311">
        <f>Model!$I$42</f>
        <v>1450800</v>
      </c>
      <c r="J228" s="311">
        <f>Model!$J$42</f>
        <v>1380600</v>
      </c>
      <c r="K228" s="314" t="str">
        <f t="shared" si="28"/>
        <v/>
      </c>
      <c r="L228" s="314" t="str">
        <f t="shared" si="29"/>
        <v/>
      </c>
      <c r="M228" s="314" t="str">
        <f t="shared" si="30"/>
        <v/>
      </c>
      <c r="N228" s="314" t="str">
        <f t="shared" si="31"/>
        <v/>
      </c>
      <c r="O228" s="314" t="str">
        <f t="shared" si="32"/>
        <v/>
      </c>
    </row>
    <row r="229" spans="1:15" x14ac:dyDescent="0.3">
      <c r="A229" s="312">
        <v>41502</v>
      </c>
      <c r="B229" s="313">
        <f t="shared" si="25"/>
        <v>8</v>
      </c>
      <c r="C229" s="313">
        <f t="shared" si="26"/>
        <v>1</v>
      </c>
      <c r="D229" s="311">
        <f t="shared" si="27"/>
        <v>6308.177419354839</v>
      </c>
      <c r="E229" s="311">
        <f>SUM(D$2:D229)</f>
        <v>981414.00537634315</v>
      </c>
      <c r="F229" s="311">
        <f>Model!$F$42</f>
        <v>1500000</v>
      </c>
      <c r="G229" s="311">
        <f>Model!$G$42</f>
        <v>1497600</v>
      </c>
      <c r="H229" s="311">
        <f>Model!$H$42</f>
        <v>1474200</v>
      </c>
      <c r="I229" s="311">
        <f>Model!$I$42</f>
        <v>1450800</v>
      </c>
      <c r="J229" s="311">
        <f>Model!$J$42</f>
        <v>1380600</v>
      </c>
      <c r="K229" s="314" t="str">
        <f t="shared" si="28"/>
        <v/>
      </c>
      <c r="L229" s="314" t="str">
        <f t="shared" si="29"/>
        <v/>
      </c>
      <c r="M229" s="314" t="str">
        <f t="shared" si="30"/>
        <v/>
      </c>
      <c r="N229" s="314" t="str">
        <f t="shared" si="31"/>
        <v/>
      </c>
      <c r="O229" s="314" t="str">
        <f t="shared" si="32"/>
        <v/>
      </c>
    </row>
    <row r="230" spans="1:15" x14ac:dyDescent="0.3">
      <c r="A230" s="312">
        <v>41503</v>
      </c>
      <c r="B230" s="313">
        <f t="shared" si="25"/>
        <v>8</v>
      </c>
      <c r="C230" s="313">
        <f t="shared" si="26"/>
        <v>1</v>
      </c>
      <c r="D230" s="311">
        <f t="shared" si="27"/>
        <v>6308.177419354839</v>
      </c>
      <c r="E230" s="311">
        <f>SUM(D$2:D230)</f>
        <v>987722.18279569794</v>
      </c>
      <c r="F230" s="311">
        <f>Model!$F$42</f>
        <v>1500000</v>
      </c>
      <c r="G230" s="311">
        <f>Model!$G$42</f>
        <v>1497600</v>
      </c>
      <c r="H230" s="311">
        <f>Model!$H$42</f>
        <v>1474200</v>
      </c>
      <c r="I230" s="311">
        <f>Model!$I$42</f>
        <v>1450800</v>
      </c>
      <c r="J230" s="311">
        <f>Model!$J$42</f>
        <v>1380600</v>
      </c>
      <c r="K230" s="314" t="str">
        <f t="shared" si="28"/>
        <v/>
      </c>
      <c r="L230" s="314" t="str">
        <f t="shared" si="29"/>
        <v/>
      </c>
      <c r="M230" s="314" t="str">
        <f t="shared" si="30"/>
        <v/>
      </c>
      <c r="N230" s="314" t="str">
        <f t="shared" si="31"/>
        <v/>
      </c>
      <c r="O230" s="314" t="str">
        <f t="shared" si="32"/>
        <v/>
      </c>
    </row>
    <row r="231" spans="1:15" x14ac:dyDescent="0.3">
      <c r="A231" s="312">
        <v>41504</v>
      </c>
      <c r="B231" s="313">
        <f t="shared" si="25"/>
        <v>8</v>
      </c>
      <c r="C231" s="313">
        <f t="shared" si="26"/>
        <v>1</v>
      </c>
      <c r="D231" s="311">
        <f t="shared" si="27"/>
        <v>6308.177419354839</v>
      </c>
      <c r="E231" s="311">
        <f>SUM(D$2:D231)</f>
        <v>994030.36021505273</v>
      </c>
      <c r="F231" s="311">
        <f>Model!$F$42</f>
        <v>1500000</v>
      </c>
      <c r="G231" s="311">
        <f>Model!$G$42</f>
        <v>1497600</v>
      </c>
      <c r="H231" s="311">
        <f>Model!$H$42</f>
        <v>1474200</v>
      </c>
      <c r="I231" s="311">
        <f>Model!$I$42</f>
        <v>1450800</v>
      </c>
      <c r="J231" s="311">
        <f>Model!$J$42</f>
        <v>1380600</v>
      </c>
      <c r="K231" s="314" t="str">
        <f t="shared" si="28"/>
        <v/>
      </c>
      <c r="L231" s="314" t="str">
        <f t="shared" si="29"/>
        <v/>
      </c>
      <c r="M231" s="314" t="str">
        <f t="shared" si="30"/>
        <v/>
      </c>
      <c r="N231" s="314" t="str">
        <f t="shared" si="31"/>
        <v/>
      </c>
      <c r="O231" s="314" t="str">
        <f t="shared" si="32"/>
        <v/>
      </c>
    </row>
    <row r="232" spans="1:15" x14ac:dyDescent="0.3">
      <c r="A232" s="312">
        <v>41505</v>
      </c>
      <c r="B232" s="313">
        <f t="shared" si="25"/>
        <v>8</v>
      </c>
      <c r="C232" s="313">
        <f t="shared" si="26"/>
        <v>1</v>
      </c>
      <c r="D232" s="311">
        <f t="shared" si="27"/>
        <v>6308.177419354839</v>
      </c>
      <c r="E232" s="311">
        <f>SUM(D$2:D232)</f>
        <v>1000338.5376344075</v>
      </c>
      <c r="F232" s="311">
        <f>Model!$F$42</f>
        <v>1500000</v>
      </c>
      <c r="G232" s="311">
        <f>Model!$G$42</f>
        <v>1497600</v>
      </c>
      <c r="H232" s="311">
        <f>Model!$H$42</f>
        <v>1474200</v>
      </c>
      <c r="I232" s="311">
        <f>Model!$I$42</f>
        <v>1450800</v>
      </c>
      <c r="J232" s="311">
        <f>Model!$J$42</f>
        <v>1380600</v>
      </c>
      <c r="K232" s="314" t="str">
        <f t="shared" si="28"/>
        <v/>
      </c>
      <c r="L232" s="314" t="str">
        <f t="shared" si="29"/>
        <v/>
      </c>
      <c r="M232" s="314" t="str">
        <f t="shared" si="30"/>
        <v/>
      </c>
      <c r="N232" s="314" t="str">
        <f t="shared" si="31"/>
        <v/>
      </c>
      <c r="O232" s="314" t="str">
        <f t="shared" si="32"/>
        <v/>
      </c>
    </row>
    <row r="233" spans="1:15" x14ac:dyDescent="0.3">
      <c r="A233" s="312">
        <v>41506</v>
      </c>
      <c r="B233" s="313">
        <f t="shared" si="25"/>
        <v>8</v>
      </c>
      <c r="C233" s="313">
        <f t="shared" si="26"/>
        <v>1</v>
      </c>
      <c r="D233" s="311">
        <f t="shared" si="27"/>
        <v>6308.177419354839</v>
      </c>
      <c r="E233" s="311">
        <f>SUM(D$2:D233)</f>
        <v>1006646.7150537623</v>
      </c>
      <c r="F233" s="311">
        <f>Model!$F$42</f>
        <v>1500000</v>
      </c>
      <c r="G233" s="311">
        <f>Model!$G$42</f>
        <v>1497600</v>
      </c>
      <c r="H233" s="311">
        <f>Model!$H$42</f>
        <v>1474200</v>
      </c>
      <c r="I233" s="311">
        <f>Model!$I$42</f>
        <v>1450800</v>
      </c>
      <c r="J233" s="311">
        <f>Model!$J$42</f>
        <v>1380600</v>
      </c>
      <c r="K233" s="314" t="str">
        <f t="shared" si="28"/>
        <v/>
      </c>
      <c r="L233" s="314" t="str">
        <f t="shared" si="29"/>
        <v/>
      </c>
      <c r="M233" s="314" t="str">
        <f t="shared" si="30"/>
        <v/>
      </c>
      <c r="N233" s="314" t="str">
        <f t="shared" si="31"/>
        <v/>
      </c>
      <c r="O233" s="314" t="str">
        <f t="shared" si="32"/>
        <v/>
      </c>
    </row>
    <row r="234" spans="1:15" x14ac:dyDescent="0.3">
      <c r="A234" s="312">
        <v>41507</v>
      </c>
      <c r="B234" s="313">
        <f t="shared" si="25"/>
        <v>8</v>
      </c>
      <c r="C234" s="313">
        <f t="shared" si="26"/>
        <v>1</v>
      </c>
      <c r="D234" s="311">
        <f t="shared" si="27"/>
        <v>6308.177419354839</v>
      </c>
      <c r="E234" s="311">
        <f>SUM(D$2:D234)</f>
        <v>1012954.8924731171</v>
      </c>
      <c r="F234" s="311">
        <f>Model!$F$42</f>
        <v>1500000</v>
      </c>
      <c r="G234" s="311">
        <f>Model!$G$42</f>
        <v>1497600</v>
      </c>
      <c r="H234" s="311">
        <f>Model!$H$42</f>
        <v>1474200</v>
      </c>
      <c r="I234" s="311">
        <f>Model!$I$42</f>
        <v>1450800</v>
      </c>
      <c r="J234" s="311">
        <f>Model!$J$42</f>
        <v>1380600</v>
      </c>
      <c r="K234" s="314" t="str">
        <f t="shared" si="28"/>
        <v/>
      </c>
      <c r="L234" s="314" t="str">
        <f t="shared" si="29"/>
        <v/>
      </c>
      <c r="M234" s="314" t="str">
        <f t="shared" si="30"/>
        <v/>
      </c>
      <c r="N234" s="314" t="str">
        <f t="shared" si="31"/>
        <v/>
      </c>
      <c r="O234" s="314" t="str">
        <f t="shared" si="32"/>
        <v/>
      </c>
    </row>
    <row r="235" spans="1:15" x14ac:dyDescent="0.3">
      <c r="A235" s="312">
        <v>41508</v>
      </c>
      <c r="B235" s="313">
        <f t="shared" si="25"/>
        <v>8</v>
      </c>
      <c r="C235" s="313">
        <f t="shared" si="26"/>
        <v>1</v>
      </c>
      <c r="D235" s="311">
        <f t="shared" si="27"/>
        <v>6308.177419354839</v>
      </c>
      <c r="E235" s="311">
        <f>SUM(D$2:D235)</f>
        <v>1019263.0698924719</v>
      </c>
      <c r="F235" s="311">
        <f>Model!$F$42</f>
        <v>1500000</v>
      </c>
      <c r="G235" s="311">
        <f>Model!$G$42</f>
        <v>1497600</v>
      </c>
      <c r="H235" s="311">
        <f>Model!$H$42</f>
        <v>1474200</v>
      </c>
      <c r="I235" s="311">
        <f>Model!$I$42</f>
        <v>1450800</v>
      </c>
      <c r="J235" s="311">
        <f>Model!$J$42</f>
        <v>1380600</v>
      </c>
      <c r="K235" s="314" t="str">
        <f t="shared" si="28"/>
        <v/>
      </c>
      <c r="L235" s="314" t="str">
        <f t="shared" si="29"/>
        <v/>
      </c>
      <c r="M235" s="314" t="str">
        <f t="shared" si="30"/>
        <v/>
      </c>
      <c r="N235" s="314" t="str">
        <f t="shared" si="31"/>
        <v/>
      </c>
      <c r="O235" s="314" t="str">
        <f t="shared" si="32"/>
        <v/>
      </c>
    </row>
    <row r="236" spans="1:15" x14ac:dyDescent="0.3">
      <c r="A236" s="312">
        <v>41509</v>
      </c>
      <c r="B236" s="313">
        <f t="shared" si="25"/>
        <v>8</v>
      </c>
      <c r="C236" s="313">
        <f t="shared" si="26"/>
        <v>1</v>
      </c>
      <c r="D236" s="311">
        <f t="shared" si="27"/>
        <v>6308.177419354839</v>
      </c>
      <c r="E236" s="311">
        <f>SUM(D$2:D236)</f>
        <v>1025571.2473118267</v>
      </c>
      <c r="F236" s="311">
        <f>Model!$F$42</f>
        <v>1500000</v>
      </c>
      <c r="G236" s="311">
        <f>Model!$G$42</f>
        <v>1497600</v>
      </c>
      <c r="H236" s="311">
        <f>Model!$H$42</f>
        <v>1474200</v>
      </c>
      <c r="I236" s="311">
        <f>Model!$I$42</f>
        <v>1450800</v>
      </c>
      <c r="J236" s="311">
        <f>Model!$J$42</f>
        <v>1380600</v>
      </c>
      <c r="K236" s="314" t="str">
        <f t="shared" si="28"/>
        <v/>
      </c>
      <c r="L236" s="314" t="str">
        <f t="shared" si="29"/>
        <v/>
      </c>
      <c r="M236" s="314" t="str">
        <f t="shared" si="30"/>
        <v/>
      </c>
      <c r="N236" s="314" t="str">
        <f t="shared" si="31"/>
        <v/>
      </c>
      <c r="O236" s="314" t="str">
        <f t="shared" si="32"/>
        <v/>
      </c>
    </row>
    <row r="237" spans="1:15" x14ac:dyDescent="0.3">
      <c r="A237" s="312">
        <v>41510</v>
      </c>
      <c r="B237" s="313">
        <f t="shared" si="25"/>
        <v>8</v>
      </c>
      <c r="C237" s="313">
        <f t="shared" si="26"/>
        <v>1</v>
      </c>
      <c r="D237" s="311">
        <f t="shared" si="27"/>
        <v>6308.177419354839</v>
      </c>
      <c r="E237" s="311">
        <f>SUM(D$2:D237)</f>
        <v>1031879.4247311815</v>
      </c>
      <c r="F237" s="311">
        <f>Model!$F$42</f>
        <v>1500000</v>
      </c>
      <c r="G237" s="311">
        <f>Model!$G$42</f>
        <v>1497600</v>
      </c>
      <c r="H237" s="311">
        <f>Model!$H$42</f>
        <v>1474200</v>
      </c>
      <c r="I237" s="311">
        <f>Model!$I$42</f>
        <v>1450800</v>
      </c>
      <c r="J237" s="311">
        <f>Model!$J$42</f>
        <v>1380600</v>
      </c>
      <c r="K237" s="314" t="str">
        <f t="shared" si="28"/>
        <v/>
      </c>
      <c r="L237" s="314" t="str">
        <f t="shared" si="29"/>
        <v/>
      </c>
      <c r="M237" s="314" t="str">
        <f t="shared" si="30"/>
        <v/>
      </c>
      <c r="N237" s="314" t="str">
        <f t="shared" si="31"/>
        <v/>
      </c>
      <c r="O237" s="314" t="str">
        <f t="shared" si="32"/>
        <v/>
      </c>
    </row>
    <row r="238" spans="1:15" x14ac:dyDescent="0.3">
      <c r="A238" s="312">
        <v>41511</v>
      </c>
      <c r="B238" s="313">
        <f t="shared" si="25"/>
        <v>8</v>
      </c>
      <c r="C238" s="313">
        <f t="shared" si="26"/>
        <v>1</v>
      </c>
      <c r="D238" s="311">
        <f t="shared" si="27"/>
        <v>6308.177419354839</v>
      </c>
      <c r="E238" s="311">
        <f>SUM(D$2:D238)</f>
        <v>1038187.6021505363</v>
      </c>
      <c r="F238" s="311">
        <f>Model!$F$42</f>
        <v>1500000</v>
      </c>
      <c r="G238" s="311">
        <f>Model!$G$42</f>
        <v>1497600</v>
      </c>
      <c r="H238" s="311">
        <f>Model!$H$42</f>
        <v>1474200</v>
      </c>
      <c r="I238" s="311">
        <f>Model!$I$42</f>
        <v>1450800</v>
      </c>
      <c r="J238" s="311">
        <f>Model!$J$42</f>
        <v>1380600</v>
      </c>
      <c r="K238" s="314" t="str">
        <f t="shared" si="28"/>
        <v/>
      </c>
      <c r="L238" s="314" t="str">
        <f t="shared" si="29"/>
        <v/>
      </c>
      <c r="M238" s="314" t="str">
        <f t="shared" si="30"/>
        <v/>
      </c>
      <c r="N238" s="314" t="str">
        <f t="shared" si="31"/>
        <v/>
      </c>
      <c r="O238" s="314" t="str">
        <f t="shared" si="32"/>
        <v/>
      </c>
    </row>
    <row r="239" spans="1:15" x14ac:dyDescent="0.3">
      <c r="A239" s="312">
        <v>41512</v>
      </c>
      <c r="B239" s="313">
        <f t="shared" si="25"/>
        <v>8</v>
      </c>
      <c r="C239" s="313">
        <f t="shared" si="26"/>
        <v>1</v>
      </c>
      <c r="D239" s="311">
        <f t="shared" si="27"/>
        <v>6308.177419354839</v>
      </c>
      <c r="E239" s="311">
        <f>SUM(D$2:D239)</f>
        <v>1044495.779569891</v>
      </c>
      <c r="F239" s="311">
        <f>Model!$F$42</f>
        <v>1500000</v>
      </c>
      <c r="G239" s="311">
        <f>Model!$G$42</f>
        <v>1497600</v>
      </c>
      <c r="H239" s="311">
        <f>Model!$H$42</f>
        <v>1474200</v>
      </c>
      <c r="I239" s="311">
        <f>Model!$I$42</f>
        <v>1450800</v>
      </c>
      <c r="J239" s="311">
        <f>Model!$J$42</f>
        <v>1380600</v>
      </c>
      <c r="K239" s="314" t="str">
        <f t="shared" si="28"/>
        <v/>
      </c>
      <c r="L239" s="314" t="str">
        <f t="shared" si="29"/>
        <v/>
      </c>
      <c r="M239" s="314" t="str">
        <f t="shared" si="30"/>
        <v/>
      </c>
      <c r="N239" s="314" t="str">
        <f t="shared" si="31"/>
        <v/>
      </c>
      <c r="O239" s="314" t="str">
        <f t="shared" si="32"/>
        <v/>
      </c>
    </row>
    <row r="240" spans="1:15" x14ac:dyDescent="0.3">
      <c r="A240" s="312">
        <v>41513</v>
      </c>
      <c r="B240" s="313">
        <f t="shared" si="25"/>
        <v>8</v>
      </c>
      <c r="C240" s="313">
        <f t="shared" si="26"/>
        <v>1</v>
      </c>
      <c r="D240" s="311">
        <f t="shared" si="27"/>
        <v>6308.177419354839</v>
      </c>
      <c r="E240" s="311">
        <f>SUM(D$2:D240)</f>
        <v>1050803.956989246</v>
      </c>
      <c r="F240" s="311">
        <f>Model!$F$42</f>
        <v>1500000</v>
      </c>
      <c r="G240" s="311">
        <f>Model!$G$42</f>
        <v>1497600</v>
      </c>
      <c r="H240" s="311">
        <f>Model!$H$42</f>
        <v>1474200</v>
      </c>
      <c r="I240" s="311">
        <f>Model!$I$42</f>
        <v>1450800</v>
      </c>
      <c r="J240" s="311">
        <f>Model!$J$42</f>
        <v>1380600</v>
      </c>
      <c r="K240" s="314" t="str">
        <f t="shared" si="28"/>
        <v/>
      </c>
      <c r="L240" s="314" t="str">
        <f t="shared" si="29"/>
        <v/>
      </c>
      <c r="M240" s="314" t="str">
        <f t="shared" si="30"/>
        <v/>
      </c>
      <c r="N240" s="314" t="str">
        <f t="shared" si="31"/>
        <v/>
      </c>
      <c r="O240" s="314" t="str">
        <f t="shared" si="32"/>
        <v/>
      </c>
    </row>
    <row r="241" spans="1:15" x14ac:dyDescent="0.3">
      <c r="A241" s="312">
        <v>41514</v>
      </c>
      <c r="B241" s="313">
        <f t="shared" si="25"/>
        <v>8</v>
      </c>
      <c r="C241" s="313">
        <f t="shared" si="26"/>
        <v>1</v>
      </c>
      <c r="D241" s="311">
        <f t="shared" si="27"/>
        <v>6308.177419354839</v>
      </c>
      <c r="E241" s="311">
        <f>SUM(D$2:D241)</f>
        <v>1057112.1344086009</v>
      </c>
      <c r="F241" s="311">
        <f>Model!$F$42</f>
        <v>1500000</v>
      </c>
      <c r="G241" s="311">
        <f>Model!$G$42</f>
        <v>1497600</v>
      </c>
      <c r="H241" s="311">
        <f>Model!$H$42</f>
        <v>1474200</v>
      </c>
      <c r="I241" s="311">
        <f>Model!$I$42</f>
        <v>1450800</v>
      </c>
      <c r="J241" s="311">
        <f>Model!$J$42</f>
        <v>1380600</v>
      </c>
      <c r="K241" s="314" t="str">
        <f t="shared" si="28"/>
        <v/>
      </c>
      <c r="L241" s="314" t="str">
        <f t="shared" si="29"/>
        <v/>
      </c>
      <c r="M241" s="314" t="str">
        <f t="shared" si="30"/>
        <v/>
      </c>
      <c r="N241" s="314" t="str">
        <f t="shared" si="31"/>
        <v/>
      </c>
      <c r="O241" s="314" t="str">
        <f t="shared" si="32"/>
        <v/>
      </c>
    </row>
    <row r="242" spans="1:15" x14ac:dyDescent="0.3">
      <c r="A242" s="312">
        <v>41515</v>
      </c>
      <c r="B242" s="313">
        <f t="shared" si="25"/>
        <v>8</v>
      </c>
      <c r="C242" s="313">
        <f t="shared" si="26"/>
        <v>1</v>
      </c>
      <c r="D242" s="311">
        <f t="shared" si="27"/>
        <v>6308.177419354839</v>
      </c>
      <c r="E242" s="311">
        <f>SUM(D$2:D242)</f>
        <v>1063420.3118279558</v>
      </c>
      <c r="F242" s="311">
        <f>Model!$F$42</f>
        <v>1500000</v>
      </c>
      <c r="G242" s="311">
        <f>Model!$G$42</f>
        <v>1497600</v>
      </c>
      <c r="H242" s="311">
        <f>Model!$H$42</f>
        <v>1474200</v>
      </c>
      <c r="I242" s="311">
        <f>Model!$I$42</f>
        <v>1450800</v>
      </c>
      <c r="J242" s="311">
        <f>Model!$J$42</f>
        <v>1380600</v>
      </c>
      <c r="K242" s="314" t="str">
        <f t="shared" si="28"/>
        <v/>
      </c>
      <c r="L242" s="314" t="str">
        <f t="shared" si="29"/>
        <v/>
      </c>
      <c r="M242" s="314" t="str">
        <f t="shared" si="30"/>
        <v/>
      </c>
      <c r="N242" s="314" t="str">
        <f t="shared" si="31"/>
        <v/>
      </c>
      <c r="O242" s="314" t="str">
        <f t="shared" si="32"/>
        <v/>
      </c>
    </row>
    <row r="243" spans="1:15" x14ac:dyDescent="0.3">
      <c r="A243" s="312">
        <v>41516</v>
      </c>
      <c r="B243" s="313">
        <f t="shared" si="25"/>
        <v>8</v>
      </c>
      <c r="C243" s="313">
        <f t="shared" si="26"/>
        <v>1</v>
      </c>
      <c r="D243" s="311">
        <f t="shared" si="27"/>
        <v>6308.177419354839</v>
      </c>
      <c r="E243" s="311">
        <f>SUM(D$2:D243)</f>
        <v>1069728.4892473107</v>
      </c>
      <c r="F243" s="311">
        <f>Model!$F$42</f>
        <v>1500000</v>
      </c>
      <c r="G243" s="311">
        <f>Model!$G$42</f>
        <v>1497600</v>
      </c>
      <c r="H243" s="311">
        <f>Model!$H$42</f>
        <v>1474200</v>
      </c>
      <c r="I243" s="311">
        <f>Model!$I$42</f>
        <v>1450800</v>
      </c>
      <c r="J243" s="311">
        <f>Model!$J$42</f>
        <v>1380600</v>
      </c>
      <c r="K243" s="314" t="str">
        <f t="shared" si="28"/>
        <v/>
      </c>
      <c r="L243" s="314" t="str">
        <f t="shared" si="29"/>
        <v/>
      </c>
      <c r="M243" s="314" t="str">
        <f t="shared" si="30"/>
        <v/>
      </c>
      <c r="N243" s="314" t="str">
        <f t="shared" si="31"/>
        <v/>
      </c>
      <c r="O243" s="314" t="str">
        <f t="shared" si="32"/>
        <v/>
      </c>
    </row>
    <row r="244" spans="1:15" x14ac:dyDescent="0.3">
      <c r="A244" s="312">
        <v>41517</v>
      </c>
      <c r="B244" s="313">
        <f t="shared" si="25"/>
        <v>8</v>
      </c>
      <c r="C244" s="313">
        <f t="shared" si="26"/>
        <v>1</v>
      </c>
      <c r="D244" s="311">
        <f t="shared" si="27"/>
        <v>6308.177419354839</v>
      </c>
      <c r="E244" s="311">
        <f>SUM(D$2:D244)</f>
        <v>1076036.6666666656</v>
      </c>
      <c r="F244" s="311">
        <f>Model!$F$42</f>
        <v>1500000</v>
      </c>
      <c r="G244" s="311">
        <f>Model!$G$42</f>
        <v>1497600</v>
      </c>
      <c r="H244" s="311">
        <f>Model!$H$42</f>
        <v>1474200</v>
      </c>
      <c r="I244" s="311">
        <f>Model!$I$42</f>
        <v>1450800</v>
      </c>
      <c r="J244" s="311">
        <f>Model!$J$42</f>
        <v>1380600</v>
      </c>
      <c r="K244" s="314" t="str">
        <f t="shared" si="28"/>
        <v/>
      </c>
      <c r="L244" s="314" t="str">
        <f t="shared" si="29"/>
        <v/>
      </c>
      <c r="M244" s="314" t="str">
        <f t="shared" si="30"/>
        <v/>
      </c>
      <c r="N244" s="314" t="str">
        <f t="shared" si="31"/>
        <v/>
      </c>
      <c r="O244" s="314" t="str">
        <f t="shared" si="32"/>
        <v/>
      </c>
    </row>
    <row r="245" spans="1:15" x14ac:dyDescent="0.3">
      <c r="A245" s="312">
        <v>41518</v>
      </c>
      <c r="B245" s="313">
        <f t="shared" si="25"/>
        <v>9</v>
      </c>
      <c r="C245" s="313">
        <f t="shared" si="26"/>
        <v>1</v>
      </c>
      <c r="D245" s="311">
        <f t="shared" si="27"/>
        <v>3891.0562841530054</v>
      </c>
      <c r="E245" s="311">
        <f>SUM(D$2:D245)</f>
        <v>1079927.7229508185</v>
      </c>
      <c r="F245" s="311">
        <f>Model!$F$42</f>
        <v>1500000</v>
      </c>
      <c r="G245" s="311">
        <f>Model!$G$42</f>
        <v>1497600</v>
      </c>
      <c r="H245" s="311">
        <f>Model!$H$42</f>
        <v>1474200</v>
      </c>
      <c r="I245" s="311">
        <f>Model!$I$42</f>
        <v>1450800</v>
      </c>
      <c r="J245" s="311">
        <f>Model!$J$42</f>
        <v>1380600</v>
      </c>
      <c r="K245" s="314" t="str">
        <f t="shared" si="28"/>
        <v/>
      </c>
      <c r="L245" s="314" t="str">
        <f t="shared" si="29"/>
        <v/>
      </c>
      <c r="M245" s="314" t="str">
        <f t="shared" si="30"/>
        <v/>
      </c>
      <c r="N245" s="314" t="str">
        <f t="shared" si="31"/>
        <v/>
      </c>
      <c r="O245" s="314" t="str">
        <f t="shared" si="32"/>
        <v/>
      </c>
    </row>
    <row r="246" spans="1:15" x14ac:dyDescent="0.3">
      <c r="A246" s="312">
        <v>41519</v>
      </c>
      <c r="B246" s="313">
        <f t="shared" si="25"/>
        <v>9</v>
      </c>
      <c r="C246" s="313">
        <f t="shared" si="26"/>
        <v>1</v>
      </c>
      <c r="D246" s="311">
        <f t="shared" si="27"/>
        <v>3891.0562841530054</v>
      </c>
      <c r="E246" s="311">
        <f>SUM(D$2:D246)</f>
        <v>1083818.7792349714</v>
      </c>
      <c r="F246" s="311">
        <f>Model!$F$42</f>
        <v>1500000</v>
      </c>
      <c r="G246" s="311">
        <f>Model!$G$42</f>
        <v>1497600</v>
      </c>
      <c r="H246" s="311">
        <f>Model!$H$42</f>
        <v>1474200</v>
      </c>
      <c r="I246" s="311">
        <f>Model!$I$42</f>
        <v>1450800</v>
      </c>
      <c r="J246" s="311">
        <f>Model!$J$42</f>
        <v>1380600</v>
      </c>
      <c r="K246" s="314" t="str">
        <f t="shared" si="28"/>
        <v/>
      </c>
      <c r="L246" s="314" t="str">
        <f t="shared" si="29"/>
        <v/>
      </c>
      <c r="M246" s="314" t="str">
        <f t="shared" si="30"/>
        <v/>
      </c>
      <c r="N246" s="314" t="str">
        <f t="shared" si="31"/>
        <v/>
      </c>
      <c r="O246" s="314" t="str">
        <f t="shared" si="32"/>
        <v/>
      </c>
    </row>
    <row r="247" spans="1:15" x14ac:dyDescent="0.3">
      <c r="A247" s="312">
        <v>41520</v>
      </c>
      <c r="B247" s="313">
        <f t="shared" si="25"/>
        <v>9</v>
      </c>
      <c r="C247" s="313">
        <f t="shared" si="26"/>
        <v>1</v>
      </c>
      <c r="D247" s="311">
        <f t="shared" si="27"/>
        <v>3891.0562841530054</v>
      </c>
      <c r="E247" s="311">
        <f>SUM(D$2:D247)</f>
        <v>1087709.8355191243</v>
      </c>
      <c r="F247" s="311">
        <f>Model!$F$42</f>
        <v>1500000</v>
      </c>
      <c r="G247" s="311">
        <f>Model!$G$42</f>
        <v>1497600</v>
      </c>
      <c r="H247" s="311">
        <f>Model!$H$42</f>
        <v>1474200</v>
      </c>
      <c r="I247" s="311">
        <f>Model!$I$42</f>
        <v>1450800</v>
      </c>
      <c r="J247" s="311">
        <f>Model!$J$42</f>
        <v>1380600</v>
      </c>
      <c r="K247" s="314" t="str">
        <f t="shared" si="28"/>
        <v/>
      </c>
      <c r="L247" s="314" t="str">
        <f t="shared" si="29"/>
        <v/>
      </c>
      <c r="M247" s="314" t="str">
        <f t="shared" si="30"/>
        <v/>
      </c>
      <c r="N247" s="314" t="str">
        <f t="shared" si="31"/>
        <v/>
      </c>
      <c r="O247" s="314" t="str">
        <f t="shared" si="32"/>
        <v/>
      </c>
    </row>
    <row r="248" spans="1:15" x14ac:dyDescent="0.3">
      <c r="A248" s="312">
        <v>41521</v>
      </c>
      <c r="B248" s="313">
        <f t="shared" si="25"/>
        <v>9</v>
      </c>
      <c r="C248" s="313">
        <f t="shared" si="26"/>
        <v>1</v>
      </c>
      <c r="D248" s="311">
        <f t="shared" si="27"/>
        <v>3891.0562841530054</v>
      </c>
      <c r="E248" s="311">
        <f>SUM(D$2:D248)</f>
        <v>1091600.8918032772</v>
      </c>
      <c r="F248" s="311">
        <f>Model!$F$42</f>
        <v>1500000</v>
      </c>
      <c r="G248" s="311">
        <f>Model!$G$42</f>
        <v>1497600</v>
      </c>
      <c r="H248" s="311">
        <f>Model!$H$42</f>
        <v>1474200</v>
      </c>
      <c r="I248" s="311">
        <f>Model!$I$42</f>
        <v>1450800</v>
      </c>
      <c r="J248" s="311">
        <f>Model!$J$42</f>
        <v>1380600</v>
      </c>
      <c r="K248" s="314" t="str">
        <f t="shared" si="28"/>
        <v/>
      </c>
      <c r="L248" s="314" t="str">
        <f t="shared" si="29"/>
        <v/>
      </c>
      <c r="M248" s="314" t="str">
        <f t="shared" si="30"/>
        <v/>
      </c>
      <c r="N248" s="314" t="str">
        <f t="shared" si="31"/>
        <v/>
      </c>
      <c r="O248" s="314" t="str">
        <f t="shared" si="32"/>
        <v/>
      </c>
    </row>
    <row r="249" spans="1:15" x14ac:dyDescent="0.3">
      <c r="A249" s="312">
        <v>41522</v>
      </c>
      <c r="B249" s="313">
        <f t="shared" si="25"/>
        <v>9</v>
      </c>
      <c r="C249" s="313">
        <f t="shared" si="26"/>
        <v>1</v>
      </c>
      <c r="D249" s="311">
        <f t="shared" si="27"/>
        <v>3891.0562841530054</v>
      </c>
      <c r="E249" s="311">
        <f>SUM(D$2:D249)</f>
        <v>1095491.9480874301</v>
      </c>
      <c r="F249" s="311">
        <f>Model!$F$42</f>
        <v>1500000</v>
      </c>
      <c r="G249" s="311">
        <f>Model!$G$42</f>
        <v>1497600</v>
      </c>
      <c r="H249" s="311">
        <f>Model!$H$42</f>
        <v>1474200</v>
      </c>
      <c r="I249" s="311">
        <f>Model!$I$42</f>
        <v>1450800</v>
      </c>
      <c r="J249" s="311">
        <f>Model!$J$42</f>
        <v>1380600</v>
      </c>
      <c r="K249" s="314" t="str">
        <f t="shared" si="28"/>
        <v/>
      </c>
      <c r="L249" s="314" t="str">
        <f t="shared" si="29"/>
        <v/>
      </c>
      <c r="M249" s="314" t="str">
        <f t="shared" si="30"/>
        <v/>
      </c>
      <c r="N249" s="314" t="str">
        <f t="shared" si="31"/>
        <v/>
      </c>
      <c r="O249" s="314" t="str">
        <f t="shared" si="32"/>
        <v/>
      </c>
    </row>
    <row r="250" spans="1:15" x14ac:dyDescent="0.3">
      <c r="A250" s="312">
        <v>41523</v>
      </c>
      <c r="B250" s="313">
        <f t="shared" si="25"/>
        <v>9</v>
      </c>
      <c r="C250" s="313">
        <f t="shared" si="26"/>
        <v>1</v>
      </c>
      <c r="D250" s="311">
        <f t="shared" si="27"/>
        <v>3891.0562841530054</v>
      </c>
      <c r="E250" s="311">
        <f>SUM(D$2:D250)</f>
        <v>1099383.004371583</v>
      </c>
      <c r="F250" s="311">
        <f>Model!$F$42</f>
        <v>1500000</v>
      </c>
      <c r="G250" s="311">
        <f>Model!$G$42</f>
        <v>1497600</v>
      </c>
      <c r="H250" s="311">
        <f>Model!$H$42</f>
        <v>1474200</v>
      </c>
      <c r="I250" s="311">
        <f>Model!$I$42</f>
        <v>1450800</v>
      </c>
      <c r="J250" s="311">
        <f>Model!$J$42</f>
        <v>1380600</v>
      </c>
      <c r="K250" s="314" t="str">
        <f t="shared" si="28"/>
        <v/>
      </c>
      <c r="L250" s="314" t="str">
        <f t="shared" si="29"/>
        <v/>
      </c>
      <c r="M250" s="314" t="str">
        <f t="shared" si="30"/>
        <v/>
      </c>
      <c r="N250" s="314" t="str">
        <f t="shared" si="31"/>
        <v/>
      </c>
      <c r="O250" s="314" t="str">
        <f t="shared" si="32"/>
        <v/>
      </c>
    </row>
    <row r="251" spans="1:15" x14ac:dyDescent="0.3">
      <c r="A251" s="312">
        <v>41524</v>
      </c>
      <c r="B251" s="313">
        <f t="shared" si="25"/>
        <v>9</v>
      </c>
      <c r="C251" s="313">
        <f t="shared" si="26"/>
        <v>1</v>
      </c>
      <c r="D251" s="311">
        <f t="shared" si="27"/>
        <v>3891.0562841530054</v>
      </c>
      <c r="E251" s="311">
        <f>SUM(D$2:D251)</f>
        <v>1103274.0606557359</v>
      </c>
      <c r="F251" s="311">
        <f>Model!$F$42</f>
        <v>1500000</v>
      </c>
      <c r="G251" s="311">
        <f>Model!$G$42</f>
        <v>1497600</v>
      </c>
      <c r="H251" s="311">
        <f>Model!$H$42</f>
        <v>1474200</v>
      </c>
      <c r="I251" s="311">
        <f>Model!$I$42</f>
        <v>1450800</v>
      </c>
      <c r="J251" s="311">
        <f>Model!$J$42</f>
        <v>1380600</v>
      </c>
      <c r="K251" s="314" t="str">
        <f t="shared" si="28"/>
        <v/>
      </c>
      <c r="L251" s="314" t="str">
        <f t="shared" si="29"/>
        <v/>
      </c>
      <c r="M251" s="314" t="str">
        <f t="shared" si="30"/>
        <v/>
      </c>
      <c r="N251" s="314" t="str">
        <f t="shared" si="31"/>
        <v/>
      </c>
      <c r="O251" s="314" t="str">
        <f t="shared" si="32"/>
        <v/>
      </c>
    </row>
    <row r="252" spans="1:15" x14ac:dyDescent="0.3">
      <c r="A252" s="312">
        <v>41525</v>
      </c>
      <c r="B252" s="313">
        <f t="shared" si="25"/>
        <v>9</v>
      </c>
      <c r="C252" s="313">
        <f t="shared" si="26"/>
        <v>1</v>
      </c>
      <c r="D252" s="311">
        <f t="shared" si="27"/>
        <v>3891.0562841530054</v>
      </c>
      <c r="E252" s="311">
        <f>SUM(D$2:D252)</f>
        <v>1107165.1169398888</v>
      </c>
      <c r="F252" s="311">
        <f>Model!$F$42</f>
        <v>1500000</v>
      </c>
      <c r="G252" s="311">
        <f>Model!$G$42</f>
        <v>1497600</v>
      </c>
      <c r="H252" s="311">
        <f>Model!$H$42</f>
        <v>1474200</v>
      </c>
      <c r="I252" s="311">
        <f>Model!$I$42</f>
        <v>1450800</v>
      </c>
      <c r="J252" s="311">
        <f>Model!$J$42</f>
        <v>1380600</v>
      </c>
      <c r="K252" s="314" t="str">
        <f t="shared" si="28"/>
        <v/>
      </c>
      <c r="L252" s="314" t="str">
        <f t="shared" si="29"/>
        <v/>
      </c>
      <c r="M252" s="314" t="str">
        <f t="shared" si="30"/>
        <v/>
      </c>
      <c r="N252" s="314" t="str">
        <f t="shared" si="31"/>
        <v/>
      </c>
      <c r="O252" s="314" t="str">
        <f t="shared" si="32"/>
        <v/>
      </c>
    </row>
    <row r="253" spans="1:15" x14ac:dyDescent="0.3">
      <c r="A253" s="312">
        <v>41526</v>
      </c>
      <c r="B253" s="313">
        <f t="shared" si="25"/>
        <v>9</v>
      </c>
      <c r="C253" s="313">
        <f t="shared" si="26"/>
        <v>1</v>
      </c>
      <c r="D253" s="311">
        <f t="shared" si="27"/>
        <v>3891.0562841530054</v>
      </c>
      <c r="E253" s="311">
        <f>SUM(D$2:D253)</f>
        <v>1111056.1732240417</v>
      </c>
      <c r="F253" s="311">
        <f>Model!$F$42</f>
        <v>1500000</v>
      </c>
      <c r="G253" s="311">
        <f>Model!$G$42</f>
        <v>1497600</v>
      </c>
      <c r="H253" s="311">
        <f>Model!$H$42</f>
        <v>1474200</v>
      </c>
      <c r="I253" s="311">
        <f>Model!$I$42</f>
        <v>1450800</v>
      </c>
      <c r="J253" s="311">
        <f>Model!$J$42</f>
        <v>1380600</v>
      </c>
      <c r="K253" s="314" t="str">
        <f t="shared" si="28"/>
        <v/>
      </c>
      <c r="L253" s="314" t="str">
        <f t="shared" si="29"/>
        <v/>
      </c>
      <c r="M253" s="314" t="str">
        <f t="shared" si="30"/>
        <v/>
      </c>
      <c r="N253" s="314" t="str">
        <f t="shared" si="31"/>
        <v/>
      </c>
      <c r="O253" s="314" t="str">
        <f t="shared" si="32"/>
        <v/>
      </c>
    </row>
    <row r="254" spans="1:15" x14ac:dyDescent="0.3">
      <c r="A254" s="312">
        <v>41527</v>
      </c>
      <c r="B254" s="313">
        <f t="shared" si="25"/>
        <v>9</v>
      </c>
      <c r="C254" s="313">
        <f t="shared" si="26"/>
        <v>1</v>
      </c>
      <c r="D254" s="311">
        <f t="shared" si="27"/>
        <v>3891.0562841530054</v>
      </c>
      <c r="E254" s="311">
        <f>SUM(D$2:D254)</f>
        <v>1114947.2295081946</v>
      </c>
      <c r="F254" s="311">
        <f>Model!$F$42</f>
        <v>1500000</v>
      </c>
      <c r="G254" s="311">
        <f>Model!$G$42</f>
        <v>1497600</v>
      </c>
      <c r="H254" s="311">
        <f>Model!$H$42</f>
        <v>1474200</v>
      </c>
      <c r="I254" s="311">
        <f>Model!$I$42</f>
        <v>1450800</v>
      </c>
      <c r="J254" s="311">
        <f>Model!$J$42</f>
        <v>1380600</v>
      </c>
      <c r="K254" s="314" t="str">
        <f t="shared" si="28"/>
        <v/>
      </c>
      <c r="L254" s="314" t="str">
        <f t="shared" si="29"/>
        <v/>
      </c>
      <c r="M254" s="314" t="str">
        <f t="shared" si="30"/>
        <v/>
      </c>
      <c r="N254" s="314" t="str">
        <f t="shared" si="31"/>
        <v/>
      </c>
      <c r="O254" s="314" t="str">
        <f t="shared" si="32"/>
        <v/>
      </c>
    </row>
    <row r="255" spans="1:15" x14ac:dyDescent="0.3">
      <c r="A255" s="312">
        <v>41528</v>
      </c>
      <c r="B255" s="313">
        <f t="shared" si="25"/>
        <v>9</v>
      </c>
      <c r="C255" s="313">
        <f t="shared" si="26"/>
        <v>1</v>
      </c>
      <c r="D255" s="311">
        <f t="shared" si="27"/>
        <v>3891.0562841530054</v>
      </c>
      <c r="E255" s="311">
        <f>SUM(D$2:D255)</f>
        <v>1118838.2857923475</v>
      </c>
      <c r="F255" s="311">
        <f>Model!$F$42</f>
        <v>1500000</v>
      </c>
      <c r="G255" s="311">
        <f>Model!$G$42</f>
        <v>1497600</v>
      </c>
      <c r="H255" s="311">
        <f>Model!$H$42</f>
        <v>1474200</v>
      </c>
      <c r="I255" s="311">
        <f>Model!$I$42</f>
        <v>1450800</v>
      </c>
      <c r="J255" s="311">
        <f>Model!$J$42</f>
        <v>1380600</v>
      </c>
      <c r="K255" s="314" t="str">
        <f t="shared" si="28"/>
        <v/>
      </c>
      <c r="L255" s="314" t="str">
        <f t="shared" si="29"/>
        <v/>
      </c>
      <c r="M255" s="314" t="str">
        <f t="shared" si="30"/>
        <v/>
      </c>
      <c r="N255" s="314" t="str">
        <f t="shared" si="31"/>
        <v/>
      </c>
      <c r="O255" s="314" t="str">
        <f t="shared" si="32"/>
        <v/>
      </c>
    </row>
    <row r="256" spans="1:15" x14ac:dyDescent="0.3">
      <c r="A256" s="312">
        <v>41529</v>
      </c>
      <c r="B256" s="313">
        <f t="shared" si="25"/>
        <v>9</v>
      </c>
      <c r="C256" s="313">
        <f t="shared" si="26"/>
        <v>1</v>
      </c>
      <c r="D256" s="311">
        <f t="shared" si="27"/>
        <v>3891.0562841530054</v>
      </c>
      <c r="E256" s="311">
        <f>SUM(D$2:D256)</f>
        <v>1122729.3420765004</v>
      </c>
      <c r="F256" s="311">
        <f>Model!$F$42</f>
        <v>1500000</v>
      </c>
      <c r="G256" s="311">
        <f>Model!$G$42</f>
        <v>1497600</v>
      </c>
      <c r="H256" s="311">
        <f>Model!$H$42</f>
        <v>1474200</v>
      </c>
      <c r="I256" s="311">
        <f>Model!$I$42</f>
        <v>1450800</v>
      </c>
      <c r="J256" s="311">
        <f>Model!$J$42</f>
        <v>1380600</v>
      </c>
      <c r="K256" s="314" t="str">
        <f t="shared" si="28"/>
        <v/>
      </c>
      <c r="L256" s="314" t="str">
        <f t="shared" si="29"/>
        <v/>
      </c>
      <c r="M256" s="314" t="str">
        <f t="shared" si="30"/>
        <v/>
      </c>
      <c r="N256" s="314" t="str">
        <f t="shared" si="31"/>
        <v/>
      </c>
      <c r="O256" s="314" t="str">
        <f t="shared" si="32"/>
        <v/>
      </c>
    </row>
    <row r="257" spans="1:15" x14ac:dyDescent="0.3">
      <c r="A257" s="312">
        <v>41530</v>
      </c>
      <c r="B257" s="313">
        <f t="shared" si="25"/>
        <v>9</v>
      </c>
      <c r="C257" s="313">
        <f t="shared" si="26"/>
        <v>1</v>
      </c>
      <c r="D257" s="311">
        <f t="shared" si="27"/>
        <v>3891.0562841530054</v>
      </c>
      <c r="E257" s="311">
        <f>SUM(D$2:D257)</f>
        <v>1126620.3983606533</v>
      </c>
      <c r="F257" s="311">
        <f>Model!$F$42</f>
        <v>1500000</v>
      </c>
      <c r="G257" s="311">
        <f>Model!$G$42</f>
        <v>1497600</v>
      </c>
      <c r="H257" s="311">
        <f>Model!$H$42</f>
        <v>1474200</v>
      </c>
      <c r="I257" s="311">
        <f>Model!$I$42</f>
        <v>1450800</v>
      </c>
      <c r="J257" s="311">
        <f>Model!$J$42</f>
        <v>1380600</v>
      </c>
      <c r="K257" s="314" t="str">
        <f t="shared" si="28"/>
        <v/>
      </c>
      <c r="L257" s="314" t="str">
        <f t="shared" si="29"/>
        <v/>
      </c>
      <c r="M257" s="314" t="str">
        <f t="shared" si="30"/>
        <v/>
      </c>
      <c r="N257" s="314" t="str">
        <f t="shared" si="31"/>
        <v/>
      </c>
      <c r="O257" s="314" t="str">
        <f t="shared" si="32"/>
        <v/>
      </c>
    </row>
    <row r="258" spans="1:15" x14ac:dyDescent="0.3">
      <c r="A258" s="312">
        <v>41531</v>
      </c>
      <c r="B258" s="313">
        <f t="shared" ref="B258:B321" si="33">MONTH(A258)</f>
        <v>9</v>
      </c>
      <c r="C258" s="313">
        <f t="shared" ref="C258:C321" si="34">IF(VLOOKUP($B258,$Q$2:$R$15,2,FALSE)=0,1,IF(VLOOKUP($B258,$Q$2:$R$15,2,FALSE)=VLOOKUP($B258,$Q$2:$S$15,3,FALSE),0,IF(AND((VLOOKUP(($B258-1),$Q$2:$R$15,2,FALSE)&gt;=1),VLOOKUP($B258,$Q$2:$R$15,2,FALSE)&gt;=DAY(A258)),0,IF(AND((VLOOKUP(($B258+1),$Q$2:$R$15,2,FALSE)&gt;=1),DAY(A258)&gt;(VLOOKUP($B258,$Q$2:$S$15,3,FALSE)-VLOOKUP($B258,$Q$2:$R$15,2,FALSE))),0,1))))</f>
        <v>1</v>
      </c>
      <c r="D258" s="311">
        <f t="shared" ref="D258:D321" si="35">IF(C258=0,0,VLOOKUP(B258,$Q$3:$T$14,4,FALSE))</f>
        <v>3891.0562841530054</v>
      </c>
      <c r="E258" s="311">
        <f>SUM(D$2:D258)</f>
        <v>1130511.4546448062</v>
      </c>
      <c r="F258" s="311">
        <f>Model!$F$42</f>
        <v>1500000</v>
      </c>
      <c r="G258" s="311">
        <f>Model!$G$42</f>
        <v>1497600</v>
      </c>
      <c r="H258" s="311">
        <f>Model!$H$42</f>
        <v>1474200</v>
      </c>
      <c r="I258" s="311">
        <f>Model!$I$42</f>
        <v>1450800</v>
      </c>
      <c r="J258" s="311">
        <f>Model!$J$42</f>
        <v>1380600</v>
      </c>
      <c r="K258" s="314" t="str">
        <f t="shared" ref="K258:K321" si="36">IF(ISNUMBER(K257),"  ",IF(K257="  ","  ",IF($E258&gt;F258,$A258,"")))</f>
        <v/>
      </c>
      <c r="L258" s="314" t="str">
        <f t="shared" ref="L258:L321" si="37">IF(ISNUMBER(L257),"  ",IF(L257="  ","  ",IF($E258&gt;G258,$A258,"")))</f>
        <v/>
      </c>
      <c r="M258" s="314" t="str">
        <f t="shared" ref="M258:M321" si="38">IF(ISNUMBER(M257),"  ",IF(M257="  ","  ",IF($E258&gt;H258,$A258,"")))</f>
        <v/>
      </c>
      <c r="N258" s="314" t="str">
        <f t="shared" ref="N258:N321" si="39">IF(ISNUMBER(N257),"  ",IF(N257="  ","  ",IF($E258&gt;I258,$A258,"")))</f>
        <v/>
      </c>
      <c r="O258" s="314" t="str">
        <f t="shared" ref="O258:O321" si="40">IF(ISNUMBER(O257),"  ",IF(O257="  ","  ",IF($E258&gt;J258,$A258,"")))</f>
        <v/>
      </c>
    </row>
    <row r="259" spans="1:15" x14ac:dyDescent="0.3">
      <c r="A259" s="312">
        <v>41532</v>
      </c>
      <c r="B259" s="313">
        <f t="shared" si="33"/>
        <v>9</v>
      </c>
      <c r="C259" s="313">
        <f t="shared" si="34"/>
        <v>1</v>
      </c>
      <c r="D259" s="311">
        <f t="shared" si="35"/>
        <v>3891.0562841530054</v>
      </c>
      <c r="E259" s="311">
        <f>SUM(D$2:D259)</f>
        <v>1134402.5109289591</v>
      </c>
      <c r="F259" s="311">
        <f>Model!$F$42</f>
        <v>1500000</v>
      </c>
      <c r="G259" s="311">
        <f>Model!$G$42</f>
        <v>1497600</v>
      </c>
      <c r="H259" s="311">
        <f>Model!$H$42</f>
        <v>1474200</v>
      </c>
      <c r="I259" s="311">
        <f>Model!$I$42</f>
        <v>1450800</v>
      </c>
      <c r="J259" s="311">
        <f>Model!$J$42</f>
        <v>1380600</v>
      </c>
      <c r="K259" s="314" t="str">
        <f t="shared" si="36"/>
        <v/>
      </c>
      <c r="L259" s="314" t="str">
        <f t="shared" si="37"/>
        <v/>
      </c>
      <c r="M259" s="314" t="str">
        <f t="shared" si="38"/>
        <v/>
      </c>
      <c r="N259" s="314" t="str">
        <f t="shared" si="39"/>
        <v/>
      </c>
      <c r="O259" s="314" t="str">
        <f t="shared" si="40"/>
        <v/>
      </c>
    </row>
    <row r="260" spans="1:15" x14ac:dyDescent="0.3">
      <c r="A260" s="312">
        <v>41533</v>
      </c>
      <c r="B260" s="313">
        <f t="shared" si="33"/>
        <v>9</v>
      </c>
      <c r="C260" s="313">
        <f t="shared" si="34"/>
        <v>1</v>
      </c>
      <c r="D260" s="311">
        <f t="shared" si="35"/>
        <v>3891.0562841530054</v>
      </c>
      <c r="E260" s="311">
        <f>SUM(D$2:D260)</f>
        <v>1138293.567213112</v>
      </c>
      <c r="F260" s="311">
        <f>Model!$F$42</f>
        <v>1500000</v>
      </c>
      <c r="G260" s="311">
        <f>Model!$G$42</f>
        <v>1497600</v>
      </c>
      <c r="H260" s="311">
        <f>Model!$H$42</f>
        <v>1474200</v>
      </c>
      <c r="I260" s="311">
        <f>Model!$I$42</f>
        <v>1450800</v>
      </c>
      <c r="J260" s="311">
        <f>Model!$J$42</f>
        <v>1380600</v>
      </c>
      <c r="K260" s="314" t="str">
        <f t="shared" si="36"/>
        <v/>
      </c>
      <c r="L260" s="314" t="str">
        <f t="shared" si="37"/>
        <v/>
      </c>
      <c r="M260" s="314" t="str">
        <f t="shared" si="38"/>
        <v/>
      </c>
      <c r="N260" s="314" t="str">
        <f t="shared" si="39"/>
        <v/>
      </c>
      <c r="O260" s="314" t="str">
        <f t="shared" si="40"/>
        <v/>
      </c>
    </row>
    <row r="261" spans="1:15" x14ac:dyDescent="0.3">
      <c r="A261" s="312">
        <v>41534</v>
      </c>
      <c r="B261" s="313">
        <f t="shared" si="33"/>
        <v>9</v>
      </c>
      <c r="C261" s="313">
        <f t="shared" si="34"/>
        <v>1</v>
      </c>
      <c r="D261" s="311">
        <f t="shared" si="35"/>
        <v>3891.0562841530054</v>
      </c>
      <c r="E261" s="311">
        <f>SUM(D$2:D261)</f>
        <v>1142184.6234972649</v>
      </c>
      <c r="F261" s="311">
        <f>Model!$F$42</f>
        <v>1500000</v>
      </c>
      <c r="G261" s="311">
        <f>Model!$G$42</f>
        <v>1497600</v>
      </c>
      <c r="H261" s="311">
        <f>Model!$H$42</f>
        <v>1474200</v>
      </c>
      <c r="I261" s="311">
        <f>Model!$I$42</f>
        <v>1450800</v>
      </c>
      <c r="J261" s="311">
        <f>Model!$J$42</f>
        <v>1380600</v>
      </c>
      <c r="K261" s="314" t="str">
        <f t="shared" si="36"/>
        <v/>
      </c>
      <c r="L261" s="314" t="str">
        <f t="shared" si="37"/>
        <v/>
      </c>
      <c r="M261" s="314" t="str">
        <f t="shared" si="38"/>
        <v/>
      </c>
      <c r="N261" s="314" t="str">
        <f t="shared" si="39"/>
        <v/>
      </c>
      <c r="O261" s="314" t="str">
        <f t="shared" si="40"/>
        <v/>
      </c>
    </row>
    <row r="262" spans="1:15" x14ac:dyDescent="0.3">
      <c r="A262" s="312">
        <v>41535</v>
      </c>
      <c r="B262" s="313">
        <f t="shared" si="33"/>
        <v>9</v>
      </c>
      <c r="C262" s="313">
        <f t="shared" si="34"/>
        <v>1</v>
      </c>
      <c r="D262" s="311">
        <f t="shared" si="35"/>
        <v>3891.0562841530054</v>
      </c>
      <c r="E262" s="311">
        <f>SUM(D$2:D262)</f>
        <v>1146075.6797814178</v>
      </c>
      <c r="F262" s="311">
        <f>Model!$F$42</f>
        <v>1500000</v>
      </c>
      <c r="G262" s="311">
        <f>Model!$G$42</f>
        <v>1497600</v>
      </c>
      <c r="H262" s="311">
        <f>Model!$H$42</f>
        <v>1474200</v>
      </c>
      <c r="I262" s="311">
        <f>Model!$I$42</f>
        <v>1450800</v>
      </c>
      <c r="J262" s="311">
        <f>Model!$J$42</f>
        <v>1380600</v>
      </c>
      <c r="K262" s="314" t="str">
        <f t="shared" si="36"/>
        <v/>
      </c>
      <c r="L262" s="314" t="str">
        <f t="shared" si="37"/>
        <v/>
      </c>
      <c r="M262" s="314" t="str">
        <f t="shared" si="38"/>
        <v/>
      </c>
      <c r="N262" s="314" t="str">
        <f t="shared" si="39"/>
        <v/>
      </c>
      <c r="O262" s="314" t="str">
        <f t="shared" si="40"/>
        <v/>
      </c>
    </row>
    <row r="263" spans="1:15" x14ac:dyDescent="0.3">
      <c r="A263" s="312">
        <v>41536</v>
      </c>
      <c r="B263" s="313">
        <f t="shared" si="33"/>
        <v>9</v>
      </c>
      <c r="C263" s="313">
        <f t="shared" si="34"/>
        <v>1</v>
      </c>
      <c r="D263" s="311">
        <f t="shared" si="35"/>
        <v>3891.0562841530054</v>
      </c>
      <c r="E263" s="311">
        <f>SUM(D$2:D263)</f>
        <v>1149966.7360655707</v>
      </c>
      <c r="F263" s="311">
        <f>Model!$F$42</f>
        <v>1500000</v>
      </c>
      <c r="G263" s="311">
        <f>Model!$G$42</f>
        <v>1497600</v>
      </c>
      <c r="H263" s="311">
        <f>Model!$H$42</f>
        <v>1474200</v>
      </c>
      <c r="I263" s="311">
        <f>Model!$I$42</f>
        <v>1450800</v>
      </c>
      <c r="J263" s="311">
        <f>Model!$J$42</f>
        <v>1380600</v>
      </c>
      <c r="K263" s="314" t="str">
        <f t="shared" si="36"/>
        <v/>
      </c>
      <c r="L263" s="314" t="str">
        <f t="shared" si="37"/>
        <v/>
      </c>
      <c r="M263" s="314" t="str">
        <f t="shared" si="38"/>
        <v/>
      </c>
      <c r="N263" s="314" t="str">
        <f t="shared" si="39"/>
        <v/>
      </c>
      <c r="O263" s="314" t="str">
        <f t="shared" si="40"/>
        <v/>
      </c>
    </row>
    <row r="264" spans="1:15" x14ac:dyDescent="0.3">
      <c r="A264" s="312">
        <v>41537</v>
      </c>
      <c r="B264" s="313">
        <f t="shared" si="33"/>
        <v>9</v>
      </c>
      <c r="C264" s="313">
        <f t="shared" si="34"/>
        <v>1</v>
      </c>
      <c r="D264" s="311">
        <f t="shared" si="35"/>
        <v>3891.0562841530054</v>
      </c>
      <c r="E264" s="311">
        <f>SUM(D$2:D264)</f>
        <v>1153857.7923497236</v>
      </c>
      <c r="F264" s="311">
        <f>Model!$F$42</f>
        <v>1500000</v>
      </c>
      <c r="G264" s="311">
        <f>Model!$G$42</f>
        <v>1497600</v>
      </c>
      <c r="H264" s="311">
        <f>Model!$H$42</f>
        <v>1474200</v>
      </c>
      <c r="I264" s="311">
        <f>Model!$I$42</f>
        <v>1450800</v>
      </c>
      <c r="J264" s="311">
        <f>Model!$J$42</f>
        <v>1380600</v>
      </c>
      <c r="K264" s="314" t="str">
        <f t="shared" si="36"/>
        <v/>
      </c>
      <c r="L264" s="314" t="str">
        <f t="shared" si="37"/>
        <v/>
      </c>
      <c r="M264" s="314" t="str">
        <f t="shared" si="38"/>
        <v/>
      </c>
      <c r="N264" s="314" t="str">
        <f t="shared" si="39"/>
        <v/>
      </c>
      <c r="O264" s="314" t="str">
        <f t="shared" si="40"/>
        <v/>
      </c>
    </row>
    <row r="265" spans="1:15" x14ac:dyDescent="0.3">
      <c r="A265" s="312">
        <v>41538</v>
      </c>
      <c r="B265" s="313">
        <f t="shared" si="33"/>
        <v>9</v>
      </c>
      <c r="C265" s="313">
        <f t="shared" si="34"/>
        <v>1</v>
      </c>
      <c r="D265" s="311">
        <f t="shared" si="35"/>
        <v>3891.0562841530054</v>
      </c>
      <c r="E265" s="311">
        <f>SUM(D$2:D265)</f>
        <v>1157748.8486338765</v>
      </c>
      <c r="F265" s="311">
        <f>Model!$F$42</f>
        <v>1500000</v>
      </c>
      <c r="G265" s="311">
        <f>Model!$G$42</f>
        <v>1497600</v>
      </c>
      <c r="H265" s="311">
        <f>Model!$H$42</f>
        <v>1474200</v>
      </c>
      <c r="I265" s="311">
        <f>Model!$I$42</f>
        <v>1450800</v>
      </c>
      <c r="J265" s="311">
        <f>Model!$J$42</f>
        <v>1380600</v>
      </c>
      <c r="K265" s="314" t="str">
        <f t="shared" si="36"/>
        <v/>
      </c>
      <c r="L265" s="314" t="str">
        <f t="shared" si="37"/>
        <v/>
      </c>
      <c r="M265" s="314" t="str">
        <f t="shared" si="38"/>
        <v/>
      </c>
      <c r="N265" s="314" t="str">
        <f t="shared" si="39"/>
        <v/>
      </c>
      <c r="O265" s="314" t="str">
        <f t="shared" si="40"/>
        <v/>
      </c>
    </row>
    <row r="266" spans="1:15" x14ac:dyDescent="0.3">
      <c r="A266" s="312">
        <v>41539</v>
      </c>
      <c r="B266" s="313">
        <f t="shared" si="33"/>
        <v>9</v>
      </c>
      <c r="C266" s="313">
        <f t="shared" si="34"/>
        <v>1</v>
      </c>
      <c r="D266" s="311">
        <f t="shared" si="35"/>
        <v>3891.0562841530054</v>
      </c>
      <c r="E266" s="311">
        <f>SUM(D$2:D266)</f>
        <v>1161639.9049180294</v>
      </c>
      <c r="F266" s="311">
        <f>Model!$F$42</f>
        <v>1500000</v>
      </c>
      <c r="G266" s="311">
        <f>Model!$G$42</f>
        <v>1497600</v>
      </c>
      <c r="H266" s="311">
        <f>Model!$H$42</f>
        <v>1474200</v>
      </c>
      <c r="I266" s="311">
        <f>Model!$I$42</f>
        <v>1450800</v>
      </c>
      <c r="J266" s="311">
        <f>Model!$J$42</f>
        <v>1380600</v>
      </c>
      <c r="K266" s="314" t="str">
        <f t="shared" si="36"/>
        <v/>
      </c>
      <c r="L266" s="314" t="str">
        <f t="shared" si="37"/>
        <v/>
      </c>
      <c r="M266" s="314" t="str">
        <f t="shared" si="38"/>
        <v/>
      </c>
      <c r="N266" s="314" t="str">
        <f t="shared" si="39"/>
        <v/>
      </c>
      <c r="O266" s="314" t="str">
        <f t="shared" si="40"/>
        <v/>
      </c>
    </row>
    <row r="267" spans="1:15" x14ac:dyDescent="0.3">
      <c r="A267" s="312">
        <v>41540</v>
      </c>
      <c r="B267" s="313">
        <f t="shared" si="33"/>
        <v>9</v>
      </c>
      <c r="C267" s="313">
        <f t="shared" si="34"/>
        <v>1</v>
      </c>
      <c r="D267" s="311">
        <f t="shared" si="35"/>
        <v>3891.0562841530054</v>
      </c>
      <c r="E267" s="311">
        <f>SUM(D$2:D267)</f>
        <v>1165530.9612021823</v>
      </c>
      <c r="F267" s="311">
        <f>Model!$F$42</f>
        <v>1500000</v>
      </c>
      <c r="G267" s="311">
        <f>Model!$G$42</f>
        <v>1497600</v>
      </c>
      <c r="H267" s="311">
        <f>Model!$H$42</f>
        <v>1474200</v>
      </c>
      <c r="I267" s="311">
        <f>Model!$I$42</f>
        <v>1450800</v>
      </c>
      <c r="J267" s="311">
        <f>Model!$J$42</f>
        <v>1380600</v>
      </c>
      <c r="K267" s="314" t="str">
        <f t="shared" si="36"/>
        <v/>
      </c>
      <c r="L267" s="314" t="str">
        <f t="shared" si="37"/>
        <v/>
      </c>
      <c r="M267" s="314" t="str">
        <f t="shared" si="38"/>
        <v/>
      </c>
      <c r="N267" s="314" t="str">
        <f t="shared" si="39"/>
        <v/>
      </c>
      <c r="O267" s="314" t="str">
        <f t="shared" si="40"/>
        <v/>
      </c>
    </row>
    <row r="268" spans="1:15" x14ac:dyDescent="0.3">
      <c r="A268" s="312">
        <v>41541</v>
      </c>
      <c r="B268" s="313">
        <f t="shared" si="33"/>
        <v>9</v>
      </c>
      <c r="C268" s="313">
        <f t="shared" si="34"/>
        <v>1</v>
      </c>
      <c r="D268" s="311">
        <f t="shared" si="35"/>
        <v>3891.0562841530054</v>
      </c>
      <c r="E268" s="311">
        <f>SUM(D$2:D268)</f>
        <v>1169422.0174863352</v>
      </c>
      <c r="F268" s="311">
        <f>Model!$F$42</f>
        <v>1500000</v>
      </c>
      <c r="G268" s="311">
        <f>Model!$G$42</f>
        <v>1497600</v>
      </c>
      <c r="H268" s="311">
        <f>Model!$H$42</f>
        <v>1474200</v>
      </c>
      <c r="I268" s="311">
        <f>Model!$I$42</f>
        <v>1450800</v>
      </c>
      <c r="J268" s="311">
        <f>Model!$J$42</f>
        <v>1380600</v>
      </c>
      <c r="K268" s="314" t="str">
        <f t="shared" si="36"/>
        <v/>
      </c>
      <c r="L268" s="314" t="str">
        <f t="shared" si="37"/>
        <v/>
      </c>
      <c r="M268" s="314" t="str">
        <f t="shared" si="38"/>
        <v/>
      </c>
      <c r="N268" s="314" t="str">
        <f t="shared" si="39"/>
        <v/>
      </c>
      <c r="O268" s="314" t="str">
        <f t="shared" si="40"/>
        <v/>
      </c>
    </row>
    <row r="269" spans="1:15" x14ac:dyDescent="0.3">
      <c r="A269" s="312">
        <v>41542</v>
      </c>
      <c r="B269" s="313">
        <f t="shared" si="33"/>
        <v>9</v>
      </c>
      <c r="C269" s="313">
        <f t="shared" si="34"/>
        <v>1</v>
      </c>
      <c r="D269" s="311">
        <f t="shared" si="35"/>
        <v>3891.0562841530054</v>
      </c>
      <c r="E269" s="311">
        <f>SUM(D$2:D269)</f>
        <v>1173313.0737704881</v>
      </c>
      <c r="F269" s="311">
        <f>Model!$F$42</f>
        <v>1500000</v>
      </c>
      <c r="G269" s="311">
        <f>Model!$G$42</f>
        <v>1497600</v>
      </c>
      <c r="H269" s="311">
        <f>Model!$H$42</f>
        <v>1474200</v>
      </c>
      <c r="I269" s="311">
        <f>Model!$I$42</f>
        <v>1450800</v>
      </c>
      <c r="J269" s="311">
        <f>Model!$J$42</f>
        <v>1380600</v>
      </c>
      <c r="K269" s="314" t="str">
        <f t="shared" si="36"/>
        <v/>
      </c>
      <c r="L269" s="314" t="str">
        <f t="shared" si="37"/>
        <v/>
      </c>
      <c r="M269" s="314" t="str">
        <f t="shared" si="38"/>
        <v/>
      </c>
      <c r="N269" s="314" t="str">
        <f t="shared" si="39"/>
        <v/>
      </c>
      <c r="O269" s="314" t="str">
        <f t="shared" si="40"/>
        <v/>
      </c>
    </row>
    <row r="270" spans="1:15" x14ac:dyDescent="0.3">
      <c r="A270" s="312">
        <v>41543</v>
      </c>
      <c r="B270" s="313">
        <f t="shared" si="33"/>
        <v>9</v>
      </c>
      <c r="C270" s="313">
        <f t="shared" si="34"/>
        <v>1</v>
      </c>
      <c r="D270" s="311">
        <f t="shared" si="35"/>
        <v>3891.0562841530054</v>
      </c>
      <c r="E270" s="311">
        <f>SUM(D$2:D270)</f>
        <v>1177204.130054641</v>
      </c>
      <c r="F270" s="311">
        <f>Model!$F$42</f>
        <v>1500000</v>
      </c>
      <c r="G270" s="311">
        <f>Model!$G$42</f>
        <v>1497600</v>
      </c>
      <c r="H270" s="311">
        <f>Model!$H$42</f>
        <v>1474200</v>
      </c>
      <c r="I270" s="311">
        <f>Model!$I$42</f>
        <v>1450800</v>
      </c>
      <c r="J270" s="311">
        <f>Model!$J$42</f>
        <v>1380600</v>
      </c>
      <c r="K270" s="314" t="str">
        <f t="shared" si="36"/>
        <v/>
      </c>
      <c r="L270" s="314" t="str">
        <f t="shared" si="37"/>
        <v/>
      </c>
      <c r="M270" s="314" t="str">
        <f t="shared" si="38"/>
        <v/>
      </c>
      <c r="N270" s="314" t="str">
        <f t="shared" si="39"/>
        <v/>
      </c>
      <c r="O270" s="314" t="str">
        <f t="shared" si="40"/>
        <v/>
      </c>
    </row>
    <row r="271" spans="1:15" x14ac:dyDescent="0.3">
      <c r="A271" s="312">
        <v>41544</v>
      </c>
      <c r="B271" s="313">
        <f t="shared" si="33"/>
        <v>9</v>
      </c>
      <c r="C271" s="313">
        <f t="shared" si="34"/>
        <v>1</v>
      </c>
      <c r="D271" s="311">
        <f t="shared" si="35"/>
        <v>3891.0562841530054</v>
      </c>
      <c r="E271" s="311">
        <f>SUM(D$2:D271)</f>
        <v>1181095.186338794</v>
      </c>
      <c r="F271" s="311">
        <f>Model!$F$42</f>
        <v>1500000</v>
      </c>
      <c r="G271" s="311">
        <f>Model!$G$42</f>
        <v>1497600</v>
      </c>
      <c r="H271" s="311">
        <f>Model!$H$42</f>
        <v>1474200</v>
      </c>
      <c r="I271" s="311">
        <f>Model!$I$42</f>
        <v>1450800</v>
      </c>
      <c r="J271" s="311">
        <f>Model!$J$42</f>
        <v>1380600</v>
      </c>
      <c r="K271" s="314" t="str">
        <f t="shared" si="36"/>
        <v/>
      </c>
      <c r="L271" s="314" t="str">
        <f t="shared" si="37"/>
        <v/>
      </c>
      <c r="M271" s="314" t="str">
        <f t="shared" si="38"/>
        <v/>
      </c>
      <c r="N271" s="314" t="str">
        <f t="shared" si="39"/>
        <v/>
      </c>
      <c r="O271" s="314" t="str">
        <f t="shared" si="40"/>
        <v/>
      </c>
    </row>
    <row r="272" spans="1:15" x14ac:dyDescent="0.3">
      <c r="A272" s="312">
        <v>41545</v>
      </c>
      <c r="B272" s="313">
        <f t="shared" si="33"/>
        <v>9</v>
      </c>
      <c r="C272" s="313">
        <f t="shared" si="34"/>
        <v>1</v>
      </c>
      <c r="D272" s="311">
        <f t="shared" si="35"/>
        <v>3891.0562841530054</v>
      </c>
      <c r="E272" s="311">
        <f>SUM(D$2:D272)</f>
        <v>1184986.2426229469</v>
      </c>
      <c r="F272" s="311">
        <f>Model!$F$42</f>
        <v>1500000</v>
      </c>
      <c r="G272" s="311">
        <f>Model!$G$42</f>
        <v>1497600</v>
      </c>
      <c r="H272" s="311">
        <f>Model!$H$42</f>
        <v>1474200</v>
      </c>
      <c r="I272" s="311">
        <f>Model!$I$42</f>
        <v>1450800</v>
      </c>
      <c r="J272" s="311">
        <f>Model!$J$42</f>
        <v>1380600</v>
      </c>
      <c r="K272" s="314" t="str">
        <f t="shared" si="36"/>
        <v/>
      </c>
      <c r="L272" s="314" t="str">
        <f t="shared" si="37"/>
        <v/>
      </c>
      <c r="M272" s="314" t="str">
        <f t="shared" si="38"/>
        <v/>
      </c>
      <c r="N272" s="314" t="str">
        <f t="shared" si="39"/>
        <v/>
      </c>
      <c r="O272" s="314" t="str">
        <f t="shared" si="40"/>
        <v/>
      </c>
    </row>
    <row r="273" spans="1:15" x14ac:dyDescent="0.3">
      <c r="A273" s="312">
        <v>41546</v>
      </c>
      <c r="B273" s="313">
        <f t="shared" si="33"/>
        <v>9</v>
      </c>
      <c r="C273" s="313">
        <f t="shared" si="34"/>
        <v>1</v>
      </c>
      <c r="D273" s="311">
        <f t="shared" si="35"/>
        <v>3891.0562841530054</v>
      </c>
      <c r="E273" s="311">
        <f>SUM(D$2:D273)</f>
        <v>1188877.2989070998</v>
      </c>
      <c r="F273" s="311">
        <f>Model!$F$42</f>
        <v>1500000</v>
      </c>
      <c r="G273" s="311">
        <f>Model!$G$42</f>
        <v>1497600</v>
      </c>
      <c r="H273" s="311">
        <f>Model!$H$42</f>
        <v>1474200</v>
      </c>
      <c r="I273" s="311">
        <f>Model!$I$42</f>
        <v>1450800</v>
      </c>
      <c r="J273" s="311">
        <f>Model!$J$42</f>
        <v>1380600</v>
      </c>
      <c r="K273" s="314" t="str">
        <f t="shared" si="36"/>
        <v/>
      </c>
      <c r="L273" s="314" t="str">
        <f t="shared" si="37"/>
        <v/>
      </c>
      <c r="M273" s="314" t="str">
        <f t="shared" si="38"/>
        <v/>
      </c>
      <c r="N273" s="314" t="str">
        <f t="shared" si="39"/>
        <v/>
      </c>
      <c r="O273" s="314" t="str">
        <f t="shared" si="40"/>
        <v/>
      </c>
    </row>
    <row r="274" spans="1:15" x14ac:dyDescent="0.3">
      <c r="A274" s="312">
        <v>41547</v>
      </c>
      <c r="B274" s="313">
        <f t="shared" si="33"/>
        <v>9</v>
      </c>
      <c r="C274" s="313">
        <f t="shared" si="34"/>
        <v>1</v>
      </c>
      <c r="D274" s="311">
        <f t="shared" si="35"/>
        <v>3891.0562841530054</v>
      </c>
      <c r="E274" s="311">
        <f>SUM(D$2:D274)</f>
        <v>1192768.3551912527</v>
      </c>
      <c r="F274" s="311">
        <f>Model!$F$42</f>
        <v>1500000</v>
      </c>
      <c r="G274" s="311">
        <f>Model!$G$42</f>
        <v>1497600</v>
      </c>
      <c r="H274" s="311">
        <f>Model!$H$42</f>
        <v>1474200</v>
      </c>
      <c r="I274" s="311">
        <f>Model!$I$42</f>
        <v>1450800</v>
      </c>
      <c r="J274" s="311">
        <f>Model!$J$42</f>
        <v>1380600</v>
      </c>
      <c r="K274" s="314" t="str">
        <f t="shared" si="36"/>
        <v/>
      </c>
      <c r="L274" s="314" t="str">
        <f t="shared" si="37"/>
        <v/>
      </c>
      <c r="M274" s="314" t="str">
        <f t="shared" si="38"/>
        <v/>
      </c>
      <c r="N274" s="314" t="str">
        <f t="shared" si="39"/>
        <v/>
      </c>
      <c r="O274" s="314" t="str">
        <f t="shared" si="40"/>
        <v/>
      </c>
    </row>
    <row r="275" spans="1:15" x14ac:dyDescent="0.3">
      <c r="A275" s="312">
        <v>41548</v>
      </c>
      <c r="B275" s="313">
        <f t="shared" si="33"/>
        <v>10</v>
      </c>
      <c r="C275" s="313">
        <f t="shared" si="34"/>
        <v>1</v>
      </c>
      <c r="D275" s="311">
        <f t="shared" si="35"/>
        <v>3826.6337035078445</v>
      </c>
      <c r="E275" s="311">
        <f>SUM(D$2:D275)</f>
        <v>1196594.9888947606</v>
      </c>
      <c r="F275" s="311">
        <f>Model!$F$42</f>
        <v>1500000</v>
      </c>
      <c r="G275" s="311">
        <f>Model!$G$42</f>
        <v>1497600</v>
      </c>
      <c r="H275" s="311">
        <f>Model!$H$42</f>
        <v>1474200</v>
      </c>
      <c r="I275" s="311">
        <f>Model!$I$42</f>
        <v>1450800</v>
      </c>
      <c r="J275" s="311">
        <f>Model!$J$42</f>
        <v>1380600</v>
      </c>
      <c r="K275" s="314" t="str">
        <f t="shared" si="36"/>
        <v/>
      </c>
      <c r="L275" s="314" t="str">
        <f t="shared" si="37"/>
        <v/>
      </c>
      <c r="M275" s="314" t="str">
        <f t="shared" si="38"/>
        <v/>
      </c>
      <c r="N275" s="314" t="str">
        <f t="shared" si="39"/>
        <v/>
      </c>
      <c r="O275" s="314" t="str">
        <f t="shared" si="40"/>
        <v/>
      </c>
    </row>
    <row r="276" spans="1:15" x14ac:dyDescent="0.3">
      <c r="A276" s="312">
        <v>41549</v>
      </c>
      <c r="B276" s="313">
        <f t="shared" si="33"/>
        <v>10</v>
      </c>
      <c r="C276" s="313">
        <f t="shared" si="34"/>
        <v>1</v>
      </c>
      <c r="D276" s="311">
        <f t="shared" si="35"/>
        <v>3826.6337035078445</v>
      </c>
      <c r="E276" s="311">
        <f>SUM(D$2:D276)</f>
        <v>1200421.6225982686</v>
      </c>
      <c r="F276" s="311">
        <f>Model!$F$42</f>
        <v>1500000</v>
      </c>
      <c r="G276" s="311">
        <f>Model!$G$42</f>
        <v>1497600</v>
      </c>
      <c r="H276" s="311">
        <f>Model!$H$42</f>
        <v>1474200</v>
      </c>
      <c r="I276" s="311">
        <f>Model!$I$42</f>
        <v>1450800</v>
      </c>
      <c r="J276" s="311">
        <f>Model!$J$42</f>
        <v>1380600</v>
      </c>
      <c r="K276" s="314" t="str">
        <f t="shared" si="36"/>
        <v/>
      </c>
      <c r="L276" s="314" t="str">
        <f t="shared" si="37"/>
        <v/>
      </c>
      <c r="M276" s="314" t="str">
        <f t="shared" si="38"/>
        <v/>
      </c>
      <c r="N276" s="314" t="str">
        <f t="shared" si="39"/>
        <v/>
      </c>
      <c r="O276" s="314" t="str">
        <f t="shared" si="40"/>
        <v/>
      </c>
    </row>
    <row r="277" spans="1:15" x14ac:dyDescent="0.3">
      <c r="A277" s="312">
        <v>41550</v>
      </c>
      <c r="B277" s="313">
        <f t="shared" si="33"/>
        <v>10</v>
      </c>
      <c r="C277" s="313">
        <f t="shared" si="34"/>
        <v>1</v>
      </c>
      <c r="D277" s="311">
        <f t="shared" si="35"/>
        <v>3826.6337035078445</v>
      </c>
      <c r="E277" s="311">
        <f>SUM(D$2:D277)</f>
        <v>1204248.2563017765</v>
      </c>
      <c r="F277" s="311">
        <f>Model!$F$42</f>
        <v>1500000</v>
      </c>
      <c r="G277" s="311">
        <f>Model!$G$42</f>
        <v>1497600</v>
      </c>
      <c r="H277" s="311">
        <f>Model!$H$42</f>
        <v>1474200</v>
      </c>
      <c r="I277" s="311">
        <f>Model!$I$42</f>
        <v>1450800</v>
      </c>
      <c r="J277" s="311">
        <f>Model!$J$42</f>
        <v>1380600</v>
      </c>
      <c r="K277" s="314" t="str">
        <f t="shared" si="36"/>
        <v/>
      </c>
      <c r="L277" s="314" t="str">
        <f t="shared" si="37"/>
        <v/>
      </c>
      <c r="M277" s="314" t="str">
        <f t="shared" si="38"/>
        <v/>
      </c>
      <c r="N277" s="314" t="str">
        <f t="shared" si="39"/>
        <v/>
      </c>
      <c r="O277" s="314" t="str">
        <f t="shared" si="40"/>
        <v/>
      </c>
    </row>
    <row r="278" spans="1:15" x14ac:dyDescent="0.3">
      <c r="A278" s="312">
        <v>41551</v>
      </c>
      <c r="B278" s="313">
        <f t="shared" si="33"/>
        <v>10</v>
      </c>
      <c r="C278" s="313">
        <f t="shared" si="34"/>
        <v>1</v>
      </c>
      <c r="D278" s="311">
        <f t="shared" si="35"/>
        <v>3826.6337035078445</v>
      </c>
      <c r="E278" s="311">
        <f>SUM(D$2:D278)</f>
        <v>1208074.8900052845</v>
      </c>
      <c r="F278" s="311">
        <f>Model!$F$42</f>
        <v>1500000</v>
      </c>
      <c r="G278" s="311">
        <f>Model!$G$42</f>
        <v>1497600</v>
      </c>
      <c r="H278" s="311">
        <f>Model!$H$42</f>
        <v>1474200</v>
      </c>
      <c r="I278" s="311">
        <f>Model!$I$42</f>
        <v>1450800</v>
      </c>
      <c r="J278" s="311">
        <f>Model!$J$42</f>
        <v>1380600</v>
      </c>
      <c r="K278" s="314" t="str">
        <f t="shared" si="36"/>
        <v/>
      </c>
      <c r="L278" s="314" t="str">
        <f t="shared" si="37"/>
        <v/>
      </c>
      <c r="M278" s="314" t="str">
        <f t="shared" si="38"/>
        <v/>
      </c>
      <c r="N278" s="314" t="str">
        <f t="shared" si="39"/>
        <v/>
      </c>
      <c r="O278" s="314" t="str">
        <f t="shared" si="40"/>
        <v/>
      </c>
    </row>
    <row r="279" spans="1:15" x14ac:dyDescent="0.3">
      <c r="A279" s="312">
        <v>41552</v>
      </c>
      <c r="B279" s="313">
        <f t="shared" si="33"/>
        <v>10</v>
      </c>
      <c r="C279" s="313">
        <f t="shared" si="34"/>
        <v>1</v>
      </c>
      <c r="D279" s="311">
        <f t="shared" si="35"/>
        <v>3826.6337035078445</v>
      </c>
      <c r="E279" s="311">
        <f>SUM(D$2:D279)</f>
        <v>1211901.5237087924</v>
      </c>
      <c r="F279" s="311">
        <f>Model!$F$42</f>
        <v>1500000</v>
      </c>
      <c r="G279" s="311">
        <f>Model!$G$42</f>
        <v>1497600</v>
      </c>
      <c r="H279" s="311">
        <f>Model!$H$42</f>
        <v>1474200</v>
      </c>
      <c r="I279" s="311">
        <f>Model!$I$42</f>
        <v>1450800</v>
      </c>
      <c r="J279" s="311">
        <f>Model!$J$42</f>
        <v>1380600</v>
      </c>
      <c r="K279" s="314" t="str">
        <f t="shared" si="36"/>
        <v/>
      </c>
      <c r="L279" s="314" t="str">
        <f t="shared" si="37"/>
        <v/>
      </c>
      <c r="M279" s="314" t="str">
        <f t="shared" si="38"/>
        <v/>
      </c>
      <c r="N279" s="314" t="str">
        <f t="shared" si="39"/>
        <v/>
      </c>
      <c r="O279" s="314" t="str">
        <f t="shared" si="40"/>
        <v/>
      </c>
    </row>
    <row r="280" spans="1:15" x14ac:dyDescent="0.3">
      <c r="A280" s="312">
        <v>41553</v>
      </c>
      <c r="B280" s="313">
        <f t="shared" si="33"/>
        <v>10</v>
      </c>
      <c r="C280" s="313">
        <f t="shared" si="34"/>
        <v>1</v>
      </c>
      <c r="D280" s="311">
        <f t="shared" si="35"/>
        <v>3826.6337035078445</v>
      </c>
      <c r="E280" s="311">
        <f>SUM(D$2:D280)</f>
        <v>1215728.1574123004</v>
      </c>
      <c r="F280" s="311">
        <f>Model!$F$42</f>
        <v>1500000</v>
      </c>
      <c r="G280" s="311">
        <f>Model!$G$42</f>
        <v>1497600</v>
      </c>
      <c r="H280" s="311">
        <f>Model!$H$42</f>
        <v>1474200</v>
      </c>
      <c r="I280" s="311">
        <f>Model!$I$42</f>
        <v>1450800</v>
      </c>
      <c r="J280" s="311">
        <f>Model!$J$42</f>
        <v>1380600</v>
      </c>
      <c r="K280" s="314" t="str">
        <f t="shared" si="36"/>
        <v/>
      </c>
      <c r="L280" s="314" t="str">
        <f t="shared" si="37"/>
        <v/>
      </c>
      <c r="M280" s="314" t="str">
        <f t="shared" si="38"/>
        <v/>
      </c>
      <c r="N280" s="314" t="str">
        <f t="shared" si="39"/>
        <v/>
      </c>
      <c r="O280" s="314" t="str">
        <f t="shared" si="40"/>
        <v/>
      </c>
    </row>
    <row r="281" spans="1:15" x14ac:dyDescent="0.3">
      <c r="A281" s="312">
        <v>41554</v>
      </c>
      <c r="B281" s="313">
        <f t="shared" si="33"/>
        <v>10</v>
      </c>
      <c r="C281" s="313">
        <f t="shared" si="34"/>
        <v>1</v>
      </c>
      <c r="D281" s="311">
        <f t="shared" si="35"/>
        <v>3826.6337035078445</v>
      </c>
      <c r="E281" s="311">
        <f>SUM(D$2:D281)</f>
        <v>1219554.7911158083</v>
      </c>
      <c r="F281" s="311">
        <f>Model!$F$42</f>
        <v>1500000</v>
      </c>
      <c r="G281" s="311">
        <f>Model!$G$42</f>
        <v>1497600</v>
      </c>
      <c r="H281" s="311">
        <f>Model!$H$42</f>
        <v>1474200</v>
      </c>
      <c r="I281" s="311">
        <f>Model!$I$42</f>
        <v>1450800</v>
      </c>
      <c r="J281" s="311">
        <f>Model!$J$42</f>
        <v>1380600</v>
      </c>
      <c r="K281" s="314" t="str">
        <f t="shared" si="36"/>
        <v/>
      </c>
      <c r="L281" s="314" t="str">
        <f t="shared" si="37"/>
        <v/>
      </c>
      <c r="M281" s="314" t="str">
        <f t="shared" si="38"/>
        <v/>
      </c>
      <c r="N281" s="314" t="str">
        <f t="shared" si="39"/>
        <v/>
      </c>
      <c r="O281" s="314" t="str">
        <f t="shared" si="40"/>
        <v/>
      </c>
    </row>
    <row r="282" spans="1:15" x14ac:dyDescent="0.3">
      <c r="A282" s="312">
        <v>41555</v>
      </c>
      <c r="B282" s="313">
        <f t="shared" si="33"/>
        <v>10</v>
      </c>
      <c r="C282" s="313">
        <f t="shared" si="34"/>
        <v>1</v>
      </c>
      <c r="D282" s="311">
        <f t="shared" si="35"/>
        <v>3826.6337035078445</v>
      </c>
      <c r="E282" s="311">
        <f>SUM(D$2:D282)</f>
        <v>1223381.4248193162</v>
      </c>
      <c r="F282" s="311">
        <f>Model!$F$42</f>
        <v>1500000</v>
      </c>
      <c r="G282" s="311">
        <f>Model!$G$42</f>
        <v>1497600</v>
      </c>
      <c r="H282" s="311">
        <f>Model!$H$42</f>
        <v>1474200</v>
      </c>
      <c r="I282" s="311">
        <f>Model!$I$42</f>
        <v>1450800</v>
      </c>
      <c r="J282" s="311">
        <f>Model!$J$42</f>
        <v>1380600</v>
      </c>
      <c r="K282" s="314" t="str">
        <f t="shared" si="36"/>
        <v/>
      </c>
      <c r="L282" s="314" t="str">
        <f t="shared" si="37"/>
        <v/>
      </c>
      <c r="M282" s="314" t="str">
        <f t="shared" si="38"/>
        <v/>
      </c>
      <c r="N282" s="314" t="str">
        <f t="shared" si="39"/>
        <v/>
      </c>
      <c r="O282" s="314" t="str">
        <f t="shared" si="40"/>
        <v/>
      </c>
    </row>
    <row r="283" spans="1:15" x14ac:dyDescent="0.3">
      <c r="A283" s="312">
        <v>41556</v>
      </c>
      <c r="B283" s="313">
        <f t="shared" si="33"/>
        <v>10</v>
      </c>
      <c r="C283" s="313">
        <f t="shared" si="34"/>
        <v>1</v>
      </c>
      <c r="D283" s="311">
        <f t="shared" si="35"/>
        <v>3826.6337035078445</v>
      </c>
      <c r="E283" s="311">
        <f>SUM(D$2:D283)</f>
        <v>1227208.0585228242</v>
      </c>
      <c r="F283" s="311">
        <f>Model!$F$42</f>
        <v>1500000</v>
      </c>
      <c r="G283" s="311">
        <f>Model!$G$42</f>
        <v>1497600</v>
      </c>
      <c r="H283" s="311">
        <f>Model!$H$42</f>
        <v>1474200</v>
      </c>
      <c r="I283" s="311">
        <f>Model!$I$42</f>
        <v>1450800</v>
      </c>
      <c r="J283" s="311">
        <f>Model!$J$42</f>
        <v>1380600</v>
      </c>
      <c r="K283" s="314" t="str">
        <f t="shared" si="36"/>
        <v/>
      </c>
      <c r="L283" s="314" t="str">
        <f t="shared" si="37"/>
        <v/>
      </c>
      <c r="M283" s="314" t="str">
        <f t="shared" si="38"/>
        <v/>
      </c>
      <c r="N283" s="314" t="str">
        <f t="shared" si="39"/>
        <v/>
      </c>
      <c r="O283" s="314" t="str">
        <f t="shared" si="40"/>
        <v/>
      </c>
    </row>
    <row r="284" spans="1:15" x14ac:dyDescent="0.3">
      <c r="A284" s="312">
        <v>41557</v>
      </c>
      <c r="B284" s="313">
        <f t="shared" si="33"/>
        <v>10</v>
      </c>
      <c r="C284" s="313">
        <f t="shared" si="34"/>
        <v>1</v>
      </c>
      <c r="D284" s="311">
        <f t="shared" si="35"/>
        <v>3826.6337035078445</v>
      </c>
      <c r="E284" s="311">
        <f>SUM(D$2:D284)</f>
        <v>1231034.6922263321</v>
      </c>
      <c r="F284" s="311">
        <f>Model!$F$42</f>
        <v>1500000</v>
      </c>
      <c r="G284" s="311">
        <f>Model!$G$42</f>
        <v>1497600</v>
      </c>
      <c r="H284" s="311">
        <f>Model!$H$42</f>
        <v>1474200</v>
      </c>
      <c r="I284" s="311">
        <f>Model!$I$42</f>
        <v>1450800</v>
      </c>
      <c r="J284" s="311">
        <f>Model!$J$42</f>
        <v>1380600</v>
      </c>
      <c r="K284" s="314" t="str">
        <f t="shared" si="36"/>
        <v/>
      </c>
      <c r="L284" s="314" t="str">
        <f t="shared" si="37"/>
        <v/>
      </c>
      <c r="M284" s="314" t="str">
        <f t="shared" si="38"/>
        <v/>
      </c>
      <c r="N284" s="314" t="str">
        <f t="shared" si="39"/>
        <v/>
      </c>
      <c r="O284" s="314" t="str">
        <f t="shared" si="40"/>
        <v/>
      </c>
    </row>
    <row r="285" spans="1:15" x14ac:dyDescent="0.3">
      <c r="A285" s="312">
        <v>41558</v>
      </c>
      <c r="B285" s="313">
        <f t="shared" si="33"/>
        <v>10</v>
      </c>
      <c r="C285" s="313">
        <f t="shared" si="34"/>
        <v>1</v>
      </c>
      <c r="D285" s="311">
        <f t="shared" si="35"/>
        <v>3826.6337035078445</v>
      </c>
      <c r="E285" s="311">
        <f>SUM(D$2:D285)</f>
        <v>1234861.3259298401</v>
      </c>
      <c r="F285" s="311">
        <f>Model!$F$42</f>
        <v>1500000</v>
      </c>
      <c r="G285" s="311">
        <f>Model!$G$42</f>
        <v>1497600</v>
      </c>
      <c r="H285" s="311">
        <f>Model!$H$42</f>
        <v>1474200</v>
      </c>
      <c r="I285" s="311">
        <f>Model!$I$42</f>
        <v>1450800</v>
      </c>
      <c r="J285" s="311">
        <f>Model!$J$42</f>
        <v>1380600</v>
      </c>
      <c r="K285" s="314" t="str">
        <f t="shared" si="36"/>
        <v/>
      </c>
      <c r="L285" s="314" t="str">
        <f t="shared" si="37"/>
        <v/>
      </c>
      <c r="M285" s="314" t="str">
        <f t="shared" si="38"/>
        <v/>
      </c>
      <c r="N285" s="314" t="str">
        <f t="shared" si="39"/>
        <v/>
      </c>
      <c r="O285" s="314" t="str">
        <f t="shared" si="40"/>
        <v/>
      </c>
    </row>
    <row r="286" spans="1:15" x14ac:dyDescent="0.3">
      <c r="A286" s="312">
        <v>41559</v>
      </c>
      <c r="B286" s="313">
        <f t="shared" si="33"/>
        <v>10</v>
      </c>
      <c r="C286" s="313">
        <f t="shared" si="34"/>
        <v>1</v>
      </c>
      <c r="D286" s="311">
        <f t="shared" si="35"/>
        <v>3826.6337035078445</v>
      </c>
      <c r="E286" s="311">
        <f>SUM(D$2:D286)</f>
        <v>1238687.959633348</v>
      </c>
      <c r="F286" s="311">
        <f>Model!$F$42</f>
        <v>1500000</v>
      </c>
      <c r="G286" s="311">
        <f>Model!$G$42</f>
        <v>1497600</v>
      </c>
      <c r="H286" s="311">
        <f>Model!$H$42</f>
        <v>1474200</v>
      </c>
      <c r="I286" s="311">
        <f>Model!$I$42</f>
        <v>1450800</v>
      </c>
      <c r="J286" s="311">
        <f>Model!$J$42</f>
        <v>1380600</v>
      </c>
      <c r="K286" s="314" t="str">
        <f t="shared" si="36"/>
        <v/>
      </c>
      <c r="L286" s="314" t="str">
        <f t="shared" si="37"/>
        <v/>
      </c>
      <c r="M286" s="314" t="str">
        <f t="shared" si="38"/>
        <v/>
      </c>
      <c r="N286" s="314" t="str">
        <f t="shared" si="39"/>
        <v/>
      </c>
      <c r="O286" s="314" t="str">
        <f t="shared" si="40"/>
        <v/>
      </c>
    </row>
    <row r="287" spans="1:15" x14ac:dyDescent="0.3">
      <c r="A287" s="312">
        <v>41560</v>
      </c>
      <c r="B287" s="313">
        <f t="shared" si="33"/>
        <v>10</v>
      </c>
      <c r="C287" s="313">
        <f t="shared" si="34"/>
        <v>1</v>
      </c>
      <c r="D287" s="311">
        <f t="shared" si="35"/>
        <v>3826.6337035078445</v>
      </c>
      <c r="E287" s="311">
        <f>SUM(D$2:D287)</f>
        <v>1242514.593336856</v>
      </c>
      <c r="F287" s="311">
        <f>Model!$F$42</f>
        <v>1500000</v>
      </c>
      <c r="G287" s="311">
        <f>Model!$G$42</f>
        <v>1497600</v>
      </c>
      <c r="H287" s="311">
        <f>Model!$H$42</f>
        <v>1474200</v>
      </c>
      <c r="I287" s="311">
        <f>Model!$I$42</f>
        <v>1450800</v>
      </c>
      <c r="J287" s="311">
        <f>Model!$J$42</f>
        <v>1380600</v>
      </c>
      <c r="K287" s="314" t="str">
        <f t="shared" si="36"/>
        <v/>
      </c>
      <c r="L287" s="314" t="str">
        <f t="shared" si="37"/>
        <v/>
      </c>
      <c r="M287" s="314" t="str">
        <f t="shared" si="38"/>
        <v/>
      </c>
      <c r="N287" s="314" t="str">
        <f t="shared" si="39"/>
        <v/>
      </c>
      <c r="O287" s="314" t="str">
        <f t="shared" si="40"/>
        <v/>
      </c>
    </row>
    <row r="288" spans="1:15" x14ac:dyDescent="0.3">
      <c r="A288" s="312">
        <v>41561</v>
      </c>
      <c r="B288" s="313">
        <f t="shared" si="33"/>
        <v>10</v>
      </c>
      <c r="C288" s="313">
        <f t="shared" si="34"/>
        <v>1</v>
      </c>
      <c r="D288" s="311">
        <f t="shared" si="35"/>
        <v>3826.6337035078445</v>
      </c>
      <c r="E288" s="311">
        <f>SUM(D$2:D288)</f>
        <v>1246341.2270403639</v>
      </c>
      <c r="F288" s="311">
        <f>Model!$F$42</f>
        <v>1500000</v>
      </c>
      <c r="G288" s="311">
        <f>Model!$G$42</f>
        <v>1497600</v>
      </c>
      <c r="H288" s="311">
        <f>Model!$H$42</f>
        <v>1474200</v>
      </c>
      <c r="I288" s="311">
        <f>Model!$I$42</f>
        <v>1450800</v>
      </c>
      <c r="J288" s="311">
        <f>Model!$J$42</f>
        <v>1380600</v>
      </c>
      <c r="K288" s="314" t="str">
        <f t="shared" si="36"/>
        <v/>
      </c>
      <c r="L288" s="314" t="str">
        <f t="shared" si="37"/>
        <v/>
      </c>
      <c r="M288" s="314" t="str">
        <f t="shared" si="38"/>
        <v/>
      </c>
      <c r="N288" s="314" t="str">
        <f t="shared" si="39"/>
        <v/>
      </c>
      <c r="O288" s="314" t="str">
        <f t="shared" si="40"/>
        <v/>
      </c>
    </row>
    <row r="289" spans="1:15" x14ac:dyDescent="0.3">
      <c r="A289" s="312">
        <v>41562</v>
      </c>
      <c r="B289" s="313">
        <f t="shared" si="33"/>
        <v>10</v>
      </c>
      <c r="C289" s="313">
        <f t="shared" si="34"/>
        <v>1</v>
      </c>
      <c r="D289" s="311">
        <f t="shared" si="35"/>
        <v>3826.6337035078445</v>
      </c>
      <c r="E289" s="311">
        <f>SUM(D$2:D289)</f>
        <v>1250167.8607438719</v>
      </c>
      <c r="F289" s="311">
        <f>Model!$F$42</f>
        <v>1500000</v>
      </c>
      <c r="G289" s="311">
        <f>Model!$G$42</f>
        <v>1497600</v>
      </c>
      <c r="H289" s="311">
        <f>Model!$H$42</f>
        <v>1474200</v>
      </c>
      <c r="I289" s="311">
        <f>Model!$I$42</f>
        <v>1450800</v>
      </c>
      <c r="J289" s="311">
        <f>Model!$J$42</f>
        <v>1380600</v>
      </c>
      <c r="K289" s="314" t="str">
        <f t="shared" si="36"/>
        <v/>
      </c>
      <c r="L289" s="314" t="str">
        <f t="shared" si="37"/>
        <v/>
      </c>
      <c r="M289" s="314" t="str">
        <f t="shared" si="38"/>
        <v/>
      </c>
      <c r="N289" s="314" t="str">
        <f t="shared" si="39"/>
        <v/>
      </c>
      <c r="O289" s="314" t="str">
        <f t="shared" si="40"/>
        <v/>
      </c>
    </row>
    <row r="290" spans="1:15" x14ac:dyDescent="0.3">
      <c r="A290" s="312">
        <v>41563</v>
      </c>
      <c r="B290" s="313">
        <f t="shared" si="33"/>
        <v>10</v>
      </c>
      <c r="C290" s="313">
        <f t="shared" si="34"/>
        <v>1</v>
      </c>
      <c r="D290" s="311">
        <f t="shared" si="35"/>
        <v>3826.6337035078445</v>
      </c>
      <c r="E290" s="311">
        <f>SUM(D$2:D290)</f>
        <v>1253994.4944473798</v>
      </c>
      <c r="F290" s="311">
        <f>Model!$F$42</f>
        <v>1500000</v>
      </c>
      <c r="G290" s="311">
        <f>Model!$G$42</f>
        <v>1497600</v>
      </c>
      <c r="H290" s="311">
        <f>Model!$H$42</f>
        <v>1474200</v>
      </c>
      <c r="I290" s="311">
        <f>Model!$I$42</f>
        <v>1450800</v>
      </c>
      <c r="J290" s="311">
        <f>Model!$J$42</f>
        <v>1380600</v>
      </c>
      <c r="K290" s="314" t="str">
        <f t="shared" si="36"/>
        <v/>
      </c>
      <c r="L290" s="314" t="str">
        <f t="shared" si="37"/>
        <v/>
      </c>
      <c r="M290" s="314" t="str">
        <f t="shared" si="38"/>
        <v/>
      </c>
      <c r="N290" s="314" t="str">
        <f t="shared" si="39"/>
        <v/>
      </c>
      <c r="O290" s="314" t="str">
        <f t="shared" si="40"/>
        <v/>
      </c>
    </row>
    <row r="291" spans="1:15" x14ac:dyDescent="0.3">
      <c r="A291" s="312">
        <v>41564</v>
      </c>
      <c r="B291" s="313">
        <f t="shared" si="33"/>
        <v>10</v>
      </c>
      <c r="C291" s="313">
        <f t="shared" si="34"/>
        <v>1</v>
      </c>
      <c r="D291" s="311">
        <f t="shared" si="35"/>
        <v>3826.6337035078445</v>
      </c>
      <c r="E291" s="311">
        <f>SUM(D$2:D291)</f>
        <v>1257821.1281508878</v>
      </c>
      <c r="F291" s="311">
        <f>Model!$F$42</f>
        <v>1500000</v>
      </c>
      <c r="G291" s="311">
        <f>Model!$G$42</f>
        <v>1497600</v>
      </c>
      <c r="H291" s="311">
        <f>Model!$H$42</f>
        <v>1474200</v>
      </c>
      <c r="I291" s="311">
        <f>Model!$I$42</f>
        <v>1450800</v>
      </c>
      <c r="J291" s="311">
        <f>Model!$J$42</f>
        <v>1380600</v>
      </c>
      <c r="K291" s="314" t="str">
        <f t="shared" si="36"/>
        <v/>
      </c>
      <c r="L291" s="314" t="str">
        <f t="shared" si="37"/>
        <v/>
      </c>
      <c r="M291" s="314" t="str">
        <f t="shared" si="38"/>
        <v/>
      </c>
      <c r="N291" s="314" t="str">
        <f t="shared" si="39"/>
        <v/>
      </c>
      <c r="O291" s="314" t="str">
        <f t="shared" si="40"/>
        <v/>
      </c>
    </row>
    <row r="292" spans="1:15" x14ac:dyDescent="0.3">
      <c r="A292" s="312">
        <v>41565</v>
      </c>
      <c r="B292" s="313">
        <f t="shared" si="33"/>
        <v>10</v>
      </c>
      <c r="C292" s="313">
        <f t="shared" si="34"/>
        <v>1</v>
      </c>
      <c r="D292" s="311">
        <f t="shared" si="35"/>
        <v>3826.6337035078445</v>
      </c>
      <c r="E292" s="311">
        <f>SUM(D$2:D292)</f>
        <v>1261647.7618543957</v>
      </c>
      <c r="F292" s="311">
        <f>Model!$F$42</f>
        <v>1500000</v>
      </c>
      <c r="G292" s="311">
        <f>Model!$G$42</f>
        <v>1497600</v>
      </c>
      <c r="H292" s="311">
        <f>Model!$H$42</f>
        <v>1474200</v>
      </c>
      <c r="I292" s="311">
        <f>Model!$I$42</f>
        <v>1450800</v>
      </c>
      <c r="J292" s="311">
        <f>Model!$J$42</f>
        <v>1380600</v>
      </c>
      <c r="K292" s="314" t="str">
        <f t="shared" si="36"/>
        <v/>
      </c>
      <c r="L292" s="314" t="str">
        <f t="shared" si="37"/>
        <v/>
      </c>
      <c r="M292" s="314" t="str">
        <f t="shared" si="38"/>
        <v/>
      </c>
      <c r="N292" s="314" t="str">
        <f t="shared" si="39"/>
        <v/>
      </c>
      <c r="O292" s="314" t="str">
        <f t="shared" si="40"/>
        <v/>
      </c>
    </row>
    <row r="293" spans="1:15" x14ac:dyDescent="0.3">
      <c r="A293" s="312">
        <v>41566</v>
      </c>
      <c r="B293" s="313">
        <f t="shared" si="33"/>
        <v>10</v>
      </c>
      <c r="C293" s="313">
        <f t="shared" si="34"/>
        <v>1</v>
      </c>
      <c r="D293" s="311">
        <f t="shared" si="35"/>
        <v>3826.6337035078445</v>
      </c>
      <c r="E293" s="311">
        <f>SUM(D$2:D293)</f>
        <v>1265474.3955579037</v>
      </c>
      <c r="F293" s="311">
        <f>Model!$F$42</f>
        <v>1500000</v>
      </c>
      <c r="G293" s="311">
        <f>Model!$G$42</f>
        <v>1497600</v>
      </c>
      <c r="H293" s="311">
        <f>Model!$H$42</f>
        <v>1474200</v>
      </c>
      <c r="I293" s="311">
        <f>Model!$I$42</f>
        <v>1450800</v>
      </c>
      <c r="J293" s="311">
        <f>Model!$J$42</f>
        <v>1380600</v>
      </c>
      <c r="K293" s="314" t="str">
        <f t="shared" si="36"/>
        <v/>
      </c>
      <c r="L293" s="314" t="str">
        <f t="shared" si="37"/>
        <v/>
      </c>
      <c r="M293" s="314" t="str">
        <f t="shared" si="38"/>
        <v/>
      </c>
      <c r="N293" s="314" t="str">
        <f t="shared" si="39"/>
        <v/>
      </c>
      <c r="O293" s="314" t="str">
        <f t="shared" si="40"/>
        <v/>
      </c>
    </row>
    <row r="294" spans="1:15" x14ac:dyDescent="0.3">
      <c r="A294" s="312">
        <v>41567</v>
      </c>
      <c r="B294" s="313">
        <f t="shared" si="33"/>
        <v>10</v>
      </c>
      <c r="C294" s="313">
        <f t="shared" si="34"/>
        <v>1</v>
      </c>
      <c r="D294" s="311">
        <f t="shared" si="35"/>
        <v>3826.6337035078445</v>
      </c>
      <c r="E294" s="311">
        <f>SUM(D$2:D294)</f>
        <v>1269301.0292614116</v>
      </c>
      <c r="F294" s="311">
        <f>Model!$F$42</f>
        <v>1500000</v>
      </c>
      <c r="G294" s="311">
        <f>Model!$G$42</f>
        <v>1497600</v>
      </c>
      <c r="H294" s="311">
        <f>Model!$H$42</f>
        <v>1474200</v>
      </c>
      <c r="I294" s="311">
        <f>Model!$I$42</f>
        <v>1450800</v>
      </c>
      <c r="J294" s="311">
        <f>Model!$J$42</f>
        <v>1380600</v>
      </c>
      <c r="K294" s="314" t="str">
        <f t="shared" si="36"/>
        <v/>
      </c>
      <c r="L294" s="314" t="str">
        <f t="shared" si="37"/>
        <v/>
      </c>
      <c r="M294" s="314" t="str">
        <f t="shared" si="38"/>
        <v/>
      </c>
      <c r="N294" s="314" t="str">
        <f t="shared" si="39"/>
        <v/>
      </c>
      <c r="O294" s="314" t="str">
        <f t="shared" si="40"/>
        <v/>
      </c>
    </row>
    <row r="295" spans="1:15" x14ac:dyDescent="0.3">
      <c r="A295" s="312">
        <v>41568</v>
      </c>
      <c r="B295" s="313">
        <f t="shared" si="33"/>
        <v>10</v>
      </c>
      <c r="C295" s="313">
        <f t="shared" si="34"/>
        <v>1</v>
      </c>
      <c r="D295" s="311">
        <f t="shared" si="35"/>
        <v>3826.6337035078445</v>
      </c>
      <c r="E295" s="311">
        <f>SUM(D$2:D295)</f>
        <v>1273127.6629649196</v>
      </c>
      <c r="F295" s="311">
        <f>Model!$F$42</f>
        <v>1500000</v>
      </c>
      <c r="G295" s="311">
        <f>Model!$G$42</f>
        <v>1497600</v>
      </c>
      <c r="H295" s="311">
        <f>Model!$H$42</f>
        <v>1474200</v>
      </c>
      <c r="I295" s="311">
        <f>Model!$I$42</f>
        <v>1450800</v>
      </c>
      <c r="J295" s="311">
        <f>Model!$J$42</f>
        <v>1380600</v>
      </c>
      <c r="K295" s="314" t="str">
        <f t="shared" si="36"/>
        <v/>
      </c>
      <c r="L295" s="314" t="str">
        <f t="shared" si="37"/>
        <v/>
      </c>
      <c r="M295" s="314" t="str">
        <f t="shared" si="38"/>
        <v/>
      </c>
      <c r="N295" s="314" t="str">
        <f t="shared" si="39"/>
        <v/>
      </c>
      <c r="O295" s="314" t="str">
        <f t="shared" si="40"/>
        <v/>
      </c>
    </row>
    <row r="296" spans="1:15" x14ac:dyDescent="0.3">
      <c r="A296" s="312">
        <v>41569</v>
      </c>
      <c r="B296" s="313">
        <f t="shared" si="33"/>
        <v>10</v>
      </c>
      <c r="C296" s="313">
        <f t="shared" si="34"/>
        <v>1</v>
      </c>
      <c r="D296" s="311">
        <f t="shared" si="35"/>
        <v>3826.6337035078445</v>
      </c>
      <c r="E296" s="311">
        <f>SUM(D$2:D296)</f>
        <v>1276954.2966684275</v>
      </c>
      <c r="F296" s="311">
        <f>Model!$F$42</f>
        <v>1500000</v>
      </c>
      <c r="G296" s="311">
        <f>Model!$G$42</f>
        <v>1497600</v>
      </c>
      <c r="H296" s="311">
        <f>Model!$H$42</f>
        <v>1474200</v>
      </c>
      <c r="I296" s="311">
        <f>Model!$I$42</f>
        <v>1450800</v>
      </c>
      <c r="J296" s="311">
        <f>Model!$J$42</f>
        <v>1380600</v>
      </c>
      <c r="K296" s="314" t="str">
        <f t="shared" si="36"/>
        <v/>
      </c>
      <c r="L296" s="314" t="str">
        <f t="shared" si="37"/>
        <v/>
      </c>
      <c r="M296" s="314" t="str">
        <f t="shared" si="38"/>
        <v/>
      </c>
      <c r="N296" s="314" t="str">
        <f t="shared" si="39"/>
        <v/>
      </c>
      <c r="O296" s="314" t="str">
        <f t="shared" si="40"/>
        <v/>
      </c>
    </row>
    <row r="297" spans="1:15" x14ac:dyDescent="0.3">
      <c r="A297" s="312">
        <v>41570</v>
      </c>
      <c r="B297" s="313">
        <f t="shared" si="33"/>
        <v>10</v>
      </c>
      <c r="C297" s="313">
        <f t="shared" si="34"/>
        <v>1</v>
      </c>
      <c r="D297" s="311">
        <f t="shared" si="35"/>
        <v>3826.6337035078445</v>
      </c>
      <c r="E297" s="311">
        <f>SUM(D$2:D297)</f>
        <v>1280780.9303719355</v>
      </c>
      <c r="F297" s="311">
        <f>Model!$F$42</f>
        <v>1500000</v>
      </c>
      <c r="G297" s="311">
        <f>Model!$G$42</f>
        <v>1497600</v>
      </c>
      <c r="H297" s="311">
        <f>Model!$H$42</f>
        <v>1474200</v>
      </c>
      <c r="I297" s="311">
        <f>Model!$I$42</f>
        <v>1450800</v>
      </c>
      <c r="J297" s="311">
        <f>Model!$J$42</f>
        <v>1380600</v>
      </c>
      <c r="K297" s="314" t="str">
        <f t="shared" si="36"/>
        <v/>
      </c>
      <c r="L297" s="314" t="str">
        <f t="shared" si="37"/>
        <v/>
      </c>
      <c r="M297" s="314" t="str">
        <f t="shared" si="38"/>
        <v/>
      </c>
      <c r="N297" s="314" t="str">
        <f t="shared" si="39"/>
        <v/>
      </c>
      <c r="O297" s="314" t="str">
        <f t="shared" si="40"/>
        <v/>
      </c>
    </row>
    <row r="298" spans="1:15" x14ac:dyDescent="0.3">
      <c r="A298" s="312">
        <v>41571</v>
      </c>
      <c r="B298" s="313">
        <f t="shared" si="33"/>
        <v>10</v>
      </c>
      <c r="C298" s="313">
        <f t="shared" si="34"/>
        <v>1</v>
      </c>
      <c r="D298" s="311">
        <f t="shared" si="35"/>
        <v>3826.6337035078445</v>
      </c>
      <c r="E298" s="311">
        <f>SUM(D$2:D298)</f>
        <v>1284607.5640754434</v>
      </c>
      <c r="F298" s="311">
        <f>Model!$F$42</f>
        <v>1500000</v>
      </c>
      <c r="G298" s="311">
        <f>Model!$G$42</f>
        <v>1497600</v>
      </c>
      <c r="H298" s="311">
        <f>Model!$H$42</f>
        <v>1474200</v>
      </c>
      <c r="I298" s="311">
        <f>Model!$I$42</f>
        <v>1450800</v>
      </c>
      <c r="J298" s="311">
        <f>Model!$J$42</f>
        <v>1380600</v>
      </c>
      <c r="K298" s="314" t="str">
        <f t="shared" si="36"/>
        <v/>
      </c>
      <c r="L298" s="314" t="str">
        <f t="shared" si="37"/>
        <v/>
      </c>
      <c r="M298" s="314" t="str">
        <f t="shared" si="38"/>
        <v/>
      </c>
      <c r="N298" s="314" t="str">
        <f t="shared" si="39"/>
        <v/>
      </c>
      <c r="O298" s="314" t="str">
        <f t="shared" si="40"/>
        <v/>
      </c>
    </row>
    <row r="299" spans="1:15" x14ac:dyDescent="0.3">
      <c r="A299" s="312">
        <v>41572</v>
      </c>
      <c r="B299" s="313">
        <f t="shared" si="33"/>
        <v>10</v>
      </c>
      <c r="C299" s="313">
        <f t="shared" si="34"/>
        <v>1</v>
      </c>
      <c r="D299" s="311">
        <f t="shared" si="35"/>
        <v>3826.6337035078445</v>
      </c>
      <c r="E299" s="311">
        <f>SUM(D$2:D299)</f>
        <v>1288434.1977789514</v>
      </c>
      <c r="F299" s="311">
        <f>Model!$F$42</f>
        <v>1500000</v>
      </c>
      <c r="G299" s="311">
        <f>Model!$G$42</f>
        <v>1497600</v>
      </c>
      <c r="H299" s="311">
        <f>Model!$H$42</f>
        <v>1474200</v>
      </c>
      <c r="I299" s="311">
        <f>Model!$I$42</f>
        <v>1450800</v>
      </c>
      <c r="J299" s="311">
        <f>Model!$J$42</f>
        <v>1380600</v>
      </c>
      <c r="K299" s="314" t="str">
        <f t="shared" si="36"/>
        <v/>
      </c>
      <c r="L299" s="314" t="str">
        <f t="shared" si="37"/>
        <v/>
      </c>
      <c r="M299" s="314" t="str">
        <f t="shared" si="38"/>
        <v/>
      </c>
      <c r="N299" s="314" t="str">
        <f t="shared" si="39"/>
        <v/>
      </c>
      <c r="O299" s="314" t="str">
        <f t="shared" si="40"/>
        <v/>
      </c>
    </row>
    <row r="300" spans="1:15" x14ac:dyDescent="0.3">
      <c r="A300" s="312">
        <v>41573</v>
      </c>
      <c r="B300" s="313">
        <f t="shared" si="33"/>
        <v>10</v>
      </c>
      <c r="C300" s="313">
        <f t="shared" si="34"/>
        <v>1</v>
      </c>
      <c r="D300" s="311">
        <f t="shared" si="35"/>
        <v>3826.6337035078445</v>
      </c>
      <c r="E300" s="311">
        <f>SUM(D$2:D300)</f>
        <v>1292260.8314824593</v>
      </c>
      <c r="F300" s="311">
        <f>Model!$F$42</f>
        <v>1500000</v>
      </c>
      <c r="G300" s="311">
        <f>Model!$G$42</f>
        <v>1497600</v>
      </c>
      <c r="H300" s="311">
        <f>Model!$H$42</f>
        <v>1474200</v>
      </c>
      <c r="I300" s="311">
        <f>Model!$I$42</f>
        <v>1450800</v>
      </c>
      <c r="J300" s="311">
        <f>Model!$J$42</f>
        <v>1380600</v>
      </c>
      <c r="K300" s="314" t="str">
        <f t="shared" si="36"/>
        <v/>
      </c>
      <c r="L300" s="314" t="str">
        <f t="shared" si="37"/>
        <v/>
      </c>
      <c r="M300" s="314" t="str">
        <f t="shared" si="38"/>
        <v/>
      </c>
      <c r="N300" s="314" t="str">
        <f t="shared" si="39"/>
        <v/>
      </c>
      <c r="O300" s="314" t="str">
        <f t="shared" si="40"/>
        <v/>
      </c>
    </row>
    <row r="301" spans="1:15" x14ac:dyDescent="0.3">
      <c r="A301" s="312">
        <v>41574</v>
      </c>
      <c r="B301" s="313">
        <f t="shared" si="33"/>
        <v>10</v>
      </c>
      <c r="C301" s="313">
        <f t="shared" si="34"/>
        <v>1</v>
      </c>
      <c r="D301" s="311">
        <f t="shared" si="35"/>
        <v>3826.6337035078445</v>
      </c>
      <c r="E301" s="311">
        <f>SUM(D$2:D301)</f>
        <v>1296087.4651859673</v>
      </c>
      <c r="F301" s="311">
        <f>Model!$F$42</f>
        <v>1500000</v>
      </c>
      <c r="G301" s="311">
        <f>Model!$G$42</f>
        <v>1497600</v>
      </c>
      <c r="H301" s="311">
        <f>Model!$H$42</f>
        <v>1474200</v>
      </c>
      <c r="I301" s="311">
        <f>Model!$I$42</f>
        <v>1450800</v>
      </c>
      <c r="J301" s="311">
        <f>Model!$J$42</f>
        <v>1380600</v>
      </c>
      <c r="K301" s="314" t="str">
        <f t="shared" si="36"/>
        <v/>
      </c>
      <c r="L301" s="314" t="str">
        <f t="shared" si="37"/>
        <v/>
      </c>
      <c r="M301" s="314" t="str">
        <f t="shared" si="38"/>
        <v/>
      </c>
      <c r="N301" s="314" t="str">
        <f t="shared" si="39"/>
        <v/>
      </c>
      <c r="O301" s="314" t="str">
        <f t="shared" si="40"/>
        <v/>
      </c>
    </row>
    <row r="302" spans="1:15" x14ac:dyDescent="0.3">
      <c r="A302" s="312">
        <v>41575</v>
      </c>
      <c r="B302" s="313">
        <f t="shared" si="33"/>
        <v>10</v>
      </c>
      <c r="C302" s="313">
        <f t="shared" si="34"/>
        <v>1</v>
      </c>
      <c r="D302" s="311">
        <f t="shared" si="35"/>
        <v>3826.6337035078445</v>
      </c>
      <c r="E302" s="311">
        <f>SUM(D$2:D302)</f>
        <v>1299914.0988894752</v>
      </c>
      <c r="F302" s="311">
        <f>Model!$F$42</f>
        <v>1500000</v>
      </c>
      <c r="G302" s="311">
        <f>Model!$G$42</f>
        <v>1497600</v>
      </c>
      <c r="H302" s="311">
        <f>Model!$H$42</f>
        <v>1474200</v>
      </c>
      <c r="I302" s="311">
        <f>Model!$I$42</f>
        <v>1450800</v>
      </c>
      <c r="J302" s="311">
        <f>Model!$J$42</f>
        <v>1380600</v>
      </c>
      <c r="K302" s="314" t="str">
        <f t="shared" si="36"/>
        <v/>
      </c>
      <c r="L302" s="314" t="str">
        <f t="shared" si="37"/>
        <v/>
      </c>
      <c r="M302" s="314" t="str">
        <f t="shared" si="38"/>
        <v/>
      </c>
      <c r="N302" s="314" t="str">
        <f t="shared" si="39"/>
        <v/>
      </c>
      <c r="O302" s="314" t="str">
        <f t="shared" si="40"/>
        <v/>
      </c>
    </row>
    <row r="303" spans="1:15" x14ac:dyDescent="0.3">
      <c r="A303" s="312">
        <v>41576</v>
      </c>
      <c r="B303" s="313">
        <f t="shared" si="33"/>
        <v>10</v>
      </c>
      <c r="C303" s="313">
        <f t="shared" si="34"/>
        <v>1</v>
      </c>
      <c r="D303" s="311">
        <f t="shared" si="35"/>
        <v>3826.6337035078445</v>
      </c>
      <c r="E303" s="311">
        <f>SUM(D$2:D303)</f>
        <v>1303740.7325929832</v>
      </c>
      <c r="F303" s="311">
        <f>Model!$F$42</f>
        <v>1500000</v>
      </c>
      <c r="G303" s="311">
        <f>Model!$G$42</f>
        <v>1497600</v>
      </c>
      <c r="H303" s="311">
        <f>Model!$H$42</f>
        <v>1474200</v>
      </c>
      <c r="I303" s="311">
        <f>Model!$I$42</f>
        <v>1450800</v>
      </c>
      <c r="J303" s="311">
        <f>Model!$J$42</f>
        <v>1380600</v>
      </c>
      <c r="K303" s="314" t="str">
        <f t="shared" si="36"/>
        <v/>
      </c>
      <c r="L303" s="314" t="str">
        <f t="shared" si="37"/>
        <v/>
      </c>
      <c r="M303" s="314" t="str">
        <f t="shared" si="38"/>
        <v/>
      </c>
      <c r="N303" s="314" t="str">
        <f t="shared" si="39"/>
        <v/>
      </c>
      <c r="O303" s="314" t="str">
        <f t="shared" si="40"/>
        <v/>
      </c>
    </row>
    <row r="304" spans="1:15" x14ac:dyDescent="0.3">
      <c r="A304" s="312">
        <v>41577</v>
      </c>
      <c r="B304" s="313">
        <f t="shared" si="33"/>
        <v>10</v>
      </c>
      <c r="C304" s="313">
        <f t="shared" si="34"/>
        <v>1</v>
      </c>
      <c r="D304" s="311">
        <f t="shared" si="35"/>
        <v>3826.6337035078445</v>
      </c>
      <c r="E304" s="311">
        <f>SUM(D$2:D304)</f>
        <v>1307567.3662964911</v>
      </c>
      <c r="F304" s="311">
        <f>Model!$F$42</f>
        <v>1500000</v>
      </c>
      <c r="G304" s="311">
        <f>Model!$G$42</f>
        <v>1497600</v>
      </c>
      <c r="H304" s="311">
        <f>Model!$H$42</f>
        <v>1474200</v>
      </c>
      <c r="I304" s="311">
        <f>Model!$I$42</f>
        <v>1450800</v>
      </c>
      <c r="J304" s="311">
        <f>Model!$J$42</f>
        <v>1380600</v>
      </c>
      <c r="K304" s="314" t="str">
        <f t="shared" si="36"/>
        <v/>
      </c>
      <c r="L304" s="314" t="str">
        <f t="shared" si="37"/>
        <v/>
      </c>
      <c r="M304" s="314" t="str">
        <f t="shared" si="38"/>
        <v/>
      </c>
      <c r="N304" s="314" t="str">
        <f t="shared" si="39"/>
        <v/>
      </c>
      <c r="O304" s="314" t="str">
        <f t="shared" si="40"/>
        <v/>
      </c>
    </row>
    <row r="305" spans="1:15" x14ac:dyDescent="0.3">
      <c r="A305" s="312">
        <v>41578</v>
      </c>
      <c r="B305" s="313">
        <f t="shared" si="33"/>
        <v>10</v>
      </c>
      <c r="C305" s="313">
        <f t="shared" si="34"/>
        <v>1</v>
      </c>
      <c r="D305" s="311">
        <f t="shared" si="35"/>
        <v>3826.6337035078445</v>
      </c>
      <c r="E305" s="311">
        <f>SUM(D$2:D305)</f>
        <v>1311393.9999999991</v>
      </c>
      <c r="F305" s="311">
        <f>Model!$F$42</f>
        <v>1500000</v>
      </c>
      <c r="G305" s="311">
        <f>Model!$G$42</f>
        <v>1497600</v>
      </c>
      <c r="H305" s="311">
        <f>Model!$H$42</f>
        <v>1474200</v>
      </c>
      <c r="I305" s="311">
        <f>Model!$I$42</f>
        <v>1450800</v>
      </c>
      <c r="J305" s="311">
        <f>Model!$J$42</f>
        <v>1380600</v>
      </c>
      <c r="K305" s="314" t="str">
        <f t="shared" si="36"/>
        <v/>
      </c>
      <c r="L305" s="314" t="str">
        <f t="shared" si="37"/>
        <v/>
      </c>
      <c r="M305" s="314" t="str">
        <f t="shared" si="38"/>
        <v/>
      </c>
      <c r="N305" s="314" t="str">
        <f t="shared" si="39"/>
        <v/>
      </c>
      <c r="O305" s="314" t="str">
        <f t="shared" si="40"/>
        <v/>
      </c>
    </row>
    <row r="306" spans="1:15" x14ac:dyDescent="0.3">
      <c r="A306" s="312">
        <v>41579</v>
      </c>
      <c r="B306" s="313">
        <f t="shared" si="33"/>
        <v>11</v>
      </c>
      <c r="C306" s="313">
        <f t="shared" si="34"/>
        <v>1</v>
      </c>
      <c r="D306" s="311">
        <f t="shared" si="35"/>
        <v>1618.9163934426228</v>
      </c>
      <c r="E306" s="311">
        <f>SUM(D$2:D306)</f>
        <v>1313012.9163934416</v>
      </c>
      <c r="F306" s="311">
        <f>Model!$F$42</f>
        <v>1500000</v>
      </c>
      <c r="G306" s="311">
        <f>Model!$G$42</f>
        <v>1497600</v>
      </c>
      <c r="H306" s="311">
        <f>Model!$H$42</f>
        <v>1474200</v>
      </c>
      <c r="I306" s="311">
        <f>Model!$I$42</f>
        <v>1450800</v>
      </c>
      <c r="J306" s="311">
        <f>Model!$J$42</f>
        <v>1380600</v>
      </c>
      <c r="K306" s="314" t="str">
        <f t="shared" si="36"/>
        <v/>
      </c>
      <c r="L306" s="314" t="str">
        <f t="shared" si="37"/>
        <v/>
      </c>
      <c r="M306" s="314" t="str">
        <f t="shared" si="38"/>
        <v/>
      </c>
      <c r="N306" s="314" t="str">
        <f t="shared" si="39"/>
        <v/>
      </c>
      <c r="O306" s="314" t="str">
        <f t="shared" si="40"/>
        <v/>
      </c>
    </row>
    <row r="307" spans="1:15" x14ac:dyDescent="0.3">
      <c r="A307" s="312">
        <v>41580</v>
      </c>
      <c r="B307" s="313">
        <f t="shared" si="33"/>
        <v>11</v>
      </c>
      <c r="C307" s="313">
        <f t="shared" si="34"/>
        <v>1</v>
      </c>
      <c r="D307" s="311">
        <f t="shared" si="35"/>
        <v>1618.9163934426228</v>
      </c>
      <c r="E307" s="311">
        <f>SUM(D$2:D307)</f>
        <v>1314631.8327868842</v>
      </c>
      <c r="F307" s="311">
        <f>Model!$F$42</f>
        <v>1500000</v>
      </c>
      <c r="G307" s="311">
        <f>Model!$G$42</f>
        <v>1497600</v>
      </c>
      <c r="H307" s="311">
        <f>Model!$H$42</f>
        <v>1474200</v>
      </c>
      <c r="I307" s="311">
        <f>Model!$I$42</f>
        <v>1450800</v>
      </c>
      <c r="J307" s="311">
        <f>Model!$J$42</f>
        <v>1380600</v>
      </c>
      <c r="K307" s="314" t="str">
        <f t="shared" si="36"/>
        <v/>
      </c>
      <c r="L307" s="314" t="str">
        <f t="shared" si="37"/>
        <v/>
      </c>
      <c r="M307" s="314" t="str">
        <f t="shared" si="38"/>
        <v/>
      </c>
      <c r="N307" s="314" t="str">
        <f t="shared" si="39"/>
        <v/>
      </c>
      <c r="O307" s="314" t="str">
        <f t="shared" si="40"/>
        <v/>
      </c>
    </row>
    <row r="308" spans="1:15" x14ac:dyDescent="0.3">
      <c r="A308" s="312">
        <v>41581</v>
      </c>
      <c r="B308" s="313">
        <f t="shared" si="33"/>
        <v>11</v>
      </c>
      <c r="C308" s="313">
        <f t="shared" si="34"/>
        <v>1</v>
      </c>
      <c r="D308" s="311">
        <f t="shared" si="35"/>
        <v>1618.9163934426228</v>
      </c>
      <c r="E308" s="311">
        <f>SUM(D$2:D308)</f>
        <v>1316250.7491803267</v>
      </c>
      <c r="F308" s="311">
        <f>Model!$F$42</f>
        <v>1500000</v>
      </c>
      <c r="G308" s="311">
        <f>Model!$G$42</f>
        <v>1497600</v>
      </c>
      <c r="H308" s="311">
        <f>Model!$H$42</f>
        <v>1474200</v>
      </c>
      <c r="I308" s="311">
        <f>Model!$I$42</f>
        <v>1450800</v>
      </c>
      <c r="J308" s="311">
        <f>Model!$J$42</f>
        <v>1380600</v>
      </c>
      <c r="K308" s="314" t="str">
        <f t="shared" si="36"/>
        <v/>
      </c>
      <c r="L308" s="314" t="str">
        <f t="shared" si="37"/>
        <v/>
      </c>
      <c r="M308" s="314" t="str">
        <f t="shared" si="38"/>
        <v/>
      </c>
      <c r="N308" s="314" t="str">
        <f t="shared" si="39"/>
        <v/>
      </c>
      <c r="O308" s="314" t="str">
        <f t="shared" si="40"/>
        <v/>
      </c>
    </row>
    <row r="309" spans="1:15" x14ac:dyDescent="0.3">
      <c r="A309" s="312">
        <v>41582</v>
      </c>
      <c r="B309" s="313">
        <f t="shared" si="33"/>
        <v>11</v>
      </c>
      <c r="C309" s="313">
        <f t="shared" si="34"/>
        <v>1</v>
      </c>
      <c r="D309" s="311">
        <f t="shared" si="35"/>
        <v>1618.9163934426228</v>
      </c>
      <c r="E309" s="311">
        <f>SUM(D$2:D309)</f>
        <v>1317869.6655737692</v>
      </c>
      <c r="F309" s="311">
        <f>Model!$F$42</f>
        <v>1500000</v>
      </c>
      <c r="G309" s="311">
        <f>Model!$G$42</f>
        <v>1497600</v>
      </c>
      <c r="H309" s="311">
        <f>Model!$H$42</f>
        <v>1474200</v>
      </c>
      <c r="I309" s="311">
        <f>Model!$I$42</f>
        <v>1450800</v>
      </c>
      <c r="J309" s="311">
        <f>Model!$J$42</f>
        <v>1380600</v>
      </c>
      <c r="K309" s="314" t="str">
        <f t="shared" si="36"/>
        <v/>
      </c>
      <c r="L309" s="314" t="str">
        <f t="shared" si="37"/>
        <v/>
      </c>
      <c r="M309" s="314" t="str">
        <f t="shared" si="38"/>
        <v/>
      </c>
      <c r="N309" s="314" t="str">
        <f t="shared" si="39"/>
        <v/>
      </c>
      <c r="O309" s="314" t="str">
        <f t="shared" si="40"/>
        <v/>
      </c>
    </row>
    <row r="310" spans="1:15" x14ac:dyDescent="0.3">
      <c r="A310" s="312">
        <v>41583</v>
      </c>
      <c r="B310" s="313">
        <f t="shared" si="33"/>
        <v>11</v>
      </c>
      <c r="C310" s="313">
        <f t="shared" si="34"/>
        <v>1</v>
      </c>
      <c r="D310" s="311">
        <f t="shared" si="35"/>
        <v>1618.9163934426228</v>
      </c>
      <c r="E310" s="311">
        <f>SUM(D$2:D310)</f>
        <v>1319488.5819672118</v>
      </c>
      <c r="F310" s="311">
        <f>Model!$F$42</f>
        <v>1500000</v>
      </c>
      <c r="G310" s="311">
        <f>Model!$G$42</f>
        <v>1497600</v>
      </c>
      <c r="H310" s="311">
        <f>Model!$H$42</f>
        <v>1474200</v>
      </c>
      <c r="I310" s="311">
        <f>Model!$I$42</f>
        <v>1450800</v>
      </c>
      <c r="J310" s="311">
        <f>Model!$J$42</f>
        <v>1380600</v>
      </c>
      <c r="K310" s="314" t="str">
        <f t="shared" si="36"/>
        <v/>
      </c>
      <c r="L310" s="314" t="str">
        <f t="shared" si="37"/>
        <v/>
      </c>
      <c r="M310" s="314" t="str">
        <f t="shared" si="38"/>
        <v/>
      </c>
      <c r="N310" s="314" t="str">
        <f t="shared" si="39"/>
        <v/>
      </c>
      <c r="O310" s="314" t="str">
        <f t="shared" si="40"/>
        <v/>
      </c>
    </row>
    <row r="311" spans="1:15" x14ac:dyDescent="0.3">
      <c r="A311" s="312">
        <v>41584</v>
      </c>
      <c r="B311" s="313">
        <f t="shared" si="33"/>
        <v>11</v>
      </c>
      <c r="C311" s="313">
        <f t="shared" si="34"/>
        <v>1</v>
      </c>
      <c r="D311" s="311">
        <f t="shared" si="35"/>
        <v>1618.9163934426228</v>
      </c>
      <c r="E311" s="311">
        <f>SUM(D$2:D311)</f>
        <v>1321107.4983606543</v>
      </c>
      <c r="F311" s="311">
        <f>Model!$F$42</f>
        <v>1500000</v>
      </c>
      <c r="G311" s="311">
        <f>Model!$G$42</f>
        <v>1497600</v>
      </c>
      <c r="H311" s="311">
        <f>Model!$H$42</f>
        <v>1474200</v>
      </c>
      <c r="I311" s="311">
        <f>Model!$I$42</f>
        <v>1450800</v>
      </c>
      <c r="J311" s="311">
        <f>Model!$J$42</f>
        <v>1380600</v>
      </c>
      <c r="K311" s="314" t="str">
        <f t="shared" si="36"/>
        <v/>
      </c>
      <c r="L311" s="314" t="str">
        <f t="shared" si="37"/>
        <v/>
      </c>
      <c r="M311" s="314" t="str">
        <f t="shared" si="38"/>
        <v/>
      </c>
      <c r="N311" s="314" t="str">
        <f t="shared" si="39"/>
        <v/>
      </c>
      <c r="O311" s="314" t="str">
        <f t="shared" si="40"/>
        <v/>
      </c>
    </row>
    <row r="312" spans="1:15" x14ac:dyDescent="0.3">
      <c r="A312" s="312">
        <v>41585</v>
      </c>
      <c r="B312" s="313">
        <f t="shared" si="33"/>
        <v>11</v>
      </c>
      <c r="C312" s="313">
        <f t="shared" si="34"/>
        <v>1</v>
      </c>
      <c r="D312" s="311">
        <f t="shared" si="35"/>
        <v>1618.9163934426228</v>
      </c>
      <c r="E312" s="311">
        <f>SUM(D$2:D312)</f>
        <v>1322726.4147540969</v>
      </c>
      <c r="F312" s="311">
        <f>Model!$F$42</f>
        <v>1500000</v>
      </c>
      <c r="G312" s="311">
        <f>Model!$G$42</f>
        <v>1497600</v>
      </c>
      <c r="H312" s="311">
        <f>Model!$H$42</f>
        <v>1474200</v>
      </c>
      <c r="I312" s="311">
        <f>Model!$I$42</f>
        <v>1450800</v>
      </c>
      <c r="J312" s="311">
        <f>Model!$J$42</f>
        <v>1380600</v>
      </c>
      <c r="K312" s="314" t="str">
        <f t="shared" si="36"/>
        <v/>
      </c>
      <c r="L312" s="314" t="str">
        <f t="shared" si="37"/>
        <v/>
      </c>
      <c r="M312" s="314" t="str">
        <f t="shared" si="38"/>
        <v/>
      </c>
      <c r="N312" s="314" t="str">
        <f t="shared" si="39"/>
        <v/>
      </c>
      <c r="O312" s="314" t="str">
        <f t="shared" si="40"/>
        <v/>
      </c>
    </row>
    <row r="313" spans="1:15" x14ac:dyDescent="0.3">
      <c r="A313" s="312">
        <v>41586</v>
      </c>
      <c r="B313" s="313">
        <f t="shared" si="33"/>
        <v>11</v>
      </c>
      <c r="C313" s="313">
        <f t="shared" si="34"/>
        <v>1</v>
      </c>
      <c r="D313" s="311">
        <f t="shared" si="35"/>
        <v>1618.9163934426228</v>
      </c>
      <c r="E313" s="311">
        <f>SUM(D$2:D313)</f>
        <v>1324345.3311475394</v>
      </c>
      <c r="F313" s="311">
        <f>Model!$F$42</f>
        <v>1500000</v>
      </c>
      <c r="G313" s="311">
        <f>Model!$G$42</f>
        <v>1497600</v>
      </c>
      <c r="H313" s="311">
        <f>Model!$H$42</f>
        <v>1474200</v>
      </c>
      <c r="I313" s="311">
        <f>Model!$I$42</f>
        <v>1450800</v>
      </c>
      <c r="J313" s="311">
        <f>Model!$J$42</f>
        <v>1380600</v>
      </c>
      <c r="K313" s="314" t="str">
        <f t="shared" si="36"/>
        <v/>
      </c>
      <c r="L313" s="314" t="str">
        <f t="shared" si="37"/>
        <v/>
      </c>
      <c r="M313" s="314" t="str">
        <f t="shared" si="38"/>
        <v/>
      </c>
      <c r="N313" s="314" t="str">
        <f t="shared" si="39"/>
        <v/>
      </c>
      <c r="O313" s="314" t="str">
        <f t="shared" si="40"/>
        <v/>
      </c>
    </row>
    <row r="314" spans="1:15" x14ac:dyDescent="0.3">
      <c r="A314" s="312">
        <v>41587</v>
      </c>
      <c r="B314" s="313">
        <f t="shared" si="33"/>
        <v>11</v>
      </c>
      <c r="C314" s="313">
        <f t="shared" si="34"/>
        <v>1</v>
      </c>
      <c r="D314" s="311">
        <f t="shared" si="35"/>
        <v>1618.9163934426228</v>
      </c>
      <c r="E314" s="311">
        <f>SUM(D$2:D314)</f>
        <v>1325964.247540982</v>
      </c>
      <c r="F314" s="311">
        <f>Model!$F$42</f>
        <v>1500000</v>
      </c>
      <c r="G314" s="311">
        <f>Model!$G$42</f>
        <v>1497600</v>
      </c>
      <c r="H314" s="311">
        <f>Model!$H$42</f>
        <v>1474200</v>
      </c>
      <c r="I314" s="311">
        <f>Model!$I$42</f>
        <v>1450800</v>
      </c>
      <c r="J314" s="311">
        <f>Model!$J$42</f>
        <v>1380600</v>
      </c>
      <c r="K314" s="314" t="str">
        <f t="shared" si="36"/>
        <v/>
      </c>
      <c r="L314" s="314" t="str">
        <f t="shared" si="37"/>
        <v/>
      </c>
      <c r="M314" s="314" t="str">
        <f t="shared" si="38"/>
        <v/>
      </c>
      <c r="N314" s="314" t="str">
        <f t="shared" si="39"/>
        <v/>
      </c>
      <c r="O314" s="314" t="str">
        <f t="shared" si="40"/>
        <v/>
      </c>
    </row>
    <row r="315" spans="1:15" x14ac:dyDescent="0.3">
      <c r="A315" s="312">
        <v>41588</v>
      </c>
      <c r="B315" s="313">
        <f t="shared" si="33"/>
        <v>11</v>
      </c>
      <c r="C315" s="313">
        <f t="shared" si="34"/>
        <v>1</v>
      </c>
      <c r="D315" s="311">
        <f t="shared" si="35"/>
        <v>1618.9163934426228</v>
      </c>
      <c r="E315" s="311">
        <f>SUM(D$2:D315)</f>
        <v>1327583.1639344245</v>
      </c>
      <c r="F315" s="311">
        <f>Model!$F$42</f>
        <v>1500000</v>
      </c>
      <c r="G315" s="311">
        <f>Model!$G$42</f>
        <v>1497600</v>
      </c>
      <c r="H315" s="311">
        <f>Model!$H$42</f>
        <v>1474200</v>
      </c>
      <c r="I315" s="311">
        <f>Model!$I$42</f>
        <v>1450800</v>
      </c>
      <c r="J315" s="311">
        <f>Model!$J$42</f>
        <v>1380600</v>
      </c>
      <c r="K315" s="314" t="str">
        <f t="shared" si="36"/>
        <v/>
      </c>
      <c r="L315" s="314" t="str">
        <f t="shared" si="37"/>
        <v/>
      </c>
      <c r="M315" s="314" t="str">
        <f t="shared" si="38"/>
        <v/>
      </c>
      <c r="N315" s="314" t="str">
        <f t="shared" si="39"/>
        <v/>
      </c>
      <c r="O315" s="314" t="str">
        <f t="shared" si="40"/>
        <v/>
      </c>
    </row>
    <row r="316" spans="1:15" x14ac:dyDescent="0.3">
      <c r="A316" s="312">
        <v>41589</v>
      </c>
      <c r="B316" s="313">
        <f t="shared" si="33"/>
        <v>11</v>
      </c>
      <c r="C316" s="313">
        <f t="shared" si="34"/>
        <v>1</v>
      </c>
      <c r="D316" s="311">
        <f t="shared" si="35"/>
        <v>1618.9163934426228</v>
      </c>
      <c r="E316" s="311">
        <f>SUM(D$2:D316)</f>
        <v>1329202.0803278671</v>
      </c>
      <c r="F316" s="311">
        <f>Model!$F$42</f>
        <v>1500000</v>
      </c>
      <c r="G316" s="311">
        <f>Model!$G$42</f>
        <v>1497600</v>
      </c>
      <c r="H316" s="311">
        <f>Model!$H$42</f>
        <v>1474200</v>
      </c>
      <c r="I316" s="311">
        <f>Model!$I$42</f>
        <v>1450800</v>
      </c>
      <c r="J316" s="311">
        <f>Model!$J$42</f>
        <v>1380600</v>
      </c>
      <c r="K316" s="314" t="str">
        <f t="shared" si="36"/>
        <v/>
      </c>
      <c r="L316" s="314" t="str">
        <f t="shared" si="37"/>
        <v/>
      </c>
      <c r="M316" s="314" t="str">
        <f t="shared" si="38"/>
        <v/>
      </c>
      <c r="N316" s="314" t="str">
        <f t="shared" si="39"/>
        <v/>
      </c>
      <c r="O316" s="314" t="str">
        <f t="shared" si="40"/>
        <v/>
      </c>
    </row>
    <row r="317" spans="1:15" x14ac:dyDescent="0.3">
      <c r="A317" s="312">
        <v>41590</v>
      </c>
      <c r="B317" s="313">
        <f t="shared" si="33"/>
        <v>11</v>
      </c>
      <c r="C317" s="313">
        <f t="shared" si="34"/>
        <v>1</v>
      </c>
      <c r="D317" s="311">
        <f t="shared" si="35"/>
        <v>1618.9163934426228</v>
      </c>
      <c r="E317" s="311">
        <f>SUM(D$2:D317)</f>
        <v>1330820.9967213096</v>
      </c>
      <c r="F317" s="311">
        <f>Model!$F$42</f>
        <v>1500000</v>
      </c>
      <c r="G317" s="311">
        <f>Model!$G$42</f>
        <v>1497600</v>
      </c>
      <c r="H317" s="311">
        <f>Model!$H$42</f>
        <v>1474200</v>
      </c>
      <c r="I317" s="311">
        <f>Model!$I$42</f>
        <v>1450800</v>
      </c>
      <c r="J317" s="311">
        <f>Model!$J$42</f>
        <v>1380600</v>
      </c>
      <c r="K317" s="314" t="str">
        <f t="shared" si="36"/>
        <v/>
      </c>
      <c r="L317" s="314" t="str">
        <f t="shared" si="37"/>
        <v/>
      </c>
      <c r="M317" s="314" t="str">
        <f t="shared" si="38"/>
        <v/>
      </c>
      <c r="N317" s="314" t="str">
        <f t="shared" si="39"/>
        <v/>
      </c>
      <c r="O317" s="314" t="str">
        <f t="shared" si="40"/>
        <v/>
      </c>
    </row>
    <row r="318" spans="1:15" x14ac:dyDescent="0.3">
      <c r="A318" s="312">
        <v>41591</v>
      </c>
      <c r="B318" s="313">
        <f t="shared" si="33"/>
        <v>11</v>
      </c>
      <c r="C318" s="313">
        <f t="shared" si="34"/>
        <v>1</v>
      </c>
      <c r="D318" s="311">
        <f t="shared" si="35"/>
        <v>1618.9163934426228</v>
      </c>
      <c r="E318" s="311">
        <f>SUM(D$2:D318)</f>
        <v>1332439.9131147522</v>
      </c>
      <c r="F318" s="311">
        <f>Model!$F$42</f>
        <v>1500000</v>
      </c>
      <c r="G318" s="311">
        <f>Model!$G$42</f>
        <v>1497600</v>
      </c>
      <c r="H318" s="311">
        <f>Model!$H$42</f>
        <v>1474200</v>
      </c>
      <c r="I318" s="311">
        <f>Model!$I$42</f>
        <v>1450800</v>
      </c>
      <c r="J318" s="311">
        <f>Model!$J$42</f>
        <v>1380600</v>
      </c>
      <c r="K318" s="314" t="str">
        <f t="shared" si="36"/>
        <v/>
      </c>
      <c r="L318" s="314" t="str">
        <f t="shared" si="37"/>
        <v/>
      </c>
      <c r="M318" s="314" t="str">
        <f t="shared" si="38"/>
        <v/>
      </c>
      <c r="N318" s="314" t="str">
        <f t="shared" si="39"/>
        <v/>
      </c>
      <c r="O318" s="314" t="str">
        <f t="shared" si="40"/>
        <v/>
      </c>
    </row>
    <row r="319" spans="1:15" x14ac:dyDescent="0.3">
      <c r="A319" s="312">
        <v>41592</v>
      </c>
      <c r="B319" s="313">
        <f t="shared" si="33"/>
        <v>11</v>
      </c>
      <c r="C319" s="313">
        <f t="shared" si="34"/>
        <v>1</v>
      </c>
      <c r="D319" s="311">
        <f t="shared" si="35"/>
        <v>1618.9163934426228</v>
      </c>
      <c r="E319" s="311">
        <f>SUM(D$2:D319)</f>
        <v>1334058.8295081947</v>
      </c>
      <c r="F319" s="311">
        <f>Model!$F$42</f>
        <v>1500000</v>
      </c>
      <c r="G319" s="311">
        <f>Model!$G$42</f>
        <v>1497600</v>
      </c>
      <c r="H319" s="311">
        <f>Model!$H$42</f>
        <v>1474200</v>
      </c>
      <c r="I319" s="311">
        <f>Model!$I$42</f>
        <v>1450800</v>
      </c>
      <c r="J319" s="311">
        <f>Model!$J$42</f>
        <v>1380600</v>
      </c>
      <c r="K319" s="314" t="str">
        <f t="shared" si="36"/>
        <v/>
      </c>
      <c r="L319" s="314" t="str">
        <f t="shared" si="37"/>
        <v/>
      </c>
      <c r="M319" s="314" t="str">
        <f t="shared" si="38"/>
        <v/>
      </c>
      <c r="N319" s="314" t="str">
        <f t="shared" si="39"/>
        <v/>
      </c>
      <c r="O319" s="314" t="str">
        <f t="shared" si="40"/>
        <v/>
      </c>
    </row>
    <row r="320" spans="1:15" x14ac:dyDescent="0.3">
      <c r="A320" s="312">
        <v>41593</v>
      </c>
      <c r="B320" s="313">
        <f t="shared" si="33"/>
        <v>11</v>
      </c>
      <c r="C320" s="313">
        <f t="shared" si="34"/>
        <v>1</v>
      </c>
      <c r="D320" s="311">
        <f t="shared" si="35"/>
        <v>1618.9163934426228</v>
      </c>
      <c r="E320" s="311">
        <f>SUM(D$2:D320)</f>
        <v>1335677.7459016372</v>
      </c>
      <c r="F320" s="311">
        <f>Model!$F$42</f>
        <v>1500000</v>
      </c>
      <c r="G320" s="311">
        <f>Model!$G$42</f>
        <v>1497600</v>
      </c>
      <c r="H320" s="311">
        <f>Model!$H$42</f>
        <v>1474200</v>
      </c>
      <c r="I320" s="311">
        <f>Model!$I$42</f>
        <v>1450800</v>
      </c>
      <c r="J320" s="311">
        <f>Model!$J$42</f>
        <v>1380600</v>
      </c>
      <c r="K320" s="314" t="str">
        <f t="shared" si="36"/>
        <v/>
      </c>
      <c r="L320" s="314" t="str">
        <f t="shared" si="37"/>
        <v/>
      </c>
      <c r="M320" s="314" t="str">
        <f t="shared" si="38"/>
        <v/>
      </c>
      <c r="N320" s="314" t="str">
        <f t="shared" si="39"/>
        <v/>
      </c>
      <c r="O320" s="314" t="str">
        <f t="shared" si="40"/>
        <v/>
      </c>
    </row>
    <row r="321" spans="1:15" x14ac:dyDescent="0.3">
      <c r="A321" s="312">
        <v>41594</v>
      </c>
      <c r="B321" s="313">
        <f t="shared" si="33"/>
        <v>11</v>
      </c>
      <c r="C321" s="313">
        <f t="shared" si="34"/>
        <v>1</v>
      </c>
      <c r="D321" s="311">
        <f t="shared" si="35"/>
        <v>1618.9163934426228</v>
      </c>
      <c r="E321" s="311">
        <f>SUM(D$2:D321)</f>
        <v>1337296.6622950798</v>
      </c>
      <c r="F321" s="311">
        <f>Model!$F$42</f>
        <v>1500000</v>
      </c>
      <c r="G321" s="311">
        <f>Model!$G$42</f>
        <v>1497600</v>
      </c>
      <c r="H321" s="311">
        <f>Model!$H$42</f>
        <v>1474200</v>
      </c>
      <c r="I321" s="311">
        <f>Model!$I$42</f>
        <v>1450800</v>
      </c>
      <c r="J321" s="311">
        <f>Model!$J$42</f>
        <v>1380600</v>
      </c>
      <c r="K321" s="314" t="str">
        <f t="shared" si="36"/>
        <v/>
      </c>
      <c r="L321" s="314" t="str">
        <f t="shared" si="37"/>
        <v/>
      </c>
      <c r="M321" s="314" t="str">
        <f t="shared" si="38"/>
        <v/>
      </c>
      <c r="N321" s="314" t="str">
        <f t="shared" si="39"/>
        <v/>
      </c>
      <c r="O321" s="314" t="str">
        <f t="shared" si="40"/>
        <v/>
      </c>
    </row>
    <row r="322" spans="1:15" x14ac:dyDescent="0.3">
      <c r="A322" s="312">
        <v>41595</v>
      </c>
      <c r="B322" s="313">
        <f t="shared" ref="B322:B366" si="41">MONTH(A322)</f>
        <v>11</v>
      </c>
      <c r="C322" s="313">
        <f t="shared" ref="C322:C366" si="42">IF(VLOOKUP($B322,$Q$2:$R$15,2,FALSE)=0,1,IF(VLOOKUP($B322,$Q$2:$R$15,2,FALSE)=VLOOKUP($B322,$Q$2:$S$15,3,FALSE),0,IF(AND((VLOOKUP(($B322-1),$Q$2:$R$15,2,FALSE)&gt;=1),VLOOKUP($B322,$Q$2:$R$15,2,FALSE)&gt;=DAY(A322)),0,IF(AND((VLOOKUP(($B322+1),$Q$2:$R$15,2,FALSE)&gt;=1),DAY(A322)&gt;(VLOOKUP($B322,$Q$2:$S$15,3,FALSE)-VLOOKUP($B322,$Q$2:$R$15,2,FALSE))),0,1))))</f>
        <v>1</v>
      </c>
      <c r="D322" s="311">
        <f t="shared" ref="D322:D366" si="43">IF(C322=0,0,VLOOKUP(B322,$Q$3:$T$14,4,FALSE))</f>
        <v>1618.9163934426228</v>
      </c>
      <c r="E322" s="311">
        <f>SUM(D$2:D322)</f>
        <v>1338915.5786885223</v>
      </c>
      <c r="F322" s="311">
        <f>Model!$F$42</f>
        <v>1500000</v>
      </c>
      <c r="G322" s="311">
        <f>Model!$G$42</f>
        <v>1497600</v>
      </c>
      <c r="H322" s="311">
        <f>Model!$H$42</f>
        <v>1474200</v>
      </c>
      <c r="I322" s="311">
        <f>Model!$I$42</f>
        <v>1450800</v>
      </c>
      <c r="J322" s="311">
        <f>Model!$J$42</f>
        <v>1380600</v>
      </c>
      <c r="K322" s="314" t="str">
        <f t="shared" ref="K322:K366" si="44">IF(ISNUMBER(K321),"  ",IF(K321="  ","  ",IF($E322&gt;F322,$A322,"")))</f>
        <v/>
      </c>
      <c r="L322" s="314" t="str">
        <f t="shared" ref="L322:L366" si="45">IF(ISNUMBER(L321),"  ",IF(L321="  ","  ",IF($E322&gt;G322,$A322,"")))</f>
        <v/>
      </c>
      <c r="M322" s="314" t="str">
        <f t="shared" ref="M322:M366" si="46">IF(ISNUMBER(M321),"  ",IF(M321="  ","  ",IF($E322&gt;H322,$A322,"")))</f>
        <v/>
      </c>
      <c r="N322" s="314" t="str">
        <f t="shared" ref="N322:N366" si="47">IF(ISNUMBER(N321),"  ",IF(N321="  ","  ",IF($E322&gt;I322,$A322,"")))</f>
        <v/>
      </c>
      <c r="O322" s="314" t="str">
        <f t="shared" ref="O322:O366" si="48">IF(ISNUMBER(O321),"  ",IF(O321="  ","  ",IF($E322&gt;J322,$A322,"")))</f>
        <v/>
      </c>
    </row>
    <row r="323" spans="1:15" x14ac:dyDescent="0.3">
      <c r="A323" s="312">
        <v>41596</v>
      </c>
      <c r="B323" s="313">
        <f t="shared" si="41"/>
        <v>11</v>
      </c>
      <c r="C323" s="313">
        <f t="shared" si="42"/>
        <v>1</v>
      </c>
      <c r="D323" s="311">
        <f t="shared" si="43"/>
        <v>1618.9163934426228</v>
      </c>
      <c r="E323" s="311">
        <f>SUM(D$2:D323)</f>
        <v>1340534.4950819649</v>
      </c>
      <c r="F323" s="311">
        <f>Model!$F$42</f>
        <v>1500000</v>
      </c>
      <c r="G323" s="311">
        <f>Model!$G$42</f>
        <v>1497600</v>
      </c>
      <c r="H323" s="311">
        <f>Model!$H$42</f>
        <v>1474200</v>
      </c>
      <c r="I323" s="311">
        <f>Model!$I$42</f>
        <v>1450800</v>
      </c>
      <c r="J323" s="311">
        <f>Model!$J$42</f>
        <v>1380600</v>
      </c>
      <c r="K323" s="314" t="str">
        <f t="shared" si="44"/>
        <v/>
      </c>
      <c r="L323" s="314" t="str">
        <f t="shared" si="45"/>
        <v/>
      </c>
      <c r="M323" s="314" t="str">
        <f t="shared" si="46"/>
        <v/>
      </c>
      <c r="N323" s="314" t="str">
        <f t="shared" si="47"/>
        <v/>
      </c>
      <c r="O323" s="314" t="str">
        <f t="shared" si="48"/>
        <v/>
      </c>
    </row>
    <row r="324" spans="1:15" x14ac:dyDescent="0.3">
      <c r="A324" s="312">
        <v>41597</v>
      </c>
      <c r="B324" s="313">
        <f t="shared" si="41"/>
        <v>11</v>
      </c>
      <c r="C324" s="313">
        <f t="shared" si="42"/>
        <v>1</v>
      </c>
      <c r="D324" s="311">
        <f t="shared" si="43"/>
        <v>1618.9163934426228</v>
      </c>
      <c r="E324" s="311">
        <f>SUM(D$2:D324)</f>
        <v>1342153.4114754074</v>
      </c>
      <c r="F324" s="311">
        <f>Model!$F$42</f>
        <v>1500000</v>
      </c>
      <c r="G324" s="311">
        <f>Model!$G$42</f>
        <v>1497600</v>
      </c>
      <c r="H324" s="311">
        <f>Model!$H$42</f>
        <v>1474200</v>
      </c>
      <c r="I324" s="311">
        <f>Model!$I$42</f>
        <v>1450800</v>
      </c>
      <c r="J324" s="311">
        <f>Model!$J$42</f>
        <v>1380600</v>
      </c>
      <c r="K324" s="314" t="str">
        <f t="shared" si="44"/>
        <v/>
      </c>
      <c r="L324" s="314" t="str">
        <f t="shared" si="45"/>
        <v/>
      </c>
      <c r="M324" s="314" t="str">
        <f t="shared" si="46"/>
        <v/>
      </c>
      <c r="N324" s="314" t="str">
        <f t="shared" si="47"/>
        <v/>
      </c>
      <c r="O324" s="314" t="str">
        <f t="shared" si="48"/>
        <v/>
      </c>
    </row>
    <row r="325" spans="1:15" x14ac:dyDescent="0.3">
      <c r="A325" s="312">
        <v>41598</v>
      </c>
      <c r="B325" s="313">
        <f t="shared" si="41"/>
        <v>11</v>
      </c>
      <c r="C325" s="313">
        <f t="shared" si="42"/>
        <v>1</v>
      </c>
      <c r="D325" s="311">
        <f t="shared" si="43"/>
        <v>1618.9163934426228</v>
      </c>
      <c r="E325" s="311">
        <f>SUM(D$2:D325)</f>
        <v>1343772.32786885</v>
      </c>
      <c r="F325" s="311">
        <f>Model!$F$42</f>
        <v>1500000</v>
      </c>
      <c r="G325" s="311">
        <f>Model!$G$42</f>
        <v>1497600</v>
      </c>
      <c r="H325" s="311">
        <f>Model!$H$42</f>
        <v>1474200</v>
      </c>
      <c r="I325" s="311">
        <f>Model!$I$42</f>
        <v>1450800</v>
      </c>
      <c r="J325" s="311">
        <f>Model!$J$42</f>
        <v>1380600</v>
      </c>
      <c r="K325" s="314" t="str">
        <f t="shared" si="44"/>
        <v/>
      </c>
      <c r="L325" s="314" t="str">
        <f t="shared" si="45"/>
        <v/>
      </c>
      <c r="M325" s="314" t="str">
        <f t="shared" si="46"/>
        <v/>
      </c>
      <c r="N325" s="314" t="str">
        <f t="shared" si="47"/>
        <v/>
      </c>
      <c r="O325" s="314" t="str">
        <f t="shared" si="48"/>
        <v/>
      </c>
    </row>
    <row r="326" spans="1:15" x14ac:dyDescent="0.3">
      <c r="A326" s="312">
        <v>41599</v>
      </c>
      <c r="B326" s="313">
        <f t="shared" si="41"/>
        <v>11</v>
      </c>
      <c r="C326" s="313">
        <f t="shared" si="42"/>
        <v>1</v>
      </c>
      <c r="D326" s="311">
        <f t="shared" si="43"/>
        <v>1618.9163934426228</v>
      </c>
      <c r="E326" s="311">
        <f>SUM(D$2:D326)</f>
        <v>1345391.2442622925</v>
      </c>
      <c r="F326" s="311">
        <f>Model!$F$42</f>
        <v>1500000</v>
      </c>
      <c r="G326" s="311">
        <f>Model!$G$42</f>
        <v>1497600</v>
      </c>
      <c r="H326" s="311">
        <f>Model!$H$42</f>
        <v>1474200</v>
      </c>
      <c r="I326" s="311">
        <f>Model!$I$42</f>
        <v>1450800</v>
      </c>
      <c r="J326" s="311">
        <f>Model!$J$42</f>
        <v>1380600</v>
      </c>
      <c r="K326" s="314" t="str">
        <f t="shared" si="44"/>
        <v/>
      </c>
      <c r="L326" s="314" t="str">
        <f t="shared" si="45"/>
        <v/>
      </c>
      <c r="M326" s="314" t="str">
        <f t="shared" si="46"/>
        <v/>
      </c>
      <c r="N326" s="314" t="str">
        <f t="shared" si="47"/>
        <v/>
      </c>
      <c r="O326" s="314" t="str">
        <f t="shared" si="48"/>
        <v/>
      </c>
    </row>
    <row r="327" spans="1:15" x14ac:dyDescent="0.3">
      <c r="A327" s="312">
        <v>41600</v>
      </c>
      <c r="B327" s="313">
        <f t="shared" si="41"/>
        <v>11</v>
      </c>
      <c r="C327" s="313">
        <f t="shared" si="42"/>
        <v>1</v>
      </c>
      <c r="D327" s="311">
        <f t="shared" si="43"/>
        <v>1618.9163934426228</v>
      </c>
      <c r="E327" s="311">
        <f>SUM(D$2:D327)</f>
        <v>1347010.1606557351</v>
      </c>
      <c r="F327" s="311">
        <f>Model!$F$42</f>
        <v>1500000</v>
      </c>
      <c r="G327" s="311">
        <f>Model!$G$42</f>
        <v>1497600</v>
      </c>
      <c r="H327" s="311">
        <f>Model!$H$42</f>
        <v>1474200</v>
      </c>
      <c r="I327" s="311">
        <f>Model!$I$42</f>
        <v>1450800</v>
      </c>
      <c r="J327" s="311">
        <f>Model!$J$42</f>
        <v>1380600</v>
      </c>
      <c r="K327" s="314" t="str">
        <f t="shared" si="44"/>
        <v/>
      </c>
      <c r="L327" s="314" t="str">
        <f t="shared" si="45"/>
        <v/>
      </c>
      <c r="M327" s="314" t="str">
        <f t="shared" si="46"/>
        <v/>
      </c>
      <c r="N327" s="314" t="str">
        <f t="shared" si="47"/>
        <v/>
      </c>
      <c r="O327" s="314" t="str">
        <f t="shared" si="48"/>
        <v/>
      </c>
    </row>
    <row r="328" spans="1:15" x14ac:dyDescent="0.3">
      <c r="A328" s="312">
        <v>41601</v>
      </c>
      <c r="B328" s="313">
        <f t="shared" si="41"/>
        <v>11</v>
      </c>
      <c r="C328" s="313">
        <f t="shared" si="42"/>
        <v>1</v>
      </c>
      <c r="D328" s="311">
        <f t="shared" si="43"/>
        <v>1618.9163934426228</v>
      </c>
      <c r="E328" s="311">
        <f>SUM(D$2:D328)</f>
        <v>1348629.0770491776</v>
      </c>
      <c r="F328" s="311">
        <f>Model!$F$42</f>
        <v>1500000</v>
      </c>
      <c r="G328" s="311">
        <f>Model!$G$42</f>
        <v>1497600</v>
      </c>
      <c r="H328" s="311">
        <f>Model!$H$42</f>
        <v>1474200</v>
      </c>
      <c r="I328" s="311">
        <f>Model!$I$42</f>
        <v>1450800</v>
      </c>
      <c r="J328" s="311">
        <f>Model!$J$42</f>
        <v>1380600</v>
      </c>
      <c r="K328" s="314" t="str">
        <f t="shared" si="44"/>
        <v/>
      </c>
      <c r="L328" s="314" t="str">
        <f t="shared" si="45"/>
        <v/>
      </c>
      <c r="M328" s="314" t="str">
        <f t="shared" si="46"/>
        <v/>
      </c>
      <c r="N328" s="314" t="str">
        <f t="shared" si="47"/>
        <v/>
      </c>
      <c r="O328" s="314" t="str">
        <f t="shared" si="48"/>
        <v/>
      </c>
    </row>
    <row r="329" spans="1:15" x14ac:dyDescent="0.3">
      <c r="A329" s="312">
        <v>41602</v>
      </c>
      <c r="B329" s="313">
        <f t="shared" si="41"/>
        <v>11</v>
      </c>
      <c r="C329" s="313">
        <f t="shared" si="42"/>
        <v>1</v>
      </c>
      <c r="D329" s="311">
        <f t="shared" si="43"/>
        <v>1618.9163934426228</v>
      </c>
      <c r="E329" s="311">
        <f>SUM(D$2:D329)</f>
        <v>1350247.9934426202</v>
      </c>
      <c r="F329" s="311">
        <f>Model!$F$42</f>
        <v>1500000</v>
      </c>
      <c r="G329" s="311">
        <f>Model!$G$42</f>
        <v>1497600</v>
      </c>
      <c r="H329" s="311">
        <f>Model!$H$42</f>
        <v>1474200</v>
      </c>
      <c r="I329" s="311">
        <f>Model!$I$42</f>
        <v>1450800</v>
      </c>
      <c r="J329" s="311">
        <f>Model!$J$42</f>
        <v>1380600</v>
      </c>
      <c r="K329" s="314" t="str">
        <f t="shared" si="44"/>
        <v/>
      </c>
      <c r="L329" s="314" t="str">
        <f t="shared" si="45"/>
        <v/>
      </c>
      <c r="M329" s="314" t="str">
        <f t="shared" si="46"/>
        <v/>
      </c>
      <c r="N329" s="314" t="str">
        <f t="shared" si="47"/>
        <v/>
      </c>
      <c r="O329" s="314" t="str">
        <f t="shared" si="48"/>
        <v/>
      </c>
    </row>
    <row r="330" spans="1:15" x14ac:dyDescent="0.3">
      <c r="A330" s="312">
        <v>41603</v>
      </c>
      <c r="B330" s="313">
        <f t="shared" si="41"/>
        <v>11</v>
      </c>
      <c r="C330" s="313">
        <f t="shared" si="42"/>
        <v>1</v>
      </c>
      <c r="D330" s="311">
        <f t="shared" si="43"/>
        <v>1618.9163934426228</v>
      </c>
      <c r="E330" s="311">
        <f>SUM(D$2:D330)</f>
        <v>1351866.9098360627</v>
      </c>
      <c r="F330" s="311">
        <f>Model!$F$42</f>
        <v>1500000</v>
      </c>
      <c r="G330" s="311">
        <f>Model!$G$42</f>
        <v>1497600</v>
      </c>
      <c r="H330" s="311">
        <f>Model!$H$42</f>
        <v>1474200</v>
      </c>
      <c r="I330" s="311">
        <f>Model!$I$42</f>
        <v>1450800</v>
      </c>
      <c r="J330" s="311">
        <f>Model!$J$42</f>
        <v>1380600</v>
      </c>
      <c r="K330" s="314" t="str">
        <f t="shared" si="44"/>
        <v/>
      </c>
      <c r="L330" s="314" t="str">
        <f t="shared" si="45"/>
        <v/>
      </c>
      <c r="M330" s="314" t="str">
        <f t="shared" si="46"/>
        <v/>
      </c>
      <c r="N330" s="314" t="str">
        <f t="shared" si="47"/>
        <v/>
      </c>
      <c r="O330" s="314" t="str">
        <f t="shared" si="48"/>
        <v/>
      </c>
    </row>
    <row r="331" spans="1:15" x14ac:dyDescent="0.3">
      <c r="A331" s="312">
        <v>41604</v>
      </c>
      <c r="B331" s="313">
        <f t="shared" si="41"/>
        <v>11</v>
      </c>
      <c r="C331" s="313">
        <f t="shared" si="42"/>
        <v>1</v>
      </c>
      <c r="D331" s="311">
        <f t="shared" si="43"/>
        <v>1618.9163934426228</v>
      </c>
      <c r="E331" s="311">
        <f>SUM(D$2:D331)</f>
        <v>1353485.8262295052</v>
      </c>
      <c r="F331" s="311">
        <f>Model!$F$42</f>
        <v>1500000</v>
      </c>
      <c r="G331" s="311">
        <f>Model!$G$42</f>
        <v>1497600</v>
      </c>
      <c r="H331" s="311">
        <f>Model!$H$42</f>
        <v>1474200</v>
      </c>
      <c r="I331" s="311">
        <f>Model!$I$42</f>
        <v>1450800</v>
      </c>
      <c r="J331" s="311">
        <f>Model!$J$42</f>
        <v>1380600</v>
      </c>
      <c r="K331" s="314" t="str">
        <f t="shared" si="44"/>
        <v/>
      </c>
      <c r="L331" s="314" t="str">
        <f t="shared" si="45"/>
        <v/>
      </c>
      <c r="M331" s="314" t="str">
        <f t="shared" si="46"/>
        <v/>
      </c>
      <c r="N331" s="314" t="str">
        <f t="shared" si="47"/>
        <v/>
      </c>
      <c r="O331" s="314" t="str">
        <f t="shared" si="48"/>
        <v/>
      </c>
    </row>
    <row r="332" spans="1:15" x14ac:dyDescent="0.3">
      <c r="A332" s="312">
        <v>41605</v>
      </c>
      <c r="B332" s="313">
        <f t="shared" si="41"/>
        <v>11</v>
      </c>
      <c r="C332" s="313">
        <f t="shared" si="42"/>
        <v>1</v>
      </c>
      <c r="D332" s="311">
        <f t="shared" si="43"/>
        <v>1618.9163934426228</v>
      </c>
      <c r="E332" s="311">
        <f>SUM(D$2:D332)</f>
        <v>1355104.7426229478</v>
      </c>
      <c r="F332" s="311">
        <f>Model!$F$42</f>
        <v>1500000</v>
      </c>
      <c r="G332" s="311">
        <f>Model!$G$42</f>
        <v>1497600</v>
      </c>
      <c r="H332" s="311">
        <f>Model!$H$42</f>
        <v>1474200</v>
      </c>
      <c r="I332" s="311">
        <f>Model!$I$42</f>
        <v>1450800</v>
      </c>
      <c r="J332" s="311">
        <f>Model!$J$42</f>
        <v>1380600</v>
      </c>
      <c r="K332" s="314" t="str">
        <f t="shared" si="44"/>
        <v/>
      </c>
      <c r="L332" s="314" t="str">
        <f t="shared" si="45"/>
        <v/>
      </c>
      <c r="M332" s="314" t="str">
        <f t="shared" si="46"/>
        <v/>
      </c>
      <c r="N332" s="314" t="str">
        <f t="shared" si="47"/>
        <v/>
      </c>
      <c r="O332" s="314" t="str">
        <f t="shared" si="48"/>
        <v/>
      </c>
    </row>
    <row r="333" spans="1:15" x14ac:dyDescent="0.3">
      <c r="A333" s="312">
        <v>41606</v>
      </c>
      <c r="B333" s="313">
        <f t="shared" si="41"/>
        <v>11</v>
      </c>
      <c r="C333" s="313">
        <f t="shared" si="42"/>
        <v>1</v>
      </c>
      <c r="D333" s="311">
        <f t="shared" si="43"/>
        <v>1618.9163934426228</v>
      </c>
      <c r="E333" s="311">
        <f>SUM(D$2:D333)</f>
        <v>1356723.6590163903</v>
      </c>
      <c r="F333" s="311">
        <f>Model!$F$42</f>
        <v>1500000</v>
      </c>
      <c r="G333" s="311">
        <f>Model!$G$42</f>
        <v>1497600</v>
      </c>
      <c r="H333" s="311">
        <f>Model!$H$42</f>
        <v>1474200</v>
      </c>
      <c r="I333" s="311">
        <f>Model!$I$42</f>
        <v>1450800</v>
      </c>
      <c r="J333" s="311">
        <f>Model!$J$42</f>
        <v>1380600</v>
      </c>
      <c r="K333" s="314" t="str">
        <f t="shared" si="44"/>
        <v/>
      </c>
      <c r="L333" s="314" t="str">
        <f t="shared" si="45"/>
        <v/>
      </c>
      <c r="M333" s="314" t="str">
        <f t="shared" si="46"/>
        <v/>
      </c>
      <c r="N333" s="314" t="str">
        <f t="shared" si="47"/>
        <v/>
      </c>
      <c r="O333" s="314" t="str">
        <f t="shared" si="48"/>
        <v/>
      </c>
    </row>
    <row r="334" spans="1:15" x14ac:dyDescent="0.3">
      <c r="A334" s="312">
        <v>41607</v>
      </c>
      <c r="B334" s="313">
        <f t="shared" si="41"/>
        <v>11</v>
      </c>
      <c r="C334" s="313">
        <f t="shared" si="42"/>
        <v>1</v>
      </c>
      <c r="D334" s="311">
        <f t="shared" si="43"/>
        <v>1618.9163934426228</v>
      </c>
      <c r="E334" s="311">
        <f>SUM(D$2:D334)</f>
        <v>1358342.5754098329</v>
      </c>
      <c r="F334" s="311">
        <f>Model!$F$42</f>
        <v>1500000</v>
      </c>
      <c r="G334" s="311">
        <f>Model!$G$42</f>
        <v>1497600</v>
      </c>
      <c r="H334" s="311">
        <f>Model!$H$42</f>
        <v>1474200</v>
      </c>
      <c r="I334" s="311">
        <f>Model!$I$42</f>
        <v>1450800</v>
      </c>
      <c r="J334" s="311">
        <f>Model!$J$42</f>
        <v>1380600</v>
      </c>
      <c r="K334" s="314" t="str">
        <f t="shared" si="44"/>
        <v/>
      </c>
      <c r="L334" s="314" t="str">
        <f t="shared" si="45"/>
        <v/>
      </c>
      <c r="M334" s="314" t="str">
        <f t="shared" si="46"/>
        <v/>
      </c>
      <c r="N334" s="314" t="str">
        <f t="shared" si="47"/>
        <v/>
      </c>
      <c r="O334" s="314" t="str">
        <f t="shared" si="48"/>
        <v/>
      </c>
    </row>
    <row r="335" spans="1:15" x14ac:dyDescent="0.3">
      <c r="A335" s="312">
        <v>41608</v>
      </c>
      <c r="B335" s="313">
        <f t="shared" si="41"/>
        <v>11</v>
      </c>
      <c r="C335" s="313">
        <f t="shared" si="42"/>
        <v>1</v>
      </c>
      <c r="D335" s="311">
        <f t="shared" si="43"/>
        <v>1618.9163934426228</v>
      </c>
      <c r="E335" s="311">
        <f>SUM(D$2:D335)</f>
        <v>1359961.4918032754</v>
      </c>
      <c r="F335" s="311">
        <f>Model!$F$42</f>
        <v>1500000</v>
      </c>
      <c r="G335" s="311">
        <f>Model!$G$42</f>
        <v>1497600</v>
      </c>
      <c r="H335" s="311">
        <f>Model!$H$42</f>
        <v>1474200</v>
      </c>
      <c r="I335" s="311">
        <f>Model!$I$42</f>
        <v>1450800</v>
      </c>
      <c r="J335" s="311">
        <f>Model!$J$42</f>
        <v>1380600</v>
      </c>
      <c r="K335" s="314" t="str">
        <f t="shared" si="44"/>
        <v/>
      </c>
      <c r="L335" s="314" t="str">
        <f t="shared" si="45"/>
        <v/>
      </c>
      <c r="M335" s="314" t="str">
        <f t="shared" si="46"/>
        <v/>
      </c>
      <c r="N335" s="314" t="str">
        <f t="shared" si="47"/>
        <v/>
      </c>
      <c r="O335" s="314" t="str">
        <f t="shared" si="48"/>
        <v/>
      </c>
    </row>
    <row r="336" spans="1:15" x14ac:dyDescent="0.3">
      <c r="A336" s="312">
        <v>41609</v>
      </c>
      <c r="B336" s="313">
        <f t="shared" si="41"/>
        <v>12</v>
      </c>
      <c r="C336" s="313">
        <f t="shared" si="42"/>
        <v>1</v>
      </c>
      <c r="D336" s="311">
        <f t="shared" si="43"/>
        <v>1612.5755332275692</v>
      </c>
      <c r="E336" s="311">
        <f>SUM(D$2:D336)</f>
        <v>1361574.067336503</v>
      </c>
      <c r="F336" s="311">
        <f>Model!$F$42</f>
        <v>1500000</v>
      </c>
      <c r="G336" s="311">
        <f>Model!$G$42</f>
        <v>1497600</v>
      </c>
      <c r="H336" s="311">
        <f>Model!$H$42</f>
        <v>1474200</v>
      </c>
      <c r="I336" s="311">
        <f>Model!$I$42</f>
        <v>1450800</v>
      </c>
      <c r="J336" s="311">
        <f>Model!$J$42</f>
        <v>1380600</v>
      </c>
      <c r="K336" s="314" t="str">
        <f t="shared" si="44"/>
        <v/>
      </c>
      <c r="L336" s="314" t="str">
        <f t="shared" si="45"/>
        <v/>
      </c>
      <c r="M336" s="314" t="str">
        <f t="shared" si="46"/>
        <v/>
      </c>
      <c r="N336" s="314" t="str">
        <f t="shared" si="47"/>
        <v/>
      </c>
      <c r="O336" s="314" t="str">
        <f t="shared" si="48"/>
        <v/>
      </c>
    </row>
    <row r="337" spans="1:15" x14ac:dyDescent="0.3">
      <c r="A337" s="312">
        <v>41610</v>
      </c>
      <c r="B337" s="313">
        <f t="shared" si="41"/>
        <v>12</v>
      </c>
      <c r="C337" s="313">
        <f t="shared" si="42"/>
        <v>1</v>
      </c>
      <c r="D337" s="311">
        <f t="shared" si="43"/>
        <v>1612.5755332275692</v>
      </c>
      <c r="E337" s="311">
        <f>SUM(D$2:D337)</f>
        <v>1363186.6428697305</v>
      </c>
      <c r="F337" s="311">
        <f>Model!$F$42</f>
        <v>1500000</v>
      </c>
      <c r="G337" s="311">
        <f>Model!$G$42</f>
        <v>1497600</v>
      </c>
      <c r="H337" s="311">
        <f>Model!$H$42</f>
        <v>1474200</v>
      </c>
      <c r="I337" s="311">
        <f>Model!$I$42</f>
        <v>1450800</v>
      </c>
      <c r="J337" s="311">
        <f>Model!$J$42</f>
        <v>1380600</v>
      </c>
      <c r="K337" s="314" t="str">
        <f t="shared" si="44"/>
        <v/>
      </c>
      <c r="L337" s="314" t="str">
        <f t="shared" si="45"/>
        <v/>
      </c>
      <c r="M337" s="314" t="str">
        <f t="shared" si="46"/>
        <v/>
      </c>
      <c r="N337" s="314" t="str">
        <f t="shared" si="47"/>
        <v/>
      </c>
      <c r="O337" s="314" t="str">
        <f t="shared" si="48"/>
        <v/>
      </c>
    </row>
    <row r="338" spans="1:15" x14ac:dyDescent="0.3">
      <c r="A338" s="312">
        <v>41611</v>
      </c>
      <c r="B338" s="313">
        <f t="shared" si="41"/>
        <v>12</v>
      </c>
      <c r="C338" s="313">
        <f t="shared" si="42"/>
        <v>1</v>
      </c>
      <c r="D338" s="311">
        <f t="shared" si="43"/>
        <v>1612.5755332275692</v>
      </c>
      <c r="E338" s="311">
        <f>SUM(D$2:D338)</f>
        <v>1364799.218402958</v>
      </c>
      <c r="F338" s="311">
        <f>Model!$F$42</f>
        <v>1500000</v>
      </c>
      <c r="G338" s="311">
        <f>Model!$G$42</f>
        <v>1497600</v>
      </c>
      <c r="H338" s="311">
        <f>Model!$H$42</f>
        <v>1474200</v>
      </c>
      <c r="I338" s="311">
        <f>Model!$I$42</f>
        <v>1450800</v>
      </c>
      <c r="J338" s="311">
        <f>Model!$J$42</f>
        <v>1380600</v>
      </c>
      <c r="K338" s="314" t="str">
        <f t="shared" si="44"/>
        <v/>
      </c>
      <c r="L338" s="314" t="str">
        <f t="shared" si="45"/>
        <v/>
      </c>
      <c r="M338" s="314" t="str">
        <f t="shared" si="46"/>
        <v/>
      </c>
      <c r="N338" s="314" t="str">
        <f t="shared" si="47"/>
        <v/>
      </c>
      <c r="O338" s="314" t="str">
        <f t="shared" si="48"/>
        <v/>
      </c>
    </row>
    <row r="339" spans="1:15" x14ac:dyDescent="0.3">
      <c r="A339" s="312">
        <v>41612</v>
      </c>
      <c r="B339" s="313">
        <f t="shared" si="41"/>
        <v>12</v>
      </c>
      <c r="C339" s="313">
        <f t="shared" si="42"/>
        <v>1</v>
      </c>
      <c r="D339" s="311">
        <f t="shared" si="43"/>
        <v>1612.5755332275692</v>
      </c>
      <c r="E339" s="311">
        <f>SUM(D$2:D339)</f>
        <v>1366411.7939361855</v>
      </c>
      <c r="F339" s="311">
        <f>Model!$F$42</f>
        <v>1500000</v>
      </c>
      <c r="G339" s="311">
        <f>Model!$G$42</f>
        <v>1497600</v>
      </c>
      <c r="H339" s="311">
        <f>Model!$H$42</f>
        <v>1474200</v>
      </c>
      <c r="I339" s="311">
        <f>Model!$I$42</f>
        <v>1450800</v>
      </c>
      <c r="J339" s="311">
        <f>Model!$J$42</f>
        <v>1380600</v>
      </c>
      <c r="K339" s="314" t="str">
        <f t="shared" si="44"/>
        <v/>
      </c>
      <c r="L339" s="314" t="str">
        <f t="shared" si="45"/>
        <v/>
      </c>
      <c r="M339" s="314" t="str">
        <f t="shared" si="46"/>
        <v/>
      </c>
      <c r="N339" s="314" t="str">
        <f t="shared" si="47"/>
        <v/>
      </c>
      <c r="O339" s="314" t="str">
        <f t="shared" si="48"/>
        <v/>
      </c>
    </row>
    <row r="340" spans="1:15" x14ac:dyDescent="0.3">
      <c r="A340" s="312">
        <v>41613</v>
      </c>
      <c r="B340" s="313">
        <f t="shared" si="41"/>
        <v>12</v>
      </c>
      <c r="C340" s="313">
        <f t="shared" si="42"/>
        <v>1</v>
      </c>
      <c r="D340" s="311">
        <f t="shared" si="43"/>
        <v>1612.5755332275692</v>
      </c>
      <c r="E340" s="311">
        <f>SUM(D$2:D340)</f>
        <v>1368024.3694694131</v>
      </c>
      <c r="F340" s="311">
        <f>Model!$F$42</f>
        <v>1500000</v>
      </c>
      <c r="G340" s="311">
        <f>Model!$G$42</f>
        <v>1497600</v>
      </c>
      <c r="H340" s="311">
        <f>Model!$H$42</f>
        <v>1474200</v>
      </c>
      <c r="I340" s="311">
        <f>Model!$I$42</f>
        <v>1450800</v>
      </c>
      <c r="J340" s="311">
        <f>Model!$J$42</f>
        <v>1380600</v>
      </c>
      <c r="K340" s="314" t="str">
        <f t="shared" si="44"/>
        <v/>
      </c>
      <c r="L340" s="314" t="str">
        <f t="shared" si="45"/>
        <v/>
      </c>
      <c r="M340" s="314" t="str">
        <f t="shared" si="46"/>
        <v/>
      </c>
      <c r="N340" s="314" t="str">
        <f t="shared" si="47"/>
        <v/>
      </c>
      <c r="O340" s="314" t="str">
        <f t="shared" si="48"/>
        <v/>
      </c>
    </row>
    <row r="341" spans="1:15" x14ac:dyDescent="0.3">
      <c r="A341" s="312">
        <v>41614</v>
      </c>
      <c r="B341" s="313">
        <f t="shared" si="41"/>
        <v>12</v>
      </c>
      <c r="C341" s="313">
        <f t="shared" si="42"/>
        <v>1</v>
      </c>
      <c r="D341" s="311">
        <f t="shared" si="43"/>
        <v>1612.5755332275692</v>
      </c>
      <c r="E341" s="311">
        <f>SUM(D$2:D341)</f>
        <v>1369636.9450026406</v>
      </c>
      <c r="F341" s="311">
        <f>Model!$F$42</f>
        <v>1500000</v>
      </c>
      <c r="G341" s="311">
        <f>Model!$G$42</f>
        <v>1497600</v>
      </c>
      <c r="H341" s="311">
        <f>Model!$H$42</f>
        <v>1474200</v>
      </c>
      <c r="I341" s="311">
        <f>Model!$I$42</f>
        <v>1450800</v>
      </c>
      <c r="J341" s="311">
        <f>Model!$J$42</f>
        <v>1380600</v>
      </c>
      <c r="K341" s="314" t="str">
        <f t="shared" si="44"/>
        <v/>
      </c>
      <c r="L341" s="314" t="str">
        <f t="shared" si="45"/>
        <v/>
      </c>
      <c r="M341" s="314" t="str">
        <f t="shared" si="46"/>
        <v/>
      </c>
      <c r="N341" s="314" t="str">
        <f t="shared" si="47"/>
        <v/>
      </c>
      <c r="O341" s="314" t="str">
        <f t="shared" si="48"/>
        <v/>
      </c>
    </row>
    <row r="342" spans="1:15" x14ac:dyDescent="0.3">
      <c r="A342" s="312">
        <v>41615</v>
      </c>
      <c r="B342" s="313">
        <f t="shared" si="41"/>
        <v>12</v>
      </c>
      <c r="C342" s="313">
        <f t="shared" si="42"/>
        <v>1</v>
      </c>
      <c r="D342" s="311">
        <f t="shared" si="43"/>
        <v>1612.5755332275692</v>
      </c>
      <c r="E342" s="311">
        <f>SUM(D$2:D342)</f>
        <v>1371249.5205358681</v>
      </c>
      <c r="F342" s="311">
        <f>Model!$F$42</f>
        <v>1500000</v>
      </c>
      <c r="G342" s="311">
        <f>Model!$G$42</f>
        <v>1497600</v>
      </c>
      <c r="H342" s="311">
        <f>Model!$H$42</f>
        <v>1474200</v>
      </c>
      <c r="I342" s="311">
        <f>Model!$I$42</f>
        <v>1450800</v>
      </c>
      <c r="J342" s="311">
        <f>Model!$J$42</f>
        <v>1380600</v>
      </c>
      <c r="K342" s="314" t="str">
        <f t="shared" si="44"/>
        <v/>
      </c>
      <c r="L342" s="314" t="str">
        <f t="shared" si="45"/>
        <v/>
      </c>
      <c r="M342" s="314" t="str">
        <f t="shared" si="46"/>
        <v/>
      </c>
      <c r="N342" s="314" t="str">
        <f t="shared" si="47"/>
        <v/>
      </c>
      <c r="O342" s="314" t="str">
        <f t="shared" si="48"/>
        <v/>
      </c>
    </row>
    <row r="343" spans="1:15" x14ac:dyDescent="0.3">
      <c r="A343" s="312">
        <v>41616</v>
      </c>
      <c r="B343" s="313">
        <f t="shared" si="41"/>
        <v>12</v>
      </c>
      <c r="C343" s="313">
        <f t="shared" si="42"/>
        <v>1</v>
      </c>
      <c r="D343" s="311">
        <f t="shared" si="43"/>
        <v>1612.5755332275692</v>
      </c>
      <c r="E343" s="311">
        <f>SUM(D$2:D343)</f>
        <v>1372862.0960690957</v>
      </c>
      <c r="F343" s="311">
        <f>Model!$F$42</f>
        <v>1500000</v>
      </c>
      <c r="G343" s="311">
        <f>Model!$G$42</f>
        <v>1497600</v>
      </c>
      <c r="H343" s="311">
        <f>Model!$H$42</f>
        <v>1474200</v>
      </c>
      <c r="I343" s="311">
        <f>Model!$I$42</f>
        <v>1450800</v>
      </c>
      <c r="J343" s="311">
        <f>Model!$J$42</f>
        <v>1380600</v>
      </c>
      <c r="K343" s="314" t="str">
        <f t="shared" si="44"/>
        <v/>
      </c>
      <c r="L343" s="314" t="str">
        <f t="shared" si="45"/>
        <v/>
      </c>
      <c r="M343" s="314" t="str">
        <f t="shared" si="46"/>
        <v/>
      </c>
      <c r="N343" s="314" t="str">
        <f t="shared" si="47"/>
        <v/>
      </c>
      <c r="O343" s="314" t="str">
        <f t="shared" si="48"/>
        <v/>
      </c>
    </row>
    <row r="344" spans="1:15" x14ac:dyDescent="0.3">
      <c r="A344" s="312">
        <v>41617</v>
      </c>
      <c r="B344" s="313">
        <f t="shared" si="41"/>
        <v>12</v>
      </c>
      <c r="C344" s="313">
        <f t="shared" si="42"/>
        <v>1</v>
      </c>
      <c r="D344" s="311">
        <f t="shared" si="43"/>
        <v>1612.5755332275692</v>
      </c>
      <c r="E344" s="311">
        <f>SUM(D$2:D344)</f>
        <v>1374474.6716023232</v>
      </c>
      <c r="F344" s="311">
        <f>Model!$F$42</f>
        <v>1500000</v>
      </c>
      <c r="G344" s="311">
        <f>Model!$G$42</f>
        <v>1497600</v>
      </c>
      <c r="H344" s="311">
        <f>Model!$H$42</f>
        <v>1474200</v>
      </c>
      <c r="I344" s="311">
        <f>Model!$I$42</f>
        <v>1450800</v>
      </c>
      <c r="J344" s="311">
        <f>Model!$J$42</f>
        <v>1380600</v>
      </c>
      <c r="K344" s="314" t="str">
        <f t="shared" si="44"/>
        <v/>
      </c>
      <c r="L344" s="314" t="str">
        <f t="shared" si="45"/>
        <v/>
      </c>
      <c r="M344" s="314" t="str">
        <f t="shared" si="46"/>
        <v/>
      </c>
      <c r="N344" s="314" t="str">
        <f t="shared" si="47"/>
        <v/>
      </c>
      <c r="O344" s="314" t="str">
        <f t="shared" si="48"/>
        <v/>
      </c>
    </row>
    <row r="345" spans="1:15" x14ac:dyDescent="0.3">
      <c r="A345" s="312">
        <v>41618</v>
      </c>
      <c r="B345" s="313">
        <f t="shared" si="41"/>
        <v>12</v>
      </c>
      <c r="C345" s="313">
        <f t="shared" si="42"/>
        <v>1</v>
      </c>
      <c r="D345" s="311">
        <f t="shared" si="43"/>
        <v>1612.5755332275692</v>
      </c>
      <c r="E345" s="311">
        <f>SUM(D$2:D345)</f>
        <v>1376087.2471355507</v>
      </c>
      <c r="F345" s="311">
        <f>Model!$F$42</f>
        <v>1500000</v>
      </c>
      <c r="G345" s="311">
        <f>Model!$G$42</f>
        <v>1497600</v>
      </c>
      <c r="H345" s="311">
        <f>Model!$H$42</f>
        <v>1474200</v>
      </c>
      <c r="I345" s="311">
        <f>Model!$I$42</f>
        <v>1450800</v>
      </c>
      <c r="J345" s="311">
        <f>Model!$J$42</f>
        <v>1380600</v>
      </c>
      <c r="K345" s="314" t="str">
        <f t="shared" si="44"/>
        <v/>
      </c>
      <c r="L345" s="314" t="str">
        <f t="shared" si="45"/>
        <v/>
      </c>
      <c r="M345" s="314" t="str">
        <f t="shared" si="46"/>
        <v/>
      </c>
      <c r="N345" s="314" t="str">
        <f t="shared" si="47"/>
        <v/>
      </c>
      <c r="O345" s="314" t="str">
        <f t="shared" si="48"/>
        <v/>
      </c>
    </row>
    <row r="346" spans="1:15" x14ac:dyDescent="0.3">
      <c r="A346" s="312">
        <v>41619</v>
      </c>
      <c r="B346" s="313">
        <f t="shared" si="41"/>
        <v>12</v>
      </c>
      <c r="C346" s="313">
        <f t="shared" si="42"/>
        <v>1</v>
      </c>
      <c r="D346" s="311">
        <f t="shared" si="43"/>
        <v>1612.5755332275692</v>
      </c>
      <c r="E346" s="311">
        <f>SUM(D$2:D346)</f>
        <v>1377699.8226687782</v>
      </c>
      <c r="F346" s="311">
        <f>Model!$F$42</f>
        <v>1500000</v>
      </c>
      <c r="G346" s="311">
        <f>Model!$G$42</f>
        <v>1497600</v>
      </c>
      <c r="H346" s="311">
        <f>Model!$H$42</f>
        <v>1474200</v>
      </c>
      <c r="I346" s="311">
        <f>Model!$I$42</f>
        <v>1450800</v>
      </c>
      <c r="J346" s="311">
        <f>Model!$J$42</f>
        <v>1380600</v>
      </c>
      <c r="K346" s="314" t="str">
        <f t="shared" si="44"/>
        <v/>
      </c>
      <c r="L346" s="314" t="str">
        <f t="shared" si="45"/>
        <v/>
      </c>
      <c r="M346" s="314" t="str">
        <f t="shared" si="46"/>
        <v/>
      </c>
      <c r="N346" s="314" t="str">
        <f t="shared" si="47"/>
        <v/>
      </c>
      <c r="O346" s="314" t="str">
        <f t="shared" si="48"/>
        <v/>
      </c>
    </row>
    <row r="347" spans="1:15" x14ac:dyDescent="0.3">
      <c r="A347" s="312">
        <v>41620</v>
      </c>
      <c r="B347" s="313">
        <f t="shared" si="41"/>
        <v>12</v>
      </c>
      <c r="C347" s="313">
        <f t="shared" si="42"/>
        <v>1</v>
      </c>
      <c r="D347" s="311">
        <f t="shared" si="43"/>
        <v>1612.5755332275692</v>
      </c>
      <c r="E347" s="311">
        <f>SUM(D$2:D347)</f>
        <v>1379312.3982020058</v>
      </c>
      <c r="F347" s="311">
        <f>Model!$F$42</f>
        <v>1500000</v>
      </c>
      <c r="G347" s="311">
        <f>Model!$G$42</f>
        <v>1497600</v>
      </c>
      <c r="H347" s="311">
        <f>Model!$H$42</f>
        <v>1474200</v>
      </c>
      <c r="I347" s="311">
        <f>Model!$I$42</f>
        <v>1450800</v>
      </c>
      <c r="J347" s="311">
        <f>Model!$J$42</f>
        <v>1380600</v>
      </c>
      <c r="K347" s="314" t="str">
        <f t="shared" si="44"/>
        <v/>
      </c>
      <c r="L347" s="314" t="str">
        <f t="shared" si="45"/>
        <v/>
      </c>
      <c r="M347" s="314" t="str">
        <f t="shared" si="46"/>
        <v/>
      </c>
      <c r="N347" s="314" t="str">
        <f t="shared" si="47"/>
        <v/>
      </c>
      <c r="O347" s="314" t="str">
        <f t="shared" si="48"/>
        <v/>
      </c>
    </row>
    <row r="348" spans="1:15" x14ac:dyDescent="0.3">
      <c r="A348" s="312">
        <v>41621</v>
      </c>
      <c r="B348" s="313">
        <f t="shared" si="41"/>
        <v>12</v>
      </c>
      <c r="C348" s="313">
        <f t="shared" si="42"/>
        <v>1</v>
      </c>
      <c r="D348" s="311">
        <f t="shared" si="43"/>
        <v>1612.5755332275692</v>
      </c>
      <c r="E348" s="311">
        <f>SUM(D$2:D348)</f>
        <v>1380924.9737352333</v>
      </c>
      <c r="F348" s="311">
        <f>Model!$F$42</f>
        <v>1500000</v>
      </c>
      <c r="G348" s="311">
        <f>Model!$G$42</f>
        <v>1497600</v>
      </c>
      <c r="H348" s="311">
        <f>Model!$H$42</f>
        <v>1474200</v>
      </c>
      <c r="I348" s="311">
        <f>Model!$I$42</f>
        <v>1450800</v>
      </c>
      <c r="J348" s="311">
        <f>Model!$J$42</f>
        <v>1380600</v>
      </c>
      <c r="K348" s="314" t="str">
        <f t="shared" si="44"/>
        <v/>
      </c>
      <c r="L348" s="314" t="str">
        <f t="shared" si="45"/>
        <v/>
      </c>
      <c r="M348" s="314" t="str">
        <f t="shared" si="46"/>
        <v/>
      </c>
      <c r="N348" s="314" t="str">
        <f t="shared" si="47"/>
        <v/>
      </c>
      <c r="O348" s="314">
        <f t="shared" si="48"/>
        <v>41621</v>
      </c>
    </row>
    <row r="349" spans="1:15" x14ac:dyDescent="0.3">
      <c r="A349" s="312">
        <v>41622</v>
      </c>
      <c r="B349" s="313">
        <f t="shared" si="41"/>
        <v>12</v>
      </c>
      <c r="C349" s="313">
        <f t="shared" si="42"/>
        <v>1</v>
      </c>
      <c r="D349" s="311">
        <f t="shared" si="43"/>
        <v>1612.5755332275692</v>
      </c>
      <c r="E349" s="311">
        <f>SUM(D$2:D349)</f>
        <v>1382537.5492684608</v>
      </c>
      <c r="F349" s="311">
        <f>Model!$F$42</f>
        <v>1500000</v>
      </c>
      <c r="G349" s="311">
        <f>Model!$G$42</f>
        <v>1497600</v>
      </c>
      <c r="H349" s="311">
        <f>Model!$H$42</f>
        <v>1474200</v>
      </c>
      <c r="I349" s="311">
        <f>Model!$I$42</f>
        <v>1450800</v>
      </c>
      <c r="J349" s="311">
        <f>Model!$J$42</f>
        <v>1380600</v>
      </c>
      <c r="K349" s="314" t="str">
        <f t="shared" si="44"/>
        <v/>
      </c>
      <c r="L349" s="314" t="str">
        <f t="shared" si="45"/>
        <v/>
      </c>
      <c r="M349" s="314" t="str">
        <f t="shared" si="46"/>
        <v/>
      </c>
      <c r="N349" s="314" t="str">
        <f t="shared" si="47"/>
        <v/>
      </c>
      <c r="O349" s="314" t="str">
        <f t="shared" si="48"/>
        <v xml:space="preserve">  </v>
      </c>
    </row>
    <row r="350" spans="1:15" x14ac:dyDescent="0.3">
      <c r="A350" s="312">
        <v>41623</v>
      </c>
      <c r="B350" s="313">
        <f t="shared" si="41"/>
        <v>12</v>
      </c>
      <c r="C350" s="313">
        <f t="shared" si="42"/>
        <v>1</v>
      </c>
      <c r="D350" s="311">
        <f t="shared" si="43"/>
        <v>1612.5755332275692</v>
      </c>
      <c r="E350" s="311">
        <f>SUM(D$2:D350)</f>
        <v>1384150.1248016884</v>
      </c>
      <c r="F350" s="311">
        <f>Model!$F$42</f>
        <v>1500000</v>
      </c>
      <c r="G350" s="311">
        <f>Model!$G$42</f>
        <v>1497600</v>
      </c>
      <c r="H350" s="311">
        <f>Model!$H$42</f>
        <v>1474200</v>
      </c>
      <c r="I350" s="311">
        <f>Model!$I$42</f>
        <v>1450800</v>
      </c>
      <c r="J350" s="311">
        <f>Model!$J$42</f>
        <v>1380600</v>
      </c>
      <c r="K350" s="314" t="str">
        <f t="shared" si="44"/>
        <v/>
      </c>
      <c r="L350" s="314" t="str">
        <f t="shared" si="45"/>
        <v/>
      </c>
      <c r="M350" s="314" t="str">
        <f t="shared" si="46"/>
        <v/>
      </c>
      <c r="N350" s="314" t="str">
        <f t="shared" si="47"/>
        <v/>
      </c>
      <c r="O350" s="314" t="str">
        <f t="shared" si="48"/>
        <v xml:space="preserve">  </v>
      </c>
    </row>
    <row r="351" spans="1:15" x14ac:dyDescent="0.3">
      <c r="A351" s="312">
        <v>41624</v>
      </c>
      <c r="B351" s="313">
        <f t="shared" si="41"/>
        <v>12</v>
      </c>
      <c r="C351" s="313">
        <f t="shared" si="42"/>
        <v>1</v>
      </c>
      <c r="D351" s="311">
        <f t="shared" si="43"/>
        <v>1612.5755332275692</v>
      </c>
      <c r="E351" s="311">
        <f>SUM(D$2:D351)</f>
        <v>1385762.7003349159</v>
      </c>
      <c r="F351" s="311">
        <f>Model!$F$42</f>
        <v>1500000</v>
      </c>
      <c r="G351" s="311">
        <f>Model!$G$42</f>
        <v>1497600</v>
      </c>
      <c r="H351" s="311">
        <f>Model!$H$42</f>
        <v>1474200</v>
      </c>
      <c r="I351" s="311">
        <f>Model!$I$42</f>
        <v>1450800</v>
      </c>
      <c r="J351" s="311">
        <f>Model!$J$42</f>
        <v>1380600</v>
      </c>
      <c r="K351" s="314" t="str">
        <f t="shared" si="44"/>
        <v/>
      </c>
      <c r="L351" s="314" t="str">
        <f t="shared" si="45"/>
        <v/>
      </c>
      <c r="M351" s="314" t="str">
        <f t="shared" si="46"/>
        <v/>
      </c>
      <c r="N351" s="314" t="str">
        <f t="shared" si="47"/>
        <v/>
      </c>
      <c r="O351" s="314" t="str">
        <f t="shared" si="48"/>
        <v xml:space="preserve">  </v>
      </c>
    </row>
    <row r="352" spans="1:15" x14ac:dyDescent="0.3">
      <c r="A352" s="312">
        <v>41625</v>
      </c>
      <c r="B352" s="313">
        <f t="shared" si="41"/>
        <v>12</v>
      </c>
      <c r="C352" s="313">
        <f t="shared" si="42"/>
        <v>1</v>
      </c>
      <c r="D352" s="311">
        <f t="shared" si="43"/>
        <v>1612.5755332275692</v>
      </c>
      <c r="E352" s="311">
        <f>SUM(D$2:D352)</f>
        <v>1387375.2758681434</v>
      </c>
      <c r="F352" s="311">
        <f>Model!$F$42</f>
        <v>1500000</v>
      </c>
      <c r="G352" s="311">
        <f>Model!$G$42</f>
        <v>1497600</v>
      </c>
      <c r="H352" s="311">
        <f>Model!$H$42</f>
        <v>1474200</v>
      </c>
      <c r="I352" s="311">
        <f>Model!$I$42</f>
        <v>1450800</v>
      </c>
      <c r="J352" s="311">
        <f>Model!$J$42</f>
        <v>1380600</v>
      </c>
      <c r="K352" s="314" t="str">
        <f t="shared" si="44"/>
        <v/>
      </c>
      <c r="L352" s="314" t="str">
        <f t="shared" si="45"/>
        <v/>
      </c>
      <c r="M352" s="314" t="str">
        <f t="shared" si="46"/>
        <v/>
      </c>
      <c r="N352" s="314" t="str">
        <f t="shared" si="47"/>
        <v/>
      </c>
      <c r="O352" s="314" t="str">
        <f t="shared" si="48"/>
        <v xml:space="preserve">  </v>
      </c>
    </row>
    <row r="353" spans="1:15" x14ac:dyDescent="0.3">
      <c r="A353" s="312">
        <v>41626</v>
      </c>
      <c r="B353" s="313">
        <f t="shared" si="41"/>
        <v>12</v>
      </c>
      <c r="C353" s="313">
        <f t="shared" si="42"/>
        <v>1</v>
      </c>
      <c r="D353" s="311">
        <f t="shared" si="43"/>
        <v>1612.5755332275692</v>
      </c>
      <c r="E353" s="311">
        <f>SUM(D$2:D353)</f>
        <v>1388987.851401371</v>
      </c>
      <c r="F353" s="311">
        <f>Model!$F$42</f>
        <v>1500000</v>
      </c>
      <c r="G353" s="311">
        <f>Model!$G$42</f>
        <v>1497600</v>
      </c>
      <c r="H353" s="311">
        <f>Model!$H$42</f>
        <v>1474200</v>
      </c>
      <c r="I353" s="311">
        <f>Model!$I$42</f>
        <v>1450800</v>
      </c>
      <c r="J353" s="311">
        <f>Model!$J$42</f>
        <v>1380600</v>
      </c>
      <c r="K353" s="314" t="str">
        <f t="shared" si="44"/>
        <v/>
      </c>
      <c r="L353" s="314" t="str">
        <f t="shared" si="45"/>
        <v/>
      </c>
      <c r="M353" s="314" t="str">
        <f t="shared" si="46"/>
        <v/>
      </c>
      <c r="N353" s="314" t="str">
        <f t="shared" si="47"/>
        <v/>
      </c>
      <c r="O353" s="314" t="str">
        <f t="shared" si="48"/>
        <v xml:space="preserve">  </v>
      </c>
    </row>
    <row r="354" spans="1:15" x14ac:dyDescent="0.3">
      <c r="A354" s="312">
        <v>41627</v>
      </c>
      <c r="B354" s="313">
        <f t="shared" si="41"/>
        <v>12</v>
      </c>
      <c r="C354" s="313">
        <f t="shared" si="42"/>
        <v>1</v>
      </c>
      <c r="D354" s="311">
        <f t="shared" si="43"/>
        <v>1612.5755332275692</v>
      </c>
      <c r="E354" s="311">
        <f>SUM(D$2:D354)</f>
        <v>1390600.4269345985</v>
      </c>
      <c r="F354" s="311">
        <f>Model!$F$42</f>
        <v>1500000</v>
      </c>
      <c r="G354" s="311">
        <f>Model!$G$42</f>
        <v>1497600</v>
      </c>
      <c r="H354" s="311">
        <f>Model!$H$42</f>
        <v>1474200</v>
      </c>
      <c r="I354" s="311">
        <f>Model!$I$42</f>
        <v>1450800</v>
      </c>
      <c r="J354" s="311">
        <f>Model!$J$42</f>
        <v>1380600</v>
      </c>
      <c r="K354" s="314" t="str">
        <f t="shared" si="44"/>
        <v/>
      </c>
      <c r="L354" s="314" t="str">
        <f t="shared" si="45"/>
        <v/>
      </c>
      <c r="M354" s="314" t="str">
        <f t="shared" si="46"/>
        <v/>
      </c>
      <c r="N354" s="314" t="str">
        <f t="shared" si="47"/>
        <v/>
      </c>
      <c r="O354" s="314" t="str">
        <f t="shared" si="48"/>
        <v xml:space="preserve">  </v>
      </c>
    </row>
    <row r="355" spans="1:15" x14ac:dyDescent="0.3">
      <c r="A355" s="312">
        <v>41628</v>
      </c>
      <c r="B355" s="313">
        <f t="shared" si="41"/>
        <v>12</v>
      </c>
      <c r="C355" s="313">
        <f t="shared" si="42"/>
        <v>1</v>
      </c>
      <c r="D355" s="311">
        <f t="shared" si="43"/>
        <v>1612.5755332275692</v>
      </c>
      <c r="E355" s="311">
        <f>SUM(D$2:D355)</f>
        <v>1392213.002467826</v>
      </c>
      <c r="F355" s="311">
        <f>Model!$F$42</f>
        <v>1500000</v>
      </c>
      <c r="G355" s="311">
        <f>Model!$G$42</f>
        <v>1497600</v>
      </c>
      <c r="H355" s="311">
        <f>Model!$H$42</f>
        <v>1474200</v>
      </c>
      <c r="I355" s="311">
        <f>Model!$I$42</f>
        <v>1450800</v>
      </c>
      <c r="J355" s="311">
        <f>Model!$J$42</f>
        <v>1380600</v>
      </c>
      <c r="K355" s="314" t="str">
        <f t="shared" si="44"/>
        <v/>
      </c>
      <c r="L355" s="314" t="str">
        <f t="shared" si="45"/>
        <v/>
      </c>
      <c r="M355" s="314" t="str">
        <f t="shared" si="46"/>
        <v/>
      </c>
      <c r="N355" s="314" t="str">
        <f t="shared" si="47"/>
        <v/>
      </c>
      <c r="O355" s="314" t="str">
        <f t="shared" si="48"/>
        <v xml:space="preserve">  </v>
      </c>
    </row>
    <row r="356" spans="1:15" x14ac:dyDescent="0.3">
      <c r="A356" s="312">
        <v>41629</v>
      </c>
      <c r="B356" s="313">
        <f t="shared" si="41"/>
        <v>12</v>
      </c>
      <c r="C356" s="313">
        <f t="shared" si="42"/>
        <v>1</v>
      </c>
      <c r="D356" s="311">
        <f t="shared" si="43"/>
        <v>1612.5755332275692</v>
      </c>
      <c r="E356" s="311">
        <f>SUM(D$2:D356)</f>
        <v>1393825.5780010535</v>
      </c>
      <c r="F356" s="311">
        <f>Model!$F$42</f>
        <v>1500000</v>
      </c>
      <c r="G356" s="311">
        <f>Model!$G$42</f>
        <v>1497600</v>
      </c>
      <c r="H356" s="311">
        <f>Model!$H$42</f>
        <v>1474200</v>
      </c>
      <c r="I356" s="311">
        <f>Model!$I$42</f>
        <v>1450800</v>
      </c>
      <c r="J356" s="311">
        <f>Model!$J$42</f>
        <v>1380600</v>
      </c>
      <c r="K356" s="314" t="str">
        <f t="shared" si="44"/>
        <v/>
      </c>
      <c r="L356" s="314" t="str">
        <f t="shared" si="45"/>
        <v/>
      </c>
      <c r="M356" s="314" t="str">
        <f t="shared" si="46"/>
        <v/>
      </c>
      <c r="N356" s="314" t="str">
        <f t="shared" si="47"/>
        <v/>
      </c>
      <c r="O356" s="314" t="str">
        <f t="shared" si="48"/>
        <v xml:space="preserve">  </v>
      </c>
    </row>
    <row r="357" spans="1:15" x14ac:dyDescent="0.3">
      <c r="A357" s="312">
        <v>41630</v>
      </c>
      <c r="B357" s="313">
        <f t="shared" si="41"/>
        <v>12</v>
      </c>
      <c r="C357" s="313">
        <f t="shared" si="42"/>
        <v>1</v>
      </c>
      <c r="D357" s="311">
        <f t="shared" si="43"/>
        <v>1612.5755332275692</v>
      </c>
      <c r="E357" s="311">
        <f>SUM(D$2:D357)</f>
        <v>1395438.1535342811</v>
      </c>
      <c r="F357" s="311">
        <f>Model!$F$42</f>
        <v>1500000</v>
      </c>
      <c r="G357" s="311">
        <f>Model!$G$42</f>
        <v>1497600</v>
      </c>
      <c r="H357" s="311">
        <f>Model!$H$42</f>
        <v>1474200</v>
      </c>
      <c r="I357" s="311">
        <f>Model!$I$42</f>
        <v>1450800</v>
      </c>
      <c r="J357" s="311">
        <f>Model!$J$42</f>
        <v>1380600</v>
      </c>
      <c r="K357" s="314" t="str">
        <f t="shared" si="44"/>
        <v/>
      </c>
      <c r="L357" s="314" t="str">
        <f t="shared" si="45"/>
        <v/>
      </c>
      <c r="M357" s="314" t="str">
        <f t="shared" si="46"/>
        <v/>
      </c>
      <c r="N357" s="314" t="str">
        <f t="shared" si="47"/>
        <v/>
      </c>
      <c r="O357" s="314" t="str">
        <f t="shared" si="48"/>
        <v xml:space="preserve">  </v>
      </c>
    </row>
    <row r="358" spans="1:15" x14ac:dyDescent="0.3">
      <c r="A358" s="312">
        <v>41631</v>
      </c>
      <c r="B358" s="313">
        <f t="shared" si="41"/>
        <v>12</v>
      </c>
      <c r="C358" s="313">
        <f t="shared" si="42"/>
        <v>1</v>
      </c>
      <c r="D358" s="311">
        <f t="shared" si="43"/>
        <v>1612.5755332275692</v>
      </c>
      <c r="E358" s="311">
        <f>SUM(D$2:D358)</f>
        <v>1397050.7290675086</v>
      </c>
      <c r="F358" s="311">
        <f>Model!$F$42</f>
        <v>1500000</v>
      </c>
      <c r="G358" s="311">
        <f>Model!$G$42</f>
        <v>1497600</v>
      </c>
      <c r="H358" s="311">
        <f>Model!$H$42</f>
        <v>1474200</v>
      </c>
      <c r="I358" s="311">
        <f>Model!$I$42</f>
        <v>1450800</v>
      </c>
      <c r="J358" s="311">
        <f>Model!$J$42</f>
        <v>1380600</v>
      </c>
      <c r="K358" s="314" t="str">
        <f t="shared" si="44"/>
        <v/>
      </c>
      <c r="L358" s="314" t="str">
        <f t="shared" si="45"/>
        <v/>
      </c>
      <c r="M358" s="314" t="str">
        <f t="shared" si="46"/>
        <v/>
      </c>
      <c r="N358" s="314" t="str">
        <f t="shared" si="47"/>
        <v/>
      </c>
      <c r="O358" s="314" t="str">
        <f t="shared" si="48"/>
        <v xml:space="preserve">  </v>
      </c>
    </row>
    <row r="359" spans="1:15" x14ac:dyDescent="0.3">
      <c r="A359" s="312">
        <v>41632</v>
      </c>
      <c r="B359" s="313">
        <f t="shared" si="41"/>
        <v>12</v>
      </c>
      <c r="C359" s="313">
        <f t="shared" si="42"/>
        <v>1</v>
      </c>
      <c r="D359" s="311">
        <f t="shared" si="43"/>
        <v>1612.5755332275692</v>
      </c>
      <c r="E359" s="311">
        <f>SUM(D$2:D359)</f>
        <v>1398663.3046007361</v>
      </c>
      <c r="F359" s="311">
        <f>Model!$F$42</f>
        <v>1500000</v>
      </c>
      <c r="G359" s="311">
        <f>Model!$G$42</f>
        <v>1497600</v>
      </c>
      <c r="H359" s="311">
        <f>Model!$H$42</f>
        <v>1474200</v>
      </c>
      <c r="I359" s="311">
        <f>Model!$I$42</f>
        <v>1450800</v>
      </c>
      <c r="J359" s="311">
        <f>Model!$J$42</f>
        <v>1380600</v>
      </c>
      <c r="K359" s="314" t="str">
        <f t="shared" si="44"/>
        <v/>
      </c>
      <c r="L359" s="314" t="str">
        <f t="shared" si="45"/>
        <v/>
      </c>
      <c r="M359" s="314" t="str">
        <f t="shared" si="46"/>
        <v/>
      </c>
      <c r="N359" s="314" t="str">
        <f t="shared" si="47"/>
        <v/>
      </c>
      <c r="O359" s="314" t="str">
        <f t="shared" si="48"/>
        <v xml:space="preserve">  </v>
      </c>
    </row>
    <row r="360" spans="1:15" x14ac:dyDescent="0.3">
      <c r="A360" s="312">
        <v>41633</v>
      </c>
      <c r="B360" s="313">
        <f t="shared" si="41"/>
        <v>12</v>
      </c>
      <c r="C360" s="313">
        <f t="shared" si="42"/>
        <v>1</v>
      </c>
      <c r="D360" s="311">
        <f t="shared" si="43"/>
        <v>1612.5755332275692</v>
      </c>
      <c r="E360" s="311">
        <f>SUM(D$2:D360)</f>
        <v>1400275.8801339637</v>
      </c>
      <c r="F360" s="311">
        <f>Model!$F$42</f>
        <v>1500000</v>
      </c>
      <c r="G360" s="311">
        <f>Model!$G$42</f>
        <v>1497600</v>
      </c>
      <c r="H360" s="311">
        <f>Model!$H$42</f>
        <v>1474200</v>
      </c>
      <c r="I360" s="311">
        <f>Model!$I$42</f>
        <v>1450800</v>
      </c>
      <c r="J360" s="311">
        <f>Model!$J$42</f>
        <v>1380600</v>
      </c>
      <c r="K360" s="314" t="str">
        <f t="shared" si="44"/>
        <v/>
      </c>
      <c r="L360" s="314" t="str">
        <f t="shared" si="45"/>
        <v/>
      </c>
      <c r="M360" s="314" t="str">
        <f t="shared" si="46"/>
        <v/>
      </c>
      <c r="N360" s="314" t="str">
        <f t="shared" si="47"/>
        <v/>
      </c>
      <c r="O360" s="314" t="str">
        <f t="shared" si="48"/>
        <v xml:space="preserve">  </v>
      </c>
    </row>
    <row r="361" spans="1:15" x14ac:dyDescent="0.3">
      <c r="A361" s="312">
        <v>41634</v>
      </c>
      <c r="B361" s="313">
        <f t="shared" si="41"/>
        <v>12</v>
      </c>
      <c r="C361" s="313">
        <f t="shared" si="42"/>
        <v>1</v>
      </c>
      <c r="D361" s="311">
        <f t="shared" si="43"/>
        <v>1612.5755332275692</v>
      </c>
      <c r="E361" s="311">
        <f>SUM(D$2:D361)</f>
        <v>1401888.4556671912</v>
      </c>
      <c r="F361" s="311">
        <f>Model!$F$42</f>
        <v>1500000</v>
      </c>
      <c r="G361" s="311">
        <f>Model!$G$42</f>
        <v>1497600</v>
      </c>
      <c r="H361" s="311">
        <f>Model!$H$42</f>
        <v>1474200</v>
      </c>
      <c r="I361" s="311">
        <f>Model!$I$42</f>
        <v>1450800</v>
      </c>
      <c r="J361" s="311">
        <f>Model!$J$42</f>
        <v>1380600</v>
      </c>
      <c r="K361" s="314" t="str">
        <f t="shared" si="44"/>
        <v/>
      </c>
      <c r="L361" s="314" t="str">
        <f t="shared" si="45"/>
        <v/>
      </c>
      <c r="M361" s="314" t="str">
        <f t="shared" si="46"/>
        <v/>
      </c>
      <c r="N361" s="314" t="str">
        <f t="shared" si="47"/>
        <v/>
      </c>
      <c r="O361" s="314" t="str">
        <f t="shared" si="48"/>
        <v xml:space="preserve">  </v>
      </c>
    </row>
    <row r="362" spans="1:15" x14ac:dyDescent="0.3">
      <c r="A362" s="312">
        <v>41635</v>
      </c>
      <c r="B362" s="313">
        <f t="shared" si="41"/>
        <v>12</v>
      </c>
      <c r="C362" s="313">
        <f t="shared" si="42"/>
        <v>1</v>
      </c>
      <c r="D362" s="311">
        <f t="shared" si="43"/>
        <v>1612.5755332275692</v>
      </c>
      <c r="E362" s="311">
        <f>SUM(D$2:D362)</f>
        <v>1403501.0312004187</v>
      </c>
      <c r="F362" s="311">
        <f>Model!$F$42</f>
        <v>1500000</v>
      </c>
      <c r="G362" s="311">
        <f>Model!$G$42</f>
        <v>1497600</v>
      </c>
      <c r="H362" s="311">
        <f>Model!$H$42</f>
        <v>1474200</v>
      </c>
      <c r="I362" s="311">
        <f>Model!$I$42</f>
        <v>1450800</v>
      </c>
      <c r="J362" s="311">
        <f>Model!$J$42</f>
        <v>1380600</v>
      </c>
      <c r="K362" s="314" t="str">
        <f t="shared" si="44"/>
        <v/>
      </c>
      <c r="L362" s="314" t="str">
        <f t="shared" si="45"/>
        <v/>
      </c>
      <c r="M362" s="314" t="str">
        <f t="shared" si="46"/>
        <v/>
      </c>
      <c r="N362" s="314" t="str">
        <f t="shared" si="47"/>
        <v/>
      </c>
      <c r="O362" s="314" t="str">
        <f t="shared" si="48"/>
        <v xml:space="preserve">  </v>
      </c>
    </row>
    <row r="363" spans="1:15" x14ac:dyDescent="0.3">
      <c r="A363" s="312">
        <v>41636</v>
      </c>
      <c r="B363" s="313">
        <f t="shared" si="41"/>
        <v>12</v>
      </c>
      <c r="C363" s="313">
        <f t="shared" si="42"/>
        <v>1</v>
      </c>
      <c r="D363" s="311">
        <f t="shared" si="43"/>
        <v>1612.5755332275692</v>
      </c>
      <c r="E363" s="311">
        <f>SUM(D$2:D363)</f>
        <v>1405113.6067336462</v>
      </c>
      <c r="F363" s="311">
        <f>Model!$F$42</f>
        <v>1500000</v>
      </c>
      <c r="G363" s="311">
        <f>Model!$G$42</f>
        <v>1497600</v>
      </c>
      <c r="H363" s="311">
        <f>Model!$H$42</f>
        <v>1474200</v>
      </c>
      <c r="I363" s="311">
        <f>Model!$I$42</f>
        <v>1450800</v>
      </c>
      <c r="J363" s="311">
        <f>Model!$J$42</f>
        <v>1380600</v>
      </c>
      <c r="K363" s="314" t="str">
        <f t="shared" si="44"/>
        <v/>
      </c>
      <c r="L363" s="314" t="str">
        <f t="shared" si="45"/>
        <v/>
      </c>
      <c r="M363" s="314" t="str">
        <f t="shared" si="46"/>
        <v/>
      </c>
      <c r="N363" s="314" t="str">
        <f t="shared" si="47"/>
        <v/>
      </c>
      <c r="O363" s="314" t="str">
        <f t="shared" si="48"/>
        <v xml:space="preserve">  </v>
      </c>
    </row>
    <row r="364" spans="1:15" x14ac:dyDescent="0.3">
      <c r="A364" s="312">
        <v>41637</v>
      </c>
      <c r="B364" s="313">
        <f t="shared" si="41"/>
        <v>12</v>
      </c>
      <c r="C364" s="313">
        <f t="shared" si="42"/>
        <v>1</v>
      </c>
      <c r="D364" s="311">
        <f t="shared" si="43"/>
        <v>1612.5755332275692</v>
      </c>
      <c r="E364" s="311">
        <f>SUM(D$2:D364)</f>
        <v>1406726.1822668738</v>
      </c>
      <c r="F364" s="311">
        <f>Model!$F$42</f>
        <v>1500000</v>
      </c>
      <c r="G364" s="311">
        <f>Model!$G$42</f>
        <v>1497600</v>
      </c>
      <c r="H364" s="311">
        <f>Model!$H$42</f>
        <v>1474200</v>
      </c>
      <c r="I364" s="311">
        <f>Model!$I$42</f>
        <v>1450800</v>
      </c>
      <c r="J364" s="311">
        <f>Model!$J$42</f>
        <v>1380600</v>
      </c>
      <c r="K364" s="314" t="str">
        <f t="shared" si="44"/>
        <v/>
      </c>
      <c r="L364" s="314" t="str">
        <f t="shared" si="45"/>
        <v/>
      </c>
      <c r="M364" s="314" t="str">
        <f t="shared" si="46"/>
        <v/>
      </c>
      <c r="N364" s="314" t="str">
        <f t="shared" si="47"/>
        <v/>
      </c>
      <c r="O364" s="314" t="str">
        <f t="shared" si="48"/>
        <v xml:space="preserve">  </v>
      </c>
    </row>
    <row r="365" spans="1:15" x14ac:dyDescent="0.3">
      <c r="A365" s="312">
        <v>41638</v>
      </c>
      <c r="B365" s="313">
        <f t="shared" si="41"/>
        <v>12</v>
      </c>
      <c r="C365" s="313">
        <f t="shared" si="42"/>
        <v>1</v>
      </c>
      <c r="D365" s="311">
        <f t="shared" si="43"/>
        <v>1612.5755332275692</v>
      </c>
      <c r="E365" s="311">
        <f>SUM(D$2:D365)</f>
        <v>1408338.7578001013</v>
      </c>
      <c r="F365" s="311">
        <f>Model!$F$42</f>
        <v>1500000</v>
      </c>
      <c r="G365" s="311">
        <f>Model!$G$42</f>
        <v>1497600</v>
      </c>
      <c r="H365" s="311">
        <f>Model!$H$42</f>
        <v>1474200</v>
      </c>
      <c r="I365" s="311">
        <f>Model!$I$42</f>
        <v>1450800</v>
      </c>
      <c r="J365" s="311">
        <f>Model!$J$42</f>
        <v>1380600</v>
      </c>
      <c r="K365" s="314" t="str">
        <f t="shared" si="44"/>
        <v/>
      </c>
      <c r="L365" s="314" t="str">
        <f t="shared" si="45"/>
        <v/>
      </c>
      <c r="M365" s="314" t="str">
        <f t="shared" si="46"/>
        <v/>
      </c>
      <c r="N365" s="314" t="str">
        <f t="shared" si="47"/>
        <v/>
      </c>
      <c r="O365" s="314" t="str">
        <f t="shared" si="48"/>
        <v xml:space="preserve">  </v>
      </c>
    </row>
    <row r="366" spans="1:15" x14ac:dyDescent="0.3">
      <c r="A366" s="312">
        <v>41639</v>
      </c>
      <c r="B366" s="313">
        <f t="shared" si="41"/>
        <v>12</v>
      </c>
      <c r="C366" s="313">
        <f t="shared" si="42"/>
        <v>1</v>
      </c>
      <c r="D366" s="311">
        <f t="shared" si="43"/>
        <v>1612.5755332275692</v>
      </c>
      <c r="E366" s="311">
        <f>SUM(D$2:D366)</f>
        <v>1409951.3333333288</v>
      </c>
      <c r="F366" s="311">
        <f>Model!$F$42</f>
        <v>1500000</v>
      </c>
      <c r="G366" s="311">
        <f>Model!$G$42</f>
        <v>1497600</v>
      </c>
      <c r="H366" s="311">
        <f>Model!$H$42</f>
        <v>1474200</v>
      </c>
      <c r="I366" s="311">
        <f>Model!$I$42</f>
        <v>1450800</v>
      </c>
      <c r="J366" s="311">
        <f>Model!$J$42</f>
        <v>1380600</v>
      </c>
      <c r="K366" s="314" t="str">
        <f t="shared" si="44"/>
        <v/>
      </c>
      <c r="L366" s="314" t="str">
        <f t="shared" si="45"/>
        <v/>
      </c>
      <c r="M366" s="314" t="str">
        <f t="shared" si="46"/>
        <v/>
      </c>
      <c r="N366" s="314" t="str">
        <f t="shared" si="47"/>
        <v/>
      </c>
      <c r="O366" s="314" t="str">
        <f t="shared" si="48"/>
        <v xml:space="preserve">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7"/>
  <sheetViews>
    <sheetView zoomScale="70" zoomScaleNormal="70" workbookViewId="0">
      <selection activeCell="Q21" sqref="Q21"/>
    </sheetView>
  </sheetViews>
  <sheetFormatPr defaultRowHeight="14.4" x14ac:dyDescent="0.3"/>
  <cols>
    <col min="1" max="1" width="14.88671875" customWidth="1"/>
    <col min="2" max="2" width="5.44140625" style="60" customWidth="1"/>
    <col min="3" max="3" width="5.109375" style="60" bestFit="1" customWidth="1"/>
    <col min="4" max="4" width="8.33203125" style="60" bestFit="1" customWidth="1"/>
    <col min="5" max="5" width="12.5546875" style="60" bestFit="1" customWidth="1"/>
    <col min="6" max="7" width="5.109375" style="60" bestFit="1" customWidth="1"/>
    <col min="8" max="8" width="12.88671875" style="60" bestFit="1" customWidth="1"/>
    <col min="9" max="9" width="6.88671875" style="60" bestFit="1" customWidth="1"/>
    <col min="10" max="12" width="5.109375" style="60" bestFit="1" customWidth="1"/>
    <col min="13" max="13" width="5.5546875" style="60" bestFit="1" customWidth="1"/>
    <col min="15" max="15" width="26" style="306" bestFit="1" customWidth="1"/>
    <col min="16" max="17" width="8.88671875" style="306"/>
  </cols>
  <sheetData>
    <row r="1" spans="1:17" ht="15" thickBot="1" x14ac:dyDescent="0.35"/>
    <row r="2" spans="1:17" ht="15.6" thickTop="1" thickBot="1" x14ac:dyDescent="0.35">
      <c r="A2" s="85" t="s">
        <v>277</v>
      </c>
      <c r="B2" s="384" t="s">
        <v>229</v>
      </c>
      <c r="C2" s="385"/>
      <c r="D2" s="385"/>
      <c r="E2" s="385"/>
      <c r="F2" s="385"/>
      <c r="G2" s="385"/>
      <c r="H2" s="385"/>
      <c r="I2" s="385"/>
      <c r="J2" s="385"/>
      <c r="K2" s="385"/>
      <c r="L2" s="385"/>
      <c r="M2" s="386"/>
    </row>
    <row r="3" spans="1:17" ht="15.6" thickTop="1" thickBot="1" x14ac:dyDescent="0.35">
      <c r="A3" s="86" t="s">
        <v>57</v>
      </c>
      <c r="B3" s="125">
        <v>1</v>
      </c>
      <c r="C3" s="126">
        <v>2</v>
      </c>
      <c r="D3" s="126">
        <v>3</v>
      </c>
      <c r="E3" s="332">
        <v>4</v>
      </c>
      <c r="F3" s="332">
        <v>5</v>
      </c>
      <c r="G3" s="332">
        <v>6</v>
      </c>
      <c r="H3" s="332">
        <v>7</v>
      </c>
      <c r="I3" s="332">
        <v>8</v>
      </c>
      <c r="J3" s="332">
        <v>9</v>
      </c>
      <c r="K3" s="127">
        <v>10</v>
      </c>
      <c r="L3" s="127">
        <v>11</v>
      </c>
      <c r="M3" s="333">
        <v>12</v>
      </c>
    </row>
    <row r="4" spans="1:17" ht="15" thickTop="1" x14ac:dyDescent="0.3">
      <c r="A4" s="227">
        <v>1</v>
      </c>
      <c r="B4" s="185">
        <v>1.2E-2</v>
      </c>
      <c r="C4" s="186">
        <v>1.2E-2</v>
      </c>
      <c r="D4" s="186">
        <v>1.2E-2</v>
      </c>
      <c r="E4" s="186">
        <v>1.2E-2</v>
      </c>
      <c r="F4" s="186">
        <v>1.2E-2</v>
      </c>
      <c r="G4" s="186">
        <v>1.2E-2</v>
      </c>
      <c r="H4" s="186">
        <v>1.2E-2</v>
      </c>
      <c r="I4" s="186">
        <v>1.2E-2</v>
      </c>
      <c r="J4" s="186">
        <v>1.2E-2</v>
      </c>
      <c r="K4" s="186">
        <v>1.2E-2</v>
      </c>
      <c r="L4" s="186">
        <v>1.2E-2</v>
      </c>
      <c r="M4" s="186">
        <v>1.2E-2</v>
      </c>
      <c r="N4" s="306" t="s">
        <v>262</v>
      </c>
    </row>
    <row r="5" spans="1:17" s="231" customFormat="1" x14ac:dyDescent="0.3">
      <c r="A5" s="228">
        <v>2</v>
      </c>
      <c r="B5" s="257">
        <v>0</v>
      </c>
      <c r="C5" s="258">
        <v>0</v>
      </c>
      <c r="D5" s="258">
        <v>0</v>
      </c>
      <c r="E5" s="258">
        <v>0</v>
      </c>
      <c r="F5" s="258">
        <v>0</v>
      </c>
      <c r="G5" s="258">
        <v>0</v>
      </c>
      <c r="H5" s="258">
        <v>0</v>
      </c>
      <c r="I5" s="258">
        <v>0</v>
      </c>
      <c r="J5" s="258">
        <v>0</v>
      </c>
      <c r="K5" s="258">
        <v>0</v>
      </c>
      <c r="L5" s="258">
        <v>0</v>
      </c>
      <c r="M5" s="259">
        <v>0</v>
      </c>
      <c r="N5" s="306" t="s">
        <v>261</v>
      </c>
      <c r="O5" s="306"/>
      <c r="P5" s="306"/>
      <c r="Q5" s="306"/>
    </row>
    <row r="6" spans="1:17" x14ac:dyDescent="0.3">
      <c r="A6" s="228">
        <v>3</v>
      </c>
      <c r="B6" s="119">
        <v>0.09</v>
      </c>
      <c r="C6" s="120">
        <v>0.09</v>
      </c>
      <c r="D6" s="120">
        <v>0.09</v>
      </c>
      <c r="E6" s="120">
        <v>0.09</v>
      </c>
      <c r="F6" s="120">
        <v>0.09</v>
      </c>
      <c r="G6" s="120">
        <v>0.09</v>
      </c>
      <c r="H6" s="120">
        <v>0.09</v>
      </c>
      <c r="I6" s="120">
        <v>0.09</v>
      </c>
      <c r="J6" s="120">
        <v>0.09</v>
      </c>
      <c r="K6" s="120">
        <v>0.09</v>
      </c>
      <c r="L6" s="120">
        <v>0.09</v>
      </c>
      <c r="M6" s="120">
        <v>0.09</v>
      </c>
      <c r="N6" s="306" t="s">
        <v>271</v>
      </c>
    </row>
    <row r="7" spans="1:17" x14ac:dyDescent="0.3">
      <c r="A7" s="184">
        <v>4</v>
      </c>
      <c r="B7" s="119">
        <v>1.5E-3</v>
      </c>
      <c r="C7" s="120">
        <v>1.5E-3</v>
      </c>
      <c r="D7" s="120">
        <v>1.5E-3</v>
      </c>
      <c r="E7" s="120">
        <v>1.5E-3</v>
      </c>
      <c r="F7" s="120">
        <v>1.5E-3</v>
      </c>
      <c r="G7" s="120">
        <v>1.5E-3</v>
      </c>
      <c r="H7" s="120">
        <v>1.5E-3</v>
      </c>
      <c r="I7" s="120">
        <v>1.5E-3</v>
      </c>
      <c r="J7" s="120">
        <v>1.5E-3</v>
      </c>
      <c r="K7" s="120">
        <v>1.5E-3</v>
      </c>
      <c r="L7" s="120">
        <v>1.5E-3</v>
      </c>
      <c r="M7" s="120">
        <v>1.5E-3</v>
      </c>
      <c r="N7" s="306" t="s">
        <v>272</v>
      </c>
    </row>
    <row r="8" spans="1:17" x14ac:dyDescent="0.3">
      <c r="A8" s="184">
        <v>5</v>
      </c>
      <c r="B8" s="119">
        <v>1E-3</v>
      </c>
      <c r="C8" s="120">
        <v>1E-3</v>
      </c>
      <c r="D8" s="120">
        <v>1E-3</v>
      </c>
      <c r="E8" s="120">
        <v>1E-3</v>
      </c>
      <c r="F8" s="120">
        <v>1E-3</v>
      </c>
      <c r="G8" s="120">
        <v>1E-3</v>
      </c>
      <c r="H8" s="120">
        <v>1E-3</v>
      </c>
      <c r="I8" s="120">
        <v>1E-3</v>
      </c>
      <c r="J8" s="120">
        <v>1E-3</v>
      </c>
      <c r="K8" s="120">
        <v>1E-3</v>
      </c>
      <c r="L8" s="120">
        <v>1E-3</v>
      </c>
      <c r="M8" s="120">
        <v>1E-3</v>
      </c>
      <c r="N8" s="306" t="s">
        <v>273</v>
      </c>
    </row>
    <row r="9" spans="1:17" x14ac:dyDescent="0.3">
      <c r="A9" s="184">
        <v>6</v>
      </c>
      <c r="B9" s="119">
        <v>3.7984568445130804E-2</v>
      </c>
      <c r="C9" s="120">
        <v>3.7984568445130804E-2</v>
      </c>
      <c r="D9" s="120">
        <v>3.7984568445130804E-2</v>
      </c>
      <c r="E9" s="120">
        <v>3.7984568445130804E-2</v>
      </c>
      <c r="F9" s="120">
        <v>3.7984568445130804E-2</v>
      </c>
      <c r="G9" s="120">
        <v>3.7984568445130804E-2</v>
      </c>
      <c r="H9" s="120">
        <v>3.7984568445130804E-2</v>
      </c>
      <c r="I9" s="120">
        <v>3.7984568445130804E-2</v>
      </c>
      <c r="J9" s="120">
        <v>3.7984568445130804E-2</v>
      </c>
      <c r="K9" s="120">
        <v>3.7984568445130804E-2</v>
      </c>
      <c r="L9" s="120">
        <v>3.7984568445130804E-2</v>
      </c>
      <c r="M9" s="120">
        <v>3.7984568445130804E-2</v>
      </c>
    </row>
    <row r="10" spans="1:17" x14ac:dyDescent="0.3">
      <c r="A10" s="184">
        <v>7</v>
      </c>
      <c r="B10" s="119">
        <v>1.2999999999999999E-4</v>
      </c>
      <c r="C10" s="120">
        <v>1.2999999999999999E-4</v>
      </c>
      <c r="D10" s="120">
        <v>1.2999999999999999E-4</v>
      </c>
      <c r="E10" s="120">
        <v>1.2999999999999999E-4</v>
      </c>
      <c r="F10" s="120">
        <v>1.2999999999999999E-4</v>
      </c>
      <c r="G10" s="120">
        <v>1.2999999999999999E-4</v>
      </c>
      <c r="H10" s="120">
        <v>1.2999999999999999E-4</v>
      </c>
      <c r="I10" s="120">
        <v>1.2999999999999999E-4</v>
      </c>
      <c r="J10" s="120">
        <v>1.2999999999999999E-4</v>
      </c>
      <c r="K10" s="120">
        <v>1.2999999999999999E-4</v>
      </c>
      <c r="L10" s="120">
        <v>1.2999999999999999E-4</v>
      </c>
      <c r="M10" s="120">
        <v>1.2999999999999999E-4</v>
      </c>
    </row>
    <row r="11" spans="1:17" s="306" customFormat="1" x14ac:dyDescent="0.3">
      <c r="A11" s="184">
        <v>8</v>
      </c>
      <c r="B11" s="365">
        <v>5.9449188381280622E-3</v>
      </c>
      <c r="C11" s="120">
        <v>5.9449188381280622E-3</v>
      </c>
      <c r="D11" s="120">
        <v>5.9449188381280622E-3</v>
      </c>
      <c r="E11" s="120">
        <v>5.9449188381280622E-3</v>
      </c>
      <c r="F11" s="120">
        <v>5.9449188381280622E-3</v>
      </c>
      <c r="G11" s="120">
        <v>5.9449188381280622E-3</v>
      </c>
      <c r="H11" s="120">
        <v>5.9449188381280622E-3</v>
      </c>
      <c r="I11" s="120">
        <v>5.9449188381280622E-3</v>
      </c>
      <c r="J11" s="120">
        <v>5.9449188381280622E-3</v>
      </c>
      <c r="K11" s="120">
        <v>5.9449188381280622E-3</v>
      </c>
      <c r="L11" s="120">
        <v>5.9449188381280622E-3</v>
      </c>
      <c r="M11" s="189">
        <v>5.9449188381280622E-3</v>
      </c>
    </row>
    <row r="12" spans="1:17" x14ac:dyDescent="0.3">
      <c r="A12" s="184">
        <v>9</v>
      </c>
      <c r="B12" s="119">
        <v>0</v>
      </c>
      <c r="C12" s="120">
        <v>0</v>
      </c>
      <c r="D12" s="120">
        <v>0</v>
      </c>
      <c r="E12" s="120">
        <v>0</v>
      </c>
      <c r="F12" s="120">
        <v>0</v>
      </c>
      <c r="G12" s="120">
        <v>0</v>
      </c>
      <c r="H12" s="120">
        <v>0</v>
      </c>
      <c r="I12" s="120">
        <v>0</v>
      </c>
      <c r="J12" s="120">
        <v>0</v>
      </c>
      <c r="K12" s="120">
        <v>0</v>
      </c>
      <c r="L12" s="120">
        <v>0</v>
      </c>
      <c r="M12" s="121">
        <v>0</v>
      </c>
    </row>
    <row r="13" spans="1:17" ht="15" thickBot="1" x14ac:dyDescent="0.35"/>
    <row r="14" spans="1:17" ht="15.6" thickTop="1" thickBot="1" x14ac:dyDescent="0.35">
      <c r="A14" s="85" t="s">
        <v>276</v>
      </c>
      <c r="B14" s="384" t="s">
        <v>177</v>
      </c>
      <c r="C14" s="385"/>
      <c r="D14" s="385"/>
      <c r="E14" s="385"/>
      <c r="F14" s="385"/>
      <c r="G14" s="385"/>
      <c r="H14" s="385"/>
      <c r="I14" s="385"/>
      <c r="J14" s="385"/>
      <c r="K14" s="385"/>
      <c r="L14" s="385"/>
      <c r="M14" s="386"/>
    </row>
    <row r="15" spans="1:17" ht="15.6" thickTop="1" thickBot="1" x14ac:dyDescent="0.35">
      <c r="A15" s="86" t="s">
        <v>57</v>
      </c>
      <c r="B15" s="125">
        <v>1</v>
      </c>
      <c r="C15" s="126">
        <v>2</v>
      </c>
      <c r="D15" s="126">
        <v>3</v>
      </c>
      <c r="E15" s="332">
        <v>4</v>
      </c>
      <c r="F15" s="332">
        <v>5</v>
      </c>
      <c r="G15" s="332">
        <v>6</v>
      </c>
      <c r="H15" s="332">
        <v>7</v>
      </c>
      <c r="I15" s="332">
        <v>8</v>
      </c>
      <c r="J15" s="332">
        <v>9</v>
      </c>
      <c r="K15" s="127">
        <v>10</v>
      </c>
      <c r="L15" s="127">
        <v>11</v>
      </c>
      <c r="M15" s="333">
        <v>12</v>
      </c>
    </row>
    <row r="16" spans="1:17" ht="15" thickTop="1" x14ac:dyDescent="0.3">
      <c r="A16" s="227">
        <v>1</v>
      </c>
      <c r="B16" s="188">
        <v>1E-3</v>
      </c>
      <c r="C16" s="186">
        <v>1E-3</v>
      </c>
      <c r="D16" s="186">
        <v>1E-3</v>
      </c>
      <c r="E16" s="186">
        <v>1E-3</v>
      </c>
      <c r="F16" s="186">
        <v>1E-3</v>
      </c>
      <c r="G16" s="186">
        <v>1E-3</v>
      </c>
      <c r="H16" s="186">
        <v>1E-3</v>
      </c>
      <c r="I16" s="186">
        <v>1E-3</v>
      </c>
      <c r="J16" s="186">
        <v>1E-3</v>
      </c>
      <c r="K16" s="186">
        <v>1E-3</v>
      </c>
      <c r="L16" s="186">
        <v>1E-3</v>
      </c>
      <c r="M16" s="186">
        <v>1E-3</v>
      </c>
      <c r="N16" s="306" t="s">
        <v>262</v>
      </c>
    </row>
    <row r="17" spans="1:17" s="231" customFormat="1" x14ac:dyDescent="0.3">
      <c r="A17" s="372">
        <v>2</v>
      </c>
      <c r="B17" s="260">
        <v>0</v>
      </c>
      <c r="C17" s="258">
        <v>0</v>
      </c>
      <c r="D17" s="258">
        <v>0</v>
      </c>
      <c r="E17" s="258">
        <v>0</v>
      </c>
      <c r="F17" s="258">
        <v>0</v>
      </c>
      <c r="G17" s="258">
        <v>0</v>
      </c>
      <c r="H17" s="258">
        <v>0</v>
      </c>
      <c r="I17" s="258">
        <v>0</v>
      </c>
      <c r="J17" s="258">
        <v>0</v>
      </c>
      <c r="K17" s="258">
        <v>0</v>
      </c>
      <c r="L17" s="258">
        <v>0</v>
      </c>
      <c r="M17" s="259">
        <v>0</v>
      </c>
      <c r="N17" s="306" t="s">
        <v>261</v>
      </c>
      <c r="Q17" s="306"/>
    </row>
    <row r="18" spans="1:17" x14ac:dyDescent="0.3">
      <c r="A18" s="228">
        <v>3</v>
      </c>
      <c r="B18" s="189">
        <v>0</v>
      </c>
      <c r="C18" s="120">
        <v>0</v>
      </c>
      <c r="D18" s="120">
        <v>0</v>
      </c>
      <c r="E18" s="120">
        <v>0</v>
      </c>
      <c r="F18" s="120">
        <v>0</v>
      </c>
      <c r="G18" s="120">
        <v>0</v>
      </c>
      <c r="H18" s="120">
        <v>0</v>
      </c>
      <c r="I18" s="120">
        <v>0</v>
      </c>
      <c r="J18" s="120">
        <v>0</v>
      </c>
      <c r="K18" s="120">
        <v>0</v>
      </c>
      <c r="L18" s="120">
        <v>0</v>
      </c>
      <c r="M18" s="121">
        <v>0</v>
      </c>
      <c r="N18" s="306" t="s">
        <v>263</v>
      </c>
    </row>
    <row r="19" spans="1:17" x14ac:dyDescent="0.3">
      <c r="A19" s="228">
        <v>4</v>
      </c>
      <c r="B19" s="189">
        <v>0</v>
      </c>
      <c r="C19" s="120">
        <v>0</v>
      </c>
      <c r="D19" s="120">
        <v>0</v>
      </c>
      <c r="E19" s="120">
        <v>0</v>
      </c>
      <c r="F19" s="120">
        <v>0</v>
      </c>
      <c r="G19" s="120">
        <v>0</v>
      </c>
      <c r="H19" s="120">
        <v>0</v>
      </c>
      <c r="I19" s="120">
        <v>0</v>
      </c>
      <c r="J19" s="120">
        <v>0</v>
      </c>
      <c r="K19" s="120">
        <v>0</v>
      </c>
      <c r="L19" s="120">
        <v>0</v>
      </c>
      <c r="M19" s="121">
        <v>0</v>
      </c>
      <c r="N19" s="306" t="s">
        <v>264</v>
      </c>
    </row>
    <row r="20" spans="1:17" x14ac:dyDescent="0.3">
      <c r="A20" s="184">
        <v>5</v>
      </c>
      <c r="B20" s="189">
        <v>0</v>
      </c>
      <c r="C20" s="120">
        <v>0</v>
      </c>
      <c r="D20" s="120">
        <v>0</v>
      </c>
      <c r="E20" s="120">
        <v>0</v>
      </c>
      <c r="F20" s="120">
        <v>0</v>
      </c>
      <c r="G20" s="120">
        <v>0</v>
      </c>
      <c r="H20" s="120">
        <v>0</v>
      </c>
      <c r="I20" s="120">
        <v>0</v>
      </c>
      <c r="J20" s="120">
        <v>0</v>
      </c>
      <c r="K20" s="120">
        <v>0</v>
      </c>
      <c r="L20" s="120">
        <v>0</v>
      </c>
      <c r="M20" s="121">
        <v>0</v>
      </c>
      <c r="N20" s="306" t="s">
        <v>265</v>
      </c>
    </row>
    <row r="21" spans="1:17" x14ac:dyDescent="0.3">
      <c r="A21" s="184">
        <v>6</v>
      </c>
      <c r="B21" s="189" t="e">
        <f>#REF!</f>
        <v>#REF!</v>
      </c>
      <c r="C21" s="120" t="e">
        <f>#REF!</f>
        <v>#REF!</v>
      </c>
      <c r="D21" s="120" t="e">
        <f>#REF!</f>
        <v>#REF!</v>
      </c>
      <c r="E21" s="120" t="e">
        <f>#REF!</f>
        <v>#REF!</v>
      </c>
      <c r="F21" s="120" t="e">
        <f>#REF!</f>
        <v>#REF!</v>
      </c>
      <c r="G21" s="120" t="e">
        <f>#REF!</f>
        <v>#REF!</v>
      </c>
      <c r="H21" s="120" t="e">
        <f>#REF!</f>
        <v>#REF!</v>
      </c>
      <c r="I21" s="120" t="e">
        <f>#REF!</f>
        <v>#REF!</v>
      </c>
      <c r="J21" s="120" t="e">
        <f>#REF!</f>
        <v>#REF!</v>
      </c>
      <c r="K21" s="120" t="e">
        <f>#REF!</f>
        <v>#REF!</v>
      </c>
      <c r="L21" s="120" t="e">
        <f>#REF!</f>
        <v>#REF!</v>
      </c>
      <c r="M21" s="121" t="e">
        <f>#REF!</f>
        <v>#REF!</v>
      </c>
    </row>
    <row r="22" spans="1:17" x14ac:dyDescent="0.3">
      <c r="A22" s="184">
        <v>7</v>
      </c>
      <c r="B22" s="189" t="e">
        <f>#REF!</f>
        <v>#REF!</v>
      </c>
      <c r="C22" s="120" t="e">
        <f>#REF!</f>
        <v>#REF!</v>
      </c>
      <c r="D22" s="120" t="e">
        <f>#REF!</f>
        <v>#REF!</v>
      </c>
      <c r="E22" s="120" t="e">
        <f>#REF!</f>
        <v>#REF!</v>
      </c>
      <c r="F22" s="120" t="e">
        <f>#REF!</f>
        <v>#REF!</v>
      </c>
      <c r="G22" s="120" t="e">
        <f>#REF!</f>
        <v>#REF!</v>
      </c>
      <c r="H22" s="120" t="e">
        <f>#REF!</f>
        <v>#REF!</v>
      </c>
      <c r="I22" s="120" t="e">
        <f>#REF!</f>
        <v>#REF!</v>
      </c>
      <c r="J22" s="120" t="e">
        <f>#REF!</f>
        <v>#REF!</v>
      </c>
      <c r="K22" s="120" t="e">
        <f>#REF!</f>
        <v>#REF!</v>
      </c>
      <c r="L22" s="120" t="e">
        <f>#REF!</f>
        <v>#REF!</v>
      </c>
      <c r="M22" s="121" t="e">
        <f>#REF!</f>
        <v>#REF!</v>
      </c>
    </row>
    <row r="23" spans="1:17" ht="15" thickBot="1" x14ac:dyDescent="0.35">
      <c r="A23" s="184">
        <v>8</v>
      </c>
      <c r="B23" s="190" t="e">
        <f>#REF!</f>
        <v>#REF!</v>
      </c>
      <c r="C23" s="123" t="e">
        <f>#REF!</f>
        <v>#REF!</v>
      </c>
      <c r="D23" s="123" t="e">
        <f>#REF!</f>
        <v>#REF!</v>
      </c>
      <c r="E23" s="123" t="e">
        <f>#REF!</f>
        <v>#REF!</v>
      </c>
      <c r="F23" s="123" t="e">
        <f>#REF!</f>
        <v>#REF!</v>
      </c>
      <c r="G23" s="123" t="e">
        <f>#REF!</f>
        <v>#REF!</v>
      </c>
      <c r="H23" s="123" t="e">
        <f>#REF!</f>
        <v>#REF!</v>
      </c>
      <c r="I23" s="123" t="e">
        <f>#REF!</f>
        <v>#REF!</v>
      </c>
      <c r="J23" s="123" t="e">
        <f>#REF!</f>
        <v>#REF!</v>
      </c>
      <c r="K23" s="123" t="e">
        <f>#REF!</f>
        <v>#REF!</v>
      </c>
      <c r="L23" s="123" t="e">
        <f>#REF!</f>
        <v>#REF!</v>
      </c>
      <c r="M23" s="124" t="e">
        <f>#REF!</f>
        <v>#REF!</v>
      </c>
    </row>
    <row r="24" spans="1:17" ht="15" thickBot="1" x14ac:dyDescent="0.35">
      <c r="A24" s="87"/>
      <c r="B24" s="128"/>
      <c r="C24" s="129"/>
      <c r="D24" s="129"/>
      <c r="E24" s="129"/>
      <c r="F24" s="129"/>
      <c r="G24" s="129"/>
      <c r="H24" s="129"/>
      <c r="I24" s="129"/>
      <c r="J24" s="129"/>
      <c r="K24" s="129"/>
      <c r="L24" s="129"/>
      <c r="M24" s="130"/>
    </row>
    <row r="25" spans="1:17" ht="15.6" thickTop="1" thickBot="1" x14ac:dyDescent="0.35">
      <c r="A25" s="85" t="s">
        <v>277</v>
      </c>
      <c r="B25" s="384" t="s">
        <v>229</v>
      </c>
      <c r="C25" s="385"/>
      <c r="D25" s="385"/>
      <c r="E25" s="385"/>
      <c r="F25" s="385"/>
      <c r="G25" s="385"/>
      <c r="H25" s="385"/>
      <c r="I25" s="385"/>
      <c r="J25" s="385"/>
      <c r="K25" s="385"/>
      <c r="L25" s="385"/>
      <c r="M25" s="386"/>
    </row>
    <row r="26" spans="1:17" ht="15.6" thickTop="1" thickBot="1" x14ac:dyDescent="0.35">
      <c r="A26" s="86" t="s">
        <v>57</v>
      </c>
      <c r="B26" s="125">
        <v>1</v>
      </c>
      <c r="C26" s="126">
        <v>2</v>
      </c>
      <c r="D26" s="126">
        <v>3</v>
      </c>
      <c r="E26" s="332">
        <v>4</v>
      </c>
      <c r="F26" s="332">
        <v>5</v>
      </c>
      <c r="G26" s="332">
        <v>6</v>
      </c>
      <c r="H26" s="332">
        <v>7</v>
      </c>
      <c r="I26" s="332">
        <v>8</v>
      </c>
      <c r="J26" s="332">
        <v>9</v>
      </c>
      <c r="K26" s="127">
        <v>10</v>
      </c>
      <c r="L26" s="127">
        <v>11</v>
      </c>
      <c r="M26" s="333">
        <v>12</v>
      </c>
    </row>
    <row r="27" spans="1:17" ht="15" thickTop="1" x14ac:dyDescent="0.3">
      <c r="A27" s="227">
        <v>1</v>
      </c>
      <c r="B27" s="185">
        <v>0</v>
      </c>
      <c r="C27" s="186">
        <v>0</v>
      </c>
      <c r="D27" s="186">
        <v>0</v>
      </c>
      <c r="E27" s="186">
        <v>0</v>
      </c>
      <c r="F27" s="186">
        <v>0</v>
      </c>
      <c r="G27" s="186">
        <v>0</v>
      </c>
      <c r="H27" s="186">
        <v>0</v>
      </c>
      <c r="I27" s="186">
        <v>0</v>
      </c>
      <c r="J27" s="186">
        <v>0</v>
      </c>
      <c r="K27" s="186">
        <v>0</v>
      </c>
      <c r="L27" s="186">
        <v>0</v>
      </c>
      <c r="M27" s="186">
        <v>0</v>
      </c>
      <c r="N27" s="306">
        <v>1</v>
      </c>
      <c r="O27" s="306" t="s">
        <v>295</v>
      </c>
      <c r="P27" s="306">
        <v>1</v>
      </c>
    </row>
    <row r="28" spans="1:17" s="231" customFormat="1" x14ac:dyDescent="0.3">
      <c r="A28" s="228">
        <v>2</v>
      </c>
      <c r="B28" s="257">
        <v>0.09</v>
      </c>
      <c r="C28" s="258">
        <v>0.09</v>
      </c>
      <c r="D28" s="258">
        <v>0.09</v>
      </c>
      <c r="E28" s="258">
        <v>0.09</v>
      </c>
      <c r="F28" s="258">
        <v>0.09</v>
      </c>
      <c r="G28" s="258">
        <v>0.09</v>
      </c>
      <c r="H28" s="258">
        <v>0.09</v>
      </c>
      <c r="I28" s="258">
        <v>0.09</v>
      </c>
      <c r="J28" s="258">
        <v>0.09</v>
      </c>
      <c r="K28" s="258">
        <v>0.09</v>
      </c>
      <c r="L28" s="258">
        <v>0.09</v>
      </c>
      <c r="M28" s="259">
        <v>0.09</v>
      </c>
      <c r="N28" s="306">
        <v>2</v>
      </c>
      <c r="O28" s="306" t="s">
        <v>271</v>
      </c>
      <c r="P28" s="306">
        <v>2</v>
      </c>
      <c r="Q28" s="306"/>
    </row>
    <row r="29" spans="1:17" x14ac:dyDescent="0.3">
      <c r="A29" s="228">
        <v>3</v>
      </c>
      <c r="B29" s="119">
        <v>1.5E-3</v>
      </c>
      <c r="C29" s="120">
        <v>1.5E-3</v>
      </c>
      <c r="D29" s="120">
        <v>1.5E-3</v>
      </c>
      <c r="E29" s="120">
        <v>1.5E-3</v>
      </c>
      <c r="F29" s="120">
        <v>1.5E-3</v>
      </c>
      <c r="G29" s="120">
        <v>1.5E-3</v>
      </c>
      <c r="H29" s="120">
        <v>1.5E-3</v>
      </c>
      <c r="I29" s="120">
        <v>1.5E-3</v>
      </c>
      <c r="J29" s="120">
        <v>1.5E-3</v>
      </c>
      <c r="K29" s="120">
        <v>1.5E-3</v>
      </c>
      <c r="L29" s="120">
        <v>1.5E-3</v>
      </c>
      <c r="M29" s="120">
        <v>1.5E-3</v>
      </c>
      <c r="N29" s="306">
        <v>3</v>
      </c>
      <c r="O29" s="306" t="s">
        <v>272</v>
      </c>
      <c r="P29" s="306">
        <v>3</v>
      </c>
    </row>
    <row r="30" spans="1:17" x14ac:dyDescent="0.3">
      <c r="A30" s="184">
        <v>4</v>
      </c>
      <c r="B30" s="119">
        <v>1E-3</v>
      </c>
      <c r="C30" s="120">
        <v>1E-3</v>
      </c>
      <c r="D30" s="120">
        <v>1E-3</v>
      </c>
      <c r="E30" s="120">
        <v>1E-3</v>
      </c>
      <c r="F30" s="120">
        <v>1E-3</v>
      </c>
      <c r="G30" s="120">
        <v>1E-3</v>
      </c>
      <c r="H30" s="120">
        <v>1E-3</v>
      </c>
      <c r="I30" s="120">
        <v>1E-3</v>
      </c>
      <c r="J30" s="120">
        <v>1E-3</v>
      </c>
      <c r="K30" s="120">
        <v>1E-3</v>
      </c>
      <c r="L30" s="120">
        <v>1E-3</v>
      </c>
      <c r="M30" s="120">
        <v>1E-3</v>
      </c>
      <c r="N30" s="306">
        <v>4</v>
      </c>
      <c r="O30" s="306" t="s">
        <v>273</v>
      </c>
      <c r="P30" s="306">
        <v>4</v>
      </c>
    </row>
    <row r="31" spans="1:17" x14ac:dyDescent="0.3">
      <c r="A31" s="184">
        <v>99</v>
      </c>
      <c r="B31" s="119">
        <v>0</v>
      </c>
      <c r="C31" s="120">
        <v>1E-3</v>
      </c>
      <c r="D31" s="120">
        <v>1E-3</v>
      </c>
      <c r="E31" s="120">
        <v>1E-3</v>
      </c>
      <c r="F31" s="120">
        <v>1E-3</v>
      </c>
      <c r="G31" s="120">
        <v>1E-3</v>
      </c>
      <c r="H31" s="120">
        <v>1E-3</v>
      </c>
      <c r="I31" s="120">
        <v>1E-3</v>
      </c>
      <c r="J31" s="120">
        <v>1E-3</v>
      </c>
      <c r="K31" s="120">
        <v>1E-3</v>
      </c>
      <c r="L31" s="120">
        <v>1E-3</v>
      </c>
      <c r="M31" s="120">
        <v>1E-3</v>
      </c>
    </row>
    <row r="32" spans="1:17" x14ac:dyDescent="0.3">
      <c r="A32" s="184">
        <v>99</v>
      </c>
      <c r="B32" s="119">
        <v>0</v>
      </c>
      <c r="C32" s="120">
        <v>0</v>
      </c>
      <c r="D32" s="120">
        <v>0</v>
      </c>
      <c r="E32" s="120">
        <v>0</v>
      </c>
      <c r="F32" s="120">
        <v>0</v>
      </c>
      <c r="G32" s="120">
        <v>0</v>
      </c>
      <c r="H32" s="120">
        <v>0</v>
      </c>
      <c r="I32" s="120">
        <v>0</v>
      </c>
      <c r="J32" s="120">
        <v>0</v>
      </c>
      <c r="K32" s="120">
        <v>0</v>
      </c>
      <c r="L32" s="120">
        <v>0</v>
      </c>
      <c r="M32" s="120">
        <v>0</v>
      </c>
    </row>
    <row r="33" spans="1:16" x14ac:dyDescent="0.3">
      <c r="A33" s="184">
        <v>99</v>
      </c>
      <c r="B33" s="119">
        <v>0</v>
      </c>
      <c r="C33" s="120">
        <v>1.2999999999999999E-4</v>
      </c>
      <c r="D33" s="120">
        <v>1.2999999999999999E-4</v>
      </c>
      <c r="E33" s="120">
        <v>1.2999999999999999E-4</v>
      </c>
      <c r="F33" s="120">
        <v>1.2999999999999999E-4</v>
      </c>
      <c r="G33" s="120">
        <v>1.2999999999999999E-4</v>
      </c>
      <c r="H33" s="120">
        <v>1.2999999999999999E-4</v>
      </c>
      <c r="I33" s="120">
        <v>1.2999999999999999E-4</v>
      </c>
      <c r="J33" s="120">
        <v>1.2999999999999999E-4</v>
      </c>
      <c r="K33" s="120">
        <v>1.2999999999999999E-4</v>
      </c>
      <c r="L33" s="120">
        <v>1.2999999999999999E-4</v>
      </c>
      <c r="M33" s="120">
        <v>1.2999999999999999E-4</v>
      </c>
    </row>
    <row r="34" spans="1:16" x14ac:dyDescent="0.3">
      <c r="A34" s="184">
        <v>99</v>
      </c>
      <c r="B34" s="365">
        <v>0</v>
      </c>
      <c r="C34" s="120">
        <v>5.9449188381280622E-3</v>
      </c>
      <c r="D34" s="120">
        <v>5.9449188381280622E-3</v>
      </c>
      <c r="E34" s="120">
        <v>5.9449188381280622E-3</v>
      </c>
      <c r="F34" s="120">
        <v>5.9449188381280622E-3</v>
      </c>
      <c r="G34" s="120">
        <v>5.9449188381280622E-3</v>
      </c>
      <c r="H34" s="120">
        <v>5.9449188381280622E-3</v>
      </c>
      <c r="I34" s="120">
        <v>5.9449188381280622E-3</v>
      </c>
      <c r="J34" s="120">
        <v>5.9449188381280622E-3</v>
      </c>
      <c r="K34" s="120">
        <v>5.9449188381280622E-3</v>
      </c>
      <c r="L34" s="120">
        <v>5.9449188381280622E-3</v>
      </c>
      <c r="M34" s="189">
        <v>5.9449188381280622E-3</v>
      </c>
    </row>
    <row r="35" spans="1:16" x14ac:dyDescent="0.3">
      <c r="A35" s="184">
        <v>99</v>
      </c>
      <c r="B35" s="119">
        <v>0</v>
      </c>
      <c r="C35" s="120">
        <v>0</v>
      </c>
      <c r="D35" s="120">
        <v>0</v>
      </c>
      <c r="E35" s="120">
        <v>0</v>
      </c>
      <c r="F35" s="120">
        <v>0</v>
      </c>
      <c r="G35" s="120">
        <v>0</v>
      </c>
      <c r="H35" s="120">
        <v>0</v>
      </c>
      <c r="I35" s="120">
        <v>0</v>
      </c>
      <c r="J35" s="120">
        <v>0</v>
      </c>
      <c r="K35" s="120">
        <v>0</v>
      </c>
      <c r="L35" s="120">
        <v>0</v>
      </c>
      <c r="M35" s="121">
        <v>0</v>
      </c>
    </row>
    <row r="36" spans="1:16" ht="15" thickBot="1" x14ac:dyDescent="0.35">
      <c r="B36" s="352"/>
      <c r="C36" s="352"/>
      <c r="D36" s="352"/>
      <c r="E36" s="352"/>
      <c r="F36" s="352"/>
      <c r="G36" s="352"/>
      <c r="H36" s="352"/>
      <c r="I36" s="352"/>
      <c r="J36" s="352"/>
      <c r="K36" s="352"/>
      <c r="L36" s="352"/>
    </row>
    <row r="37" spans="1:16" ht="15.6" thickTop="1" thickBot="1" x14ac:dyDescent="0.35">
      <c r="A37" s="85" t="s">
        <v>276</v>
      </c>
      <c r="B37" s="384" t="s">
        <v>177</v>
      </c>
      <c r="C37" s="385"/>
      <c r="D37" s="385"/>
      <c r="E37" s="385"/>
      <c r="F37" s="385"/>
      <c r="G37" s="385"/>
      <c r="H37" s="385"/>
      <c r="I37" s="385"/>
      <c r="J37" s="385"/>
      <c r="K37" s="385"/>
      <c r="L37" s="385"/>
      <c r="M37" s="386"/>
    </row>
    <row r="38" spans="1:16" ht="15.6" thickTop="1" thickBot="1" x14ac:dyDescent="0.35">
      <c r="A38" s="86" t="s">
        <v>300</v>
      </c>
      <c r="B38" s="125">
        <v>1</v>
      </c>
      <c r="C38" s="126">
        <v>2</v>
      </c>
      <c r="D38" s="126">
        <v>3</v>
      </c>
      <c r="E38" s="332">
        <v>4</v>
      </c>
      <c r="F38" s="332">
        <v>5</v>
      </c>
      <c r="G38" s="332">
        <v>6</v>
      </c>
      <c r="H38" s="332">
        <v>7</v>
      </c>
      <c r="I38" s="332">
        <v>8</v>
      </c>
      <c r="J38" s="332">
        <v>9</v>
      </c>
      <c r="K38" s="127">
        <v>10</v>
      </c>
      <c r="L38" s="127">
        <v>11</v>
      </c>
      <c r="M38" s="333">
        <v>12</v>
      </c>
    </row>
    <row r="39" spans="1:16" ht="15" thickTop="1" x14ac:dyDescent="0.3">
      <c r="A39" s="227">
        <v>1</v>
      </c>
      <c r="B39" s="188">
        <v>0</v>
      </c>
      <c r="C39" s="186">
        <v>0</v>
      </c>
      <c r="D39" s="186">
        <v>0</v>
      </c>
      <c r="E39" s="186">
        <v>0</v>
      </c>
      <c r="F39" s="186">
        <v>0</v>
      </c>
      <c r="G39" s="186">
        <v>0</v>
      </c>
      <c r="H39" s="186">
        <v>0</v>
      </c>
      <c r="I39" s="186">
        <v>0</v>
      </c>
      <c r="J39" s="186">
        <v>0</v>
      </c>
      <c r="K39" s="186">
        <v>0</v>
      </c>
      <c r="L39" s="186">
        <v>0</v>
      </c>
      <c r="M39" s="186">
        <v>0</v>
      </c>
      <c r="N39">
        <v>1</v>
      </c>
      <c r="O39" s="306" t="s">
        <v>299</v>
      </c>
      <c r="P39" s="306">
        <v>1</v>
      </c>
    </row>
    <row r="40" spans="1:16" x14ac:dyDescent="0.3">
      <c r="A40" s="372">
        <v>2</v>
      </c>
      <c r="B40" s="260">
        <v>2.5454545454545455E-2</v>
      </c>
      <c r="C40" s="258">
        <v>2.5454545454545455E-2</v>
      </c>
      <c r="D40" s="258">
        <v>2.5454545454545455E-2</v>
      </c>
      <c r="E40" s="258">
        <v>2.5454545454545455E-2</v>
      </c>
      <c r="F40" s="258">
        <v>2.5454545454545455E-2</v>
      </c>
      <c r="G40" s="258">
        <v>2.5454545454545455E-2</v>
      </c>
      <c r="H40" s="258">
        <v>2.5454545454545455E-2</v>
      </c>
      <c r="I40" s="258">
        <v>2.5454545454545455E-2</v>
      </c>
      <c r="J40" s="258">
        <v>2.5454545454545455E-2</v>
      </c>
      <c r="K40" s="258">
        <v>2.5454545454545455E-2</v>
      </c>
      <c r="L40" s="258">
        <v>2.5454545454545455E-2</v>
      </c>
      <c r="M40" s="259">
        <v>2.5454545454545455E-2</v>
      </c>
      <c r="N40">
        <v>2</v>
      </c>
      <c r="O40" s="306" t="s">
        <v>263</v>
      </c>
      <c r="P40" s="306">
        <v>2</v>
      </c>
    </row>
    <row r="41" spans="1:16" x14ac:dyDescent="0.3">
      <c r="A41" s="228">
        <v>3</v>
      </c>
      <c r="B41" s="189">
        <v>7.2727272727272727E-3</v>
      </c>
      <c r="C41" s="120">
        <v>7.2727272727272727E-3</v>
      </c>
      <c r="D41" s="120">
        <v>7.2727272727272727E-3</v>
      </c>
      <c r="E41" s="120">
        <v>7.2727272727272727E-3</v>
      </c>
      <c r="F41" s="120">
        <v>7.2727272727272727E-3</v>
      </c>
      <c r="G41" s="120">
        <v>7.2727272727272727E-3</v>
      </c>
      <c r="H41" s="120">
        <v>7.2727272727272727E-3</v>
      </c>
      <c r="I41" s="120">
        <v>7.2727272727272727E-3</v>
      </c>
      <c r="J41" s="120">
        <v>7.2727272727272727E-3</v>
      </c>
      <c r="K41" s="120">
        <v>7.2727272727272727E-3</v>
      </c>
      <c r="L41" s="120">
        <v>7.2727272727272727E-3</v>
      </c>
      <c r="M41" s="121">
        <v>7.2727272727272727E-3</v>
      </c>
      <c r="N41">
        <v>3</v>
      </c>
      <c r="O41" s="306" t="s">
        <v>264</v>
      </c>
      <c r="P41" s="306">
        <v>3</v>
      </c>
    </row>
    <row r="42" spans="1:16" x14ac:dyDescent="0.3">
      <c r="A42" s="228">
        <v>4</v>
      </c>
      <c r="B42" s="189">
        <v>0</v>
      </c>
      <c r="C42" s="120">
        <v>0</v>
      </c>
      <c r="D42" s="120">
        <v>0</v>
      </c>
      <c r="E42" s="120">
        <v>0</v>
      </c>
      <c r="F42" s="120">
        <v>0</v>
      </c>
      <c r="G42" s="120">
        <v>0</v>
      </c>
      <c r="H42" s="120">
        <v>0</v>
      </c>
      <c r="I42" s="120">
        <v>0</v>
      </c>
      <c r="J42" s="120">
        <v>0</v>
      </c>
      <c r="K42" s="120">
        <v>0</v>
      </c>
      <c r="L42" s="120">
        <v>0</v>
      </c>
      <c r="M42" s="121">
        <v>0</v>
      </c>
      <c r="N42">
        <v>4</v>
      </c>
      <c r="O42" s="306" t="s">
        <v>265</v>
      </c>
      <c r="P42" s="306">
        <v>4</v>
      </c>
    </row>
    <row r="43" spans="1:16" x14ac:dyDescent="0.3">
      <c r="A43" s="184">
        <v>5</v>
      </c>
      <c r="B43" s="189">
        <v>0</v>
      </c>
      <c r="C43" s="120">
        <v>0</v>
      </c>
      <c r="D43" s="120">
        <v>0</v>
      </c>
      <c r="E43" s="120">
        <v>0</v>
      </c>
      <c r="F43" s="120">
        <v>0</v>
      </c>
      <c r="G43" s="120">
        <v>0</v>
      </c>
      <c r="H43" s="120">
        <v>0</v>
      </c>
      <c r="I43" s="120">
        <v>0</v>
      </c>
      <c r="J43" s="120">
        <v>0</v>
      </c>
      <c r="K43" s="120">
        <v>0</v>
      </c>
      <c r="L43" s="120">
        <v>0</v>
      </c>
      <c r="M43" s="121">
        <v>0</v>
      </c>
    </row>
    <row r="44" spans="1:16" x14ac:dyDescent="0.3">
      <c r="A44" s="184">
        <v>6</v>
      </c>
      <c r="B44" s="189" t="e">
        <f>#REF!</f>
        <v>#REF!</v>
      </c>
      <c r="C44" s="120" t="e">
        <f>#REF!</f>
        <v>#REF!</v>
      </c>
      <c r="D44" s="120" t="e">
        <f>#REF!</f>
        <v>#REF!</v>
      </c>
      <c r="E44" s="120" t="e">
        <f>#REF!</f>
        <v>#REF!</v>
      </c>
      <c r="F44" s="120" t="e">
        <f>#REF!</f>
        <v>#REF!</v>
      </c>
      <c r="G44" s="120" t="e">
        <f>#REF!</f>
        <v>#REF!</v>
      </c>
      <c r="H44" s="120" t="e">
        <f>#REF!</f>
        <v>#REF!</v>
      </c>
      <c r="I44" s="120" t="e">
        <f>#REF!</f>
        <v>#REF!</v>
      </c>
      <c r="J44" s="120" t="e">
        <f>#REF!</f>
        <v>#REF!</v>
      </c>
      <c r="K44" s="120" t="e">
        <f>#REF!</f>
        <v>#REF!</v>
      </c>
      <c r="L44" s="120" t="e">
        <f>#REF!</f>
        <v>#REF!</v>
      </c>
      <c r="M44" s="121" t="e">
        <f>#REF!</f>
        <v>#REF!</v>
      </c>
    </row>
    <row r="45" spans="1:16" x14ac:dyDescent="0.3">
      <c r="A45" s="184">
        <v>7</v>
      </c>
      <c r="B45" s="189" t="e">
        <f>#REF!</f>
        <v>#REF!</v>
      </c>
      <c r="C45" s="120" t="e">
        <f>#REF!</f>
        <v>#REF!</v>
      </c>
      <c r="D45" s="120" t="e">
        <f>#REF!</f>
        <v>#REF!</v>
      </c>
      <c r="E45" s="120" t="e">
        <f>#REF!</f>
        <v>#REF!</v>
      </c>
      <c r="F45" s="120" t="e">
        <f>#REF!</f>
        <v>#REF!</v>
      </c>
      <c r="G45" s="120" t="e">
        <f>#REF!</f>
        <v>#REF!</v>
      </c>
      <c r="H45" s="120" t="e">
        <f>#REF!</f>
        <v>#REF!</v>
      </c>
      <c r="I45" s="120" t="e">
        <f>#REF!</f>
        <v>#REF!</v>
      </c>
      <c r="J45" s="120" t="e">
        <f>#REF!</f>
        <v>#REF!</v>
      </c>
      <c r="K45" s="120" t="e">
        <f>#REF!</f>
        <v>#REF!</v>
      </c>
      <c r="L45" s="120" t="e">
        <f>#REF!</f>
        <v>#REF!</v>
      </c>
      <c r="M45" s="121" t="e">
        <f>#REF!</f>
        <v>#REF!</v>
      </c>
    </row>
    <row r="46" spans="1:16" ht="15" thickBot="1" x14ac:dyDescent="0.35">
      <c r="A46" s="184">
        <v>8</v>
      </c>
      <c r="B46" s="190" t="e">
        <f>#REF!</f>
        <v>#REF!</v>
      </c>
      <c r="C46" s="123" t="e">
        <f>#REF!</f>
        <v>#REF!</v>
      </c>
      <c r="D46" s="123" t="e">
        <f>#REF!</f>
        <v>#REF!</v>
      </c>
      <c r="E46" s="123" t="e">
        <f>#REF!</f>
        <v>#REF!</v>
      </c>
      <c r="F46" s="123" t="e">
        <f>#REF!</f>
        <v>#REF!</v>
      </c>
      <c r="G46" s="123" t="e">
        <f>#REF!</f>
        <v>#REF!</v>
      </c>
      <c r="H46" s="123" t="e">
        <f>#REF!</f>
        <v>#REF!</v>
      </c>
      <c r="I46" s="123" t="e">
        <f>#REF!</f>
        <v>#REF!</v>
      </c>
      <c r="J46" s="123" t="e">
        <f>#REF!</f>
        <v>#REF!</v>
      </c>
      <c r="K46" s="123" t="e">
        <f>#REF!</f>
        <v>#REF!</v>
      </c>
      <c r="L46" s="123" t="e">
        <f>#REF!</f>
        <v>#REF!</v>
      </c>
      <c r="M46" s="124" t="e">
        <f>#REF!</f>
        <v>#REF!</v>
      </c>
    </row>
    <row r="47" spans="1:16" x14ac:dyDescent="0.3">
      <c r="B47" s="352"/>
      <c r="C47" s="352"/>
      <c r="D47" s="352"/>
      <c r="E47" s="352"/>
      <c r="F47" s="352"/>
      <c r="G47" s="352"/>
      <c r="H47" s="352"/>
      <c r="I47" s="352"/>
      <c r="J47" s="352"/>
      <c r="K47" s="352"/>
      <c r="L47" s="352"/>
    </row>
    <row r="48" spans="1:16" x14ac:dyDescent="0.3">
      <c r="B48" s="352"/>
      <c r="C48" s="352"/>
      <c r="D48" s="352"/>
      <c r="E48" s="352"/>
      <c r="F48" s="352"/>
      <c r="G48" s="352"/>
      <c r="H48" s="352"/>
      <c r="I48" s="352"/>
      <c r="J48" s="352"/>
      <c r="K48" s="352"/>
      <c r="L48" s="352"/>
    </row>
    <row r="49" spans="1:17" x14ac:dyDescent="0.3">
      <c r="B49" s="352"/>
      <c r="C49" s="352"/>
      <c r="D49" s="352"/>
      <c r="E49" s="352"/>
      <c r="F49" s="352"/>
      <c r="G49" s="352"/>
      <c r="H49" s="352"/>
      <c r="I49" s="352"/>
      <c r="J49" s="352"/>
      <c r="K49" s="352"/>
      <c r="L49" s="352"/>
    </row>
    <row r="50" spans="1:17" x14ac:dyDescent="0.3">
      <c r="B50" s="352"/>
      <c r="C50" s="352"/>
      <c r="D50" s="352"/>
      <c r="E50" s="352"/>
      <c r="F50" s="352"/>
      <c r="G50" s="352"/>
      <c r="H50" s="352"/>
      <c r="I50" s="352"/>
      <c r="J50" s="352"/>
      <c r="K50" s="352"/>
      <c r="L50" s="352"/>
    </row>
    <row r="51" spans="1:17" x14ac:dyDescent="0.3">
      <c r="B51" s="352"/>
      <c r="C51" s="352"/>
      <c r="D51" s="352"/>
      <c r="E51" s="352"/>
      <c r="F51" s="352"/>
      <c r="G51" s="352"/>
      <c r="H51" s="352"/>
      <c r="I51" s="352"/>
      <c r="J51" s="352"/>
      <c r="K51" s="352"/>
      <c r="L51" s="352"/>
    </row>
    <row r="52" spans="1:17" x14ac:dyDescent="0.3">
      <c r="B52" s="352"/>
      <c r="C52" s="352"/>
      <c r="D52" s="352"/>
      <c r="E52" s="352"/>
      <c r="F52" s="352"/>
      <c r="G52" s="352"/>
      <c r="H52" s="352"/>
      <c r="I52" s="352"/>
      <c r="J52" s="352"/>
      <c r="K52" s="352"/>
      <c r="L52" s="352"/>
    </row>
    <row r="58" spans="1:17" x14ac:dyDescent="0.3">
      <c r="A58" s="303"/>
      <c r="C58" s="303"/>
      <c r="D58" s="303"/>
      <c r="E58" s="303"/>
      <c r="F58" s="303"/>
      <c r="G58" s="303"/>
    </row>
    <row r="59" spans="1:17" x14ac:dyDescent="0.3">
      <c r="A59" s="302"/>
      <c r="B59" s="302"/>
      <c r="C59" s="303"/>
      <c r="D59" s="303"/>
      <c r="E59" s="303"/>
      <c r="F59" s="303"/>
      <c r="G59" s="303"/>
      <c r="H59" s="302"/>
      <c r="I59" s="302"/>
      <c r="J59" s="302"/>
      <c r="K59" s="302"/>
      <c r="L59" s="302"/>
      <c r="M59" s="302"/>
      <c r="N59" s="302"/>
    </row>
    <row r="60" spans="1:17" s="303" customFormat="1" x14ac:dyDescent="0.3">
      <c r="O60" s="306"/>
      <c r="P60" s="306"/>
      <c r="Q60" s="306"/>
    </row>
    <row r="61" spans="1:17" x14ac:dyDescent="0.3">
      <c r="A61" s="302"/>
      <c r="B61" s="302"/>
      <c r="C61" s="302"/>
      <c r="D61" s="302"/>
      <c r="E61" s="302"/>
      <c r="F61" s="302"/>
      <c r="G61" s="302"/>
      <c r="H61" s="302"/>
      <c r="I61" s="302"/>
      <c r="J61" s="302"/>
      <c r="K61" s="302"/>
      <c r="L61" s="302"/>
      <c r="M61" s="302"/>
      <c r="N61" s="302"/>
    </row>
    <row r="62" spans="1:17" x14ac:dyDescent="0.3">
      <c r="A62" s="303"/>
      <c r="B62" s="302"/>
      <c r="C62" s="304"/>
      <c r="D62" s="304"/>
      <c r="E62" s="304"/>
      <c r="F62" s="304"/>
      <c r="G62" s="304"/>
      <c r="H62" s="304"/>
      <c r="I62" s="304"/>
      <c r="J62" s="304"/>
      <c r="K62" s="304"/>
      <c r="L62" s="304"/>
      <c r="M62" s="304"/>
      <c r="N62" s="302"/>
    </row>
    <row r="63" spans="1:17" x14ac:dyDescent="0.3">
      <c r="A63" s="302"/>
      <c r="B63" s="302"/>
      <c r="C63" s="304"/>
      <c r="D63" s="304"/>
      <c r="E63" s="304"/>
      <c r="F63" s="304"/>
      <c r="G63" s="304"/>
      <c r="H63" s="304"/>
      <c r="I63" s="304"/>
      <c r="J63" s="304"/>
      <c r="K63" s="304"/>
      <c r="L63" s="304"/>
      <c r="M63" s="304"/>
      <c r="N63" s="302"/>
    </row>
    <row r="64" spans="1:17" x14ac:dyDescent="0.3">
      <c r="A64" s="302"/>
      <c r="B64" s="302"/>
      <c r="C64" s="304"/>
      <c r="D64" s="304"/>
      <c r="E64" s="304"/>
      <c r="F64" s="304"/>
      <c r="G64" s="304"/>
      <c r="H64" s="304"/>
      <c r="I64" s="304"/>
      <c r="J64" s="304"/>
      <c r="K64" s="304"/>
      <c r="L64" s="304"/>
      <c r="M64" s="304"/>
      <c r="N64" s="302"/>
    </row>
    <row r="65" spans="1:17" x14ac:dyDescent="0.3">
      <c r="A65" s="302"/>
      <c r="B65" s="302"/>
      <c r="C65" s="302"/>
      <c r="D65" s="302"/>
      <c r="E65" s="302"/>
      <c r="F65" s="302"/>
      <c r="G65" s="302"/>
      <c r="H65" s="302"/>
      <c r="I65" s="302"/>
      <c r="J65" s="302"/>
      <c r="K65" s="302"/>
      <c r="L65" s="302"/>
      <c r="M65" s="302"/>
      <c r="N65" s="302"/>
    </row>
    <row r="66" spans="1:17" x14ac:dyDescent="0.3">
      <c r="A66" s="302"/>
      <c r="B66" s="302"/>
      <c r="C66" s="302"/>
      <c r="D66" s="302"/>
      <c r="E66" s="302"/>
      <c r="F66" s="302"/>
      <c r="G66" s="302"/>
      <c r="H66" s="302"/>
      <c r="I66" s="302"/>
      <c r="J66" s="302"/>
      <c r="K66" s="302"/>
      <c r="L66" s="302"/>
      <c r="M66" s="302"/>
      <c r="N66" s="302"/>
    </row>
    <row r="67" spans="1:17" x14ac:dyDescent="0.3">
      <c r="A67" s="302"/>
      <c r="B67" s="302"/>
      <c r="C67" s="302"/>
      <c r="D67" s="302"/>
      <c r="E67" s="302"/>
      <c r="F67" s="302"/>
      <c r="G67" s="302"/>
      <c r="H67" s="302"/>
      <c r="I67" s="302"/>
      <c r="J67" s="302"/>
      <c r="K67" s="302"/>
      <c r="L67" s="302"/>
      <c r="M67" s="302"/>
      <c r="N67" s="302"/>
    </row>
    <row r="68" spans="1:17" x14ac:dyDescent="0.3">
      <c r="A68" s="302"/>
      <c r="B68" s="302"/>
      <c r="C68" s="302"/>
      <c r="D68" s="302"/>
      <c r="E68" s="302"/>
      <c r="F68" s="302"/>
      <c r="G68" s="302"/>
      <c r="H68" s="302"/>
      <c r="I68" s="302"/>
      <c r="J68" s="302"/>
      <c r="K68" s="302"/>
      <c r="L68" s="302"/>
      <c r="M68" s="302"/>
      <c r="N68" s="302"/>
    </row>
    <row r="69" spans="1:17" x14ac:dyDescent="0.3">
      <c r="A69" s="302"/>
      <c r="B69" s="302"/>
      <c r="C69" s="302"/>
      <c r="D69" s="302"/>
      <c r="E69" s="302"/>
      <c r="F69" s="302"/>
      <c r="G69" s="302"/>
      <c r="H69" s="302"/>
      <c r="I69" s="302"/>
      <c r="J69" s="302"/>
      <c r="K69" s="302"/>
      <c r="L69" s="302"/>
      <c r="M69" s="302"/>
      <c r="N69" s="302"/>
    </row>
    <row r="70" spans="1:17" x14ac:dyDescent="0.3">
      <c r="A70" s="302"/>
      <c r="B70" s="302"/>
      <c r="C70" s="302"/>
      <c r="D70" s="302"/>
      <c r="E70" s="302"/>
      <c r="F70" s="302"/>
      <c r="G70" s="302"/>
      <c r="H70" s="302"/>
      <c r="I70" s="302"/>
      <c r="J70" s="302"/>
      <c r="K70" s="302"/>
      <c r="L70" s="302"/>
      <c r="M70" s="302"/>
      <c r="N70" s="302"/>
    </row>
    <row r="71" spans="1:17" x14ac:dyDescent="0.3">
      <c r="A71" s="302"/>
      <c r="B71" s="302"/>
      <c r="C71" s="302"/>
      <c r="D71" s="302"/>
      <c r="E71" s="302"/>
      <c r="F71" s="302"/>
      <c r="G71" s="302"/>
      <c r="H71" s="302"/>
      <c r="I71" s="302"/>
      <c r="J71" s="302"/>
      <c r="K71" s="302"/>
      <c r="L71" s="302"/>
      <c r="M71" s="302"/>
      <c r="N71" s="302"/>
    </row>
    <row r="72" spans="1:17" x14ac:dyDescent="0.3">
      <c r="A72" s="302"/>
      <c r="B72" s="302"/>
      <c r="C72" s="302"/>
      <c r="D72" s="302"/>
      <c r="E72" s="302"/>
      <c r="F72" s="302"/>
      <c r="G72" s="302"/>
      <c r="H72" s="302"/>
      <c r="I72" s="302"/>
      <c r="J72" s="302"/>
      <c r="K72" s="302"/>
      <c r="L72" s="302"/>
      <c r="M72" s="302"/>
      <c r="N72" s="302"/>
    </row>
    <row r="73" spans="1:17" x14ac:dyDescent="0.3">
      <c r="A73" s="302"/>
      <c r="B73" s="302"/>
      <c r="C73" s="302"/>
      <c r="D73" s="302"/>
      <c r="E73" s="302"/>
      <c r="F73" s="302"/>
      <c r="G73" s="302"/>
      <c r="H73" s="302"/>
      <c r="I73" s="302"/>
      <c r="J73" s="302"/>
      <c r="K73" s="302"/>
      <c r="L73" s="302"/>
      <c r="M73" s="302"/>
      <c r="N73" s="302"/>
    </row>
    <row r="74" spans="1:17" x14ac:dyDescent="0.3">
      <c r="A74" s="302"/>
      <c r="B74" s="302"/>
      <c r="C74" s="302"/>
      <c r="D74" s="302"/>
      <c r="E74" s="302"/>
      <c r="F74" s="302"/>
      <c r="G74" s="302"/>
      <c r="H74" s="302"/>
      <c r="I74" s="302"/>
      <c r="J74" s="302"/>
      <c r="K74" s="302"/>
      <c r="L74" s="302"/>
      <c r="M74" s="302"/>
      <c r="N74" s="302"/>
    </row>
    <row r="77" spans="1:17" s="304" customFormat="1" x14ac:dyDescent="0.3">
      <c r="B77" s="60"/>
      <c r="C77" s="60"/>
      <c r="D77" s="60"/>
      <c r="E77" s="60"/>
      <c r="F77" s="60"/>
      <c r="G77" s="60"/>
      <c r="H77" s="60"/>
      <c r="I77" s="60"/>
      <c r="J77" s="60"/>
      <c r="K77" s="60"/>
      <c r="L77" s="60"/>
      <c r="M77" s="60"/>
      <c r="O77" s="306"/>
      <c r="P77" s="306"/>
      <c r="Q77" s="306"/>
    </row>
  </sheetData>
  <mergeCells count="4">
    <mergeCell ref="B2:M2"/>
    <mergeCell ref="B14:M14"/>
    <mergeCell ref="B25:M25"/>
    <mergeCell ref="B37:M37"/>
  </mergeCells>
  <conditionalFormatting sqref="B19:M23">
    <cfRule type="colorScale" priority="55">
      <colorScale>
        <cfvo type="min"/>
        <cfvo type="max"/>
        <color rgb="FFFFEF9C"/>
        <color rgb="FFFF7128"/>
      </colorScale>
    </cfRule>
  </conditionalFormatting>
  <conditionalFormatting sqref="B19:M24">
    <cfRule type="colorScale" priority="64">
      <colorScale>
        <cfvo type="min"/>
        <cfvo type="max"/>
        <color rgb="FFFFEF9C"/>
        <color rgb="FFFF7128"/>
      </colorScale>
    </cfRule>
  </conditionalFormatting>
  <conditionalFormatting sqref="B7:M11">
    <cfRule type="colorScale" priority="66">
      <colorScale>
        <cfvo type="min"/>
        <cfvo type="max"/>
        <color rgb="FFFFEF9C"/>
        <color rgb="FFFF7128"/>
      </colorScale>
    </cfRule>
  </conditionalFormatting>
  <conditionalFormatting sqref="B4:M11">
    <cfRule type="colorScale" priority="37">
      <colorScale>
        <cfvo type="min"/>
        <cfvo type="max"/>
        <color rgb="FFFFEF9C"/>
        <color rgb="FFFF7128"/>
      </colorScale>
    </cfRule>
  </conditionalFormatting>
  <conditionalFormatting sqref="B16:M23">
    <cfRule type="colorScale" priority="36">
      <colorScale>
        <cfvo type="min"/>
        <cfvo type="max"/>
        <color rgb="FFFFEF9C"/>
        <color rgb="FFFF7128"/>
      </colorScale>
    </cfRule>
  </conditionalFormatting>
  <conditionalFormatting sqref="B19:M23 B16:B18">
    <cfRule type="colorScale" priority="35">
      <colorScale>
        <cfvo type="min"/>
        <cfvo type="max"/>
        <color rgb="FFFFEF9C"/>
        <color rgb="FFFF7128"/>
      </colorScale>
    </cfRule>
  </conditionalFormatting>
  <conditionalFormatting sqref="B12:M12">
    <cfRule type="colorScale" priority="10">
      <colorScale>
        <cfvo type="min"/>
        <cfvo type="max"/>
        <color rgb="FFFFEF9C"/>
        <color rgb="FFFF7128"/>
      </colorScale>
    </cfRule>
  </conditionalFormatting>
  <conditionalFormatting sqref="B12:M12">
    <cfRule type="colorScale" priority="9">
      <colorScale>
        <cfvo type="min"/>
        <cfvo type="max"/>
        <color rgb="FFFFEF9C"/>
        <color rgb="FFFF7128"/>
      </colorScale>
    </cfRule>
  </conditionalFormatting>
  <conditionalFormatting sqref="B30:M34">
    <cfRule type="colorScale" priority="8">
      <colorScale>
        <cfvo type="min"/>
        <cfvo type="max"/>
        <color rgb="FFFFEF9C"/>
        <color rgb="FFFF7128"/>
      </colorScale>
    </cfRule>
  </conditionalFormatting>
  <conditionalFormatting sqref="B27:M34">
    <cfRule type="colorScale" priority="7">
      <colorScale>
        <cfvo type="min"/>
        <cfvo type="max"/>
        <color rgb="FFFFEF9C"/>
        <color rgb="FFFF7128"/>
      </colorScale>
    </cfRule>
  </conditionalFormatting>
  <conditionalFormatting sqref="B35:M35">
    <cfRule type="colorScale" priority="6">
      <colorScale>
        <cfvo type="min"/>
        <cfvo type="max"/>
        <color rgb="FFFFEF9C"/>
        <color rgb="FFFF7128"/>
      </colorScale>
    </cfRule>
  </conditionalFormatting>
  <conditionalFormatting sqref="B35:M35">
    <cfRule type="colorScale" priority="5">
      <colorScale>
        <cfvo type="min"/>
        <cfvo type="max"/>
        <color rgb="FFFFEF9C"/>
        <color rgb="FFFF7128"/>
      </colorScale>
    </cfRule>
  </conditionalFormatting>
  <conditionalFormatting sqref="B42:M46">
    <cfRule type="colorScale" priority="3">
      <colorScale>
        <cfvo type="min"/>
        <cfvo type="max"/>
        <color rgb="FFFFEF9C"/>
        <color rgb="FFFF7128"/>
      </colorScale>
    </cfRule>
  </conditionalFormatting>
  <conditionalFormatting sqref="B42:M46">
    <cfRule type="colorScale" priority="4">
      <colorScale>
        <cfvo type="min"/>
        <cfvo type="max"/>
        <color rgb="FFFFEF9C"/>
        <color rgb="FFFF7128"/>
      </colorScale>
    </cfRule>
  </conditionalFormatting>
  <conditionalFormatting sqref="B39:M46">
    <cfRule type="colorScale" priority="2">
      <colorScale>
        <cfvo type="min"/>
        <cfvo type="max"/>
        <color rgb="FFFFEF9C"/>
        <color rgb="FFFF7128"/>
      </colorScale>
    </cfRule>
  </conditionalFormatting>
  <conditionalFormatting sqref="B39:B41 B42:M46">
    <cfRule type="colorScale" priority="1">
      <colorScale>
        <cfvo type="min"/>
        <cfvo type="max"/>
        <color rgb="FFFFEF9C"/>
        <color rgb="FFFF7128"/>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1"/>
  <sheetViews>
    <sheetView workbookViewId="0">
      <selection activeCell="A4" sqref="A4"/>
    </sheetView>
  </sheetViews>
  <sheetFormatPr defaultRowHeight="14.4" x14ac:dyDescent="0.3"/>
  <cols>
    <col min="1" max="1" width="14.88671875" style="306" customWidth="1"/>
    <col min="2" max="2" width="5.44140625" style="60" customWidth="1"/>
    <col min="3" max="3" width="5.109375" style="60" bestFit="1" customWidth="1"/>
    <col min="4" max="4" width="8.33203125" style="60" bestFit="1" customWidth="1"/>
    <col min="5" max="5" width="12.5546875" style="60" bestFit="1" customWidth="1"/>
    <col min="6" max="7" width="5.109375" style="60" bestFit="1" customWidth="1"/>
    <col min="8" max="8" width="12.88671875" style="60" bestFit="1" customWidth="1"/>
    <col min="9" max="9" width="6.88671875" style="60" bestFit="1" customWidth="1"/>
    <col min="10" max="12" width="5.109375" style="60" bestFit="1" customWidth="1"/>
    <col min="13" max="13" width="5.5546875" style="60" bestFit="1" customWidth="1"/>
    <col min="14" max="14" width="10.77734375" style="306" bestFit="1" customWidth="1"/>
    <col min="15" max="19" width="8.88671875" style="306"/>
    <col min="20" max="46" width="6.33203125" style="306" customWidth="1"/>
    <col min="47" max="16384" width="8.88671875" style="306"/>
  </cols>
  <sheetData>
    <row r="1" spans="1:94" ht="16.2" thickBot="1" x14ac:dyDescent="0.35">
      <c r="S1" s="223" t="s">
        <v>107</v>
      </c>
      <c r="T1" s="306" t="s">
        <v>170</v>
      </c>
    </row>
    <row r="2" spans="1:94" ht="15.6" thickTop="1" thickBot="1" x14ac:dyDescent="0.35">
      <c r="A2" s="85" t="s">
        <v>278</v>
      </c>
      <c r="B2" s="384" t="s">
        <v>229</v>
      </c>
      <c r="C2" s="385"/>
      <c r="D2" s="385"/>
      <c r="E2" s="385"/>
      <c r="F2" s="385"/>
      <c r="G2" s="385"/>
      <c r="H2" s="385"/>
      <c r="I2" s="385"/>
      <c r="J2" s="385"/>
      <c r="K2" s="385"/>
      <c r="L2" s="385"/>
      <c r="M2" s="386"/>
      <c r="T2" s="306" t="s">
        <v>165</v>
      </c>
      <c r="BZ2" s="306" t="s">
        <v>167</v>
      </c>
      <c r="CB2" s="306" t="s">
        <v>198</v>
      </c>
      <c r="CE2" s="306" t="s">
        <v>140</v>
      </c>
      <c r="CH2" s="306" t="s">
        <v>199</v>
      </c>
      <c r="CK2" s="306" t="s">
        <v>200</v>
      </c>
    </row>
    <row r="3" spans="1:94" ht="15.6" thickTop="1" thickBot="1" x14ac:dyDescent="0.35">
      <c r="A3" s="86" t="s">
        <v>57</v>
      </c>
      <c r="B3" s="125">
        <v>1</v>
      </c>
      <c r="C3" s="126">
        <v>2</v>
      </c>
      <c r="D3" s="126">
        <v>3</v>
      </c>
      <c r="E3" s="332">
        <v>4</v>
      </c>
      <c r="F3" s="332">
        <v>5</v>
      </c>
      <c r="G3" s="332">
        <v>6</v>
      </c>
      <c r="H3" s="332">
        <v>7</v>
      </c>
      <c r="I3" s="332">
        <v>8</v>
      </c>
      <c r="J3" s="332">
        <v>9</v>
      </c>
      <c r="K3" s="127">
        <v>10</v>
      </c>
      <c r="L3" s="127">
        <v>11</v>
      </c>
      <c r="M3" s="333">
        <v>12</v>
      </c>
      <c r="S3" s="306" t="s">
        <v>104</v>
      </c>
      <c r="AA3" s="306" t="s">
        <v>171</v>
      </c>
      <c r="AW3" s="20" t="s">
        <v>173</v>
      </c>
      <c r="BY3" s="306" t="s">
        <v>103</v>
      </c>
      <c r="CN3" s="306" t="s">
        <v>201</v>
      </c>
    </row>
    <row r="4" spans="1:94" ht="16.2" thickTop="1" x14ac:dyDescent="0.3">
      <c r="A4" s="227">
        <v>10</v>
      </c>
      <c r="B4" s="185">
        <v>0</v>
      </c>
      <c r="C4" s="186">
        <v>0</v>
      </c>
      <c r="D4" s="186">
        <v>0</v>
      </c>
      <c r="E4" s="186">
        <v>0</v>
      </c>
      <c r="F4" s="186">
        <v>0</v>
      </c>
      <c r="G4" s="186">
        <v>0</v>
      </c>
      <c r="H4" s="186">
        <v>0</v>
      </c>
      <c r="I4" s="186">
        <v>0</v>
      </c>
      <c r="J4" s="186">
        <v>0</v>
      </c>
      <c r="K4" s="186">
        <v>0</v>
      </c>
      <c r="L4" s="186">
        <v>0</v>
      </c>
      <c r="M4" s="186">
        <v>0</v>
      </c>
      <c r="N4" s="306" t="s">
        <v>268</v>
      </c>
      <c r="O4" s="306">
        <v>10</v>
      </c>
      <c r="S4" s="306" t="s">
        <v>51</v>
      </c>
      <c r="T4" s="223">
        <v>1</v>
      </c>
      <c r="U4" s="306">
        <v>11</v>
      </c>
      <c r="V4" s="223">
        <v>2</v>
      </c>
      <c r="W4" s="306">
        <v>29</v>
      </c>
      <c r="X4" s="223">
        <v>3</v>
      </c>
      <c r="Y4" s="306">
        <v>60</v>
      </c>
      <c r="Z4" s="223">
        <v>4</v>
      </c>
      <c r="AA4" s="306">
        <v>67</v>
      </c>
      <c r="AB4" s="223">
        <v>5</v>
      </c>
      <c r="AC4" s="306">
        <v>77</v>
      </c>
      <c r="AD4" s="223">
        <v>6</v>
      </c>
      <c r="AE4" s="306">
        <v>76</v>
      </c>
      <c r="AF4" s="223">
        <v>7</v>
      </c>
      <c r="AG4" s="306">
        <v>61</v>
      </c>
      <c r="AH4" s="223">
        <v>8</v>
      </c>
      <c r="AI4" s="306">
        <v>86</v>
      </c>
      <c r="AJ4" s="223">
        <v>9</v>
      </c>
      <c r="AK4" s="306">
        <v>104</v>
      </c>
      <c r="AL4" s="223">
        <v>10</v>
      </c>
      <c r="AM4" s="306">
        <v>91</v>
      </c>
      <c r="AN4" s="223">
        <v>11</v>
      </c>
      <c r="AO4" s="306">
        <v>44</v>
      </c>
      <c r="AP4" s="223">
        <v>12</v>
      </c>
      <c r="AQ4" s="306">
        <v>4</v>
      </c>
      <c r="AR4" s="306" t="s">
        <v>103</v>
      </c>
      <c r="AT4" s="306">
        <f>U4+W4+Y4+AA4+AC4+AE4+AG4+AI4+AK4+AM4+AO4+AQ4</f>
        <v>710</v>
      </c>
      <c r="BI4" s="306" t="s">
        <v>111</v>
      </c>
      <c r="BY4" s="306" t="s">
        <v>105</v>
      </c>
      <c r="BZ4" s="306" t="s">
        <v>37</v>
      </c>
      <c r="CH4" s="306" t="s">
        <v>103</v>
      </c>
      <c r="CK4" s="306" t="s">
        <v>103</v>
      </c>
    </row>
    <row r="5" spans="1:94" x14ac:dyDescent="0.3">
      <c r="A5" s="228">
        <v>2</v>
      </c>
      <c r="B5" s="257">
        <v>0.189</v>
      </c>
      <c r="C5" s="258">
        <v>0.189</v>
      </c>
      <c r="D5" s="258">
        <v>0.189</v>
      </c>
      <c r="E5" s="258">
        <v>0.189</v>
      </c>
      <c r="F5" s="258">
        <v>0.189</v>
      </c>
      <c r="G5" s="258">
        <v>0.189</v>
      </c>
      <c r="H5" s="258">
        <v>0.189</v>
      </c>
      <c r="I5" s="258">
        <v>0.189</v>
      </c>
      <c r="J5" s="258">
        <v>0.189</v>
      </c>
      <c r="K5" s="258">
        <v>0.189</v>
      </c>
      <c r="L5" s="258">
        <v>0.189</v>
      </c>
      <c r="M5" s="258">
        <v>0.189</v>
      </c>
      <c r="N5" s="306" t="s">
        <v>269</v>
      </c>
      <c r="O5" s="306">
        <v>2</v>
      </c>
      <c r="T5" s="306" t="s">
        <v>105</v>
      </c>
      <c r="U5" s="306" t="s">
        <v>37</v>
      </c>
      <c r="V5" s="306" t="s">
        <v>105</v>
      </c>
      <c r="W5" s="306" t="s">
        <v>37</v>
      </c>
      <c r="X5" s="306" t="s">
        <v>105</v>
      </c>
      <c r="Y5" s="306" t="s">
        <v>37</v>
      </c>
      <c r="Z5" s="306" t="s">
        <v>105</v>
      </c>
      <c r="AA5" s="306" t="s">
        <v>37</v>
      </c>
      <c r="AB5" s="306" t="s">
        <v>105</v>
      </c>
      <c r="AC5" s="306" t="s">
        <v>37</v>
      </c>
      <c r="AD5" s="306" t="s">
        <v>105</v>
      </c>
      <c r="AE5" s="306" t="s">
        <v>37</v>
      </c>
      <c r="AF5" s="306" t="s">
        <v>105</v>
      </c>
      <c r="AG5" s="306" t="s">
        <v>37</v>
      </c>
      <c r="AH5" s="306" t="s">
        <v>105</v>
      </c>
      <c r="AI5" s="306" t="s">
        <v>37</v>
      </c>
      <c r="AJ5" s="306" t="s">
        <v>105</v>
      </c>
      <c r="AK5" s="306" t="s">
        <v>37</v>
      </c>
      <c r="AL5" s="306" t="s">
        <v>105</v>
      </c>
      <c r="AM5" s="306" t="s">
        <v>37</v>
      </c>
      <c r="AN5" s="306" t="s">
        <v>105</v>
      </c>
      <c r="AO5" s="306" t="s">
        <v>37</v>
      </c>
      <c r="AP5" s="306" t="s">
        <v>105</v>
      </c>
      <c r="AQ5" s="306" t="s">
        <v>37</v>
      </c>
      <c r="AR5" s="306" t="s">
        <v>105</v>
      </c>
      <c r="AS5" s="306" t="s">
        <v>37</v>
      </c>
      <c r="CC5" s="306">
        <v>100</v>
      </c>
      <c r="CE5" s="306" t="s">
        <v>103</v>
      </c>
      <c r="CH5" s="306">
        <f>SUM(BJ6:CF6)</f>
        <v>6588.1</v>
      </c>
    </row>
    <row r="6" spans="1:94" x14ac:dyDescent="0.3">
      <c r="A6" s="228">
        <v>3</v>
      </c>
      <c r="B6" s="119">
        <v>0.379</v>
      </c>
      <c r="C6" s="120">
        <v>0.379</v>
      </c>
      <c r="D6" s="120">
        <v>0.379</v>
      </c>
      <c r="E6" s="120">
        <v>0.379</v>
      </c>
      <c r="F6" s="120">
        <v>0.379</v>
      </c>
      <c r="G6" s="120">
        <v>0.379</v>
      </c>
      <c r="H6" s="120">
        <v>0.379</v>
      </c>
      <c r="I6" s="120">
        <v>0.379</v>
      </c>
      <c r="J6" s="120">
        <v>0.379</v>
      </c>
      <c r="K6" s="120">
        <v>0.379</v>
      </c>
      <c r="L6" s="120">
        <v>0.379</v>
      </c>
      <c r="M6" s="120">
        <v>0.379</v>
      </c>
      <c r="N6" s="306" t="s">
        <v>270</v>
      </c>
      <c r="O6" s="306">
        <v>3</v>
      </c>
      <c r="S6" s="306" t="s">
        <v>73</v>
      </c>
      <c r="T6" s="306">
        <v>33</v>
      </c>
      <c r="U6" s="306">
        <v>100</v>
      </c>
      <c r="V6" s="306">
        <v>78</v>
      </c>
      <c r="W6" s="306">
        <v>100</v>
      </c>
      <c r="X6" s="306">
        <v>163</v>
      </c>
      <c r="Y6" s="306">
        <v>100</v>
      </c>
      <c r="Z6" s="306">
        <v>210</v>
      </c>
      <c r="AA6" s="306">
        <v>100</v>
      </c>
      <c r="AB6" s="306">
        <v>198</v>
      </c>
      <c r="AC6" s="306">
        <v>100</v>
      </c>
      <c r="AD6" s="306">
        <v>275</v>
      </c>
      <c r="AE6" s="306">
        <v>100</v>
      </c>
      <c r="AF6" s="306">
        <v>194</v>
      </c>
      <c r="AG6" s="306">
        <v>100</v>
      </c>
      <c r="AH6" s="306">
        <v>202</v>
      </c>
      <c r="AI6" s="306">
        <v>100</v>
      </c>
      <c r="AJ6" s="306">
        <v>266</v>
      </c>
      <c r="AK6" s="306">
        <v>100</v>
      </c>
      <c r="AL6" s="306">
        <v>272</v>
      </c>
      <c r="AM6" s="306">
        <v>100</v>
      </c>
      <c r="AN6" s="306">
        <v>118</v>
      </c>
      <c r="AO6" s="306">
        <v>100</v>
      </c>
      <c r="AP6" s="306">
        <v>11</v>
      </c>
      <c r="AQ6" s="306">
        <v>100</v>
      </c>
      <c r="AR6" s="230">
        <v>2021</v>
      </c>
      <c r="AS6" s="306">
        <v>100</v>
      </c>
      <c r="AU6" s="306" t="s">
        <v>47</v>
      </c>
      <c r="AV6" s="306" t="s">
        <v>106</v>
      </c>
      <c r="BI6" s="306" t="s">
        <v>47</v>
      </c>
      <c r="BJ6" s="306" t="s">
        <v>106</v>
      </c>
      <c r="BX6" s="306" t="s">
        <v>73</v>
      </c>
      <c r="BY6" s="230">
        <v>2021</v>
      </c>
      <c r="BZ6" s="306">
        <v>100</v>
      </c>
      <c r="CA6" s="306" t="s">
        <v>73</v>
      </c>
      <c r="CB6" s="230">
        <v>3970</v>
      </c>
      <c r="CC6" s="306">
        <v>24.1</v>
      </c>
      <c r="CD6" s="306" t="s">
        <v>73</v>
      </c>
      <c r="CE6" s="306">
        <v>373</v>
      </c>
      <c r="CF6" s="306">
        <v>100</v>
      </c>
      <c r="CG6" s="306" t="s">
        <v>73</v>
      </c>
      <c r="CH6" s="306">
        <v>23</v>
      </c>
      <c r="CI6" s="306">
        <v>100</v>
      </c>
      <c r="CJ6" s="306" t="s">
        <v>73</v>
      </c>
      <c r="CK6" s="306">
        <v>255</v>
      </c>
      <c r="CL6" s="306">
        <v>100</v>
      </c>
      <c r="CN6" s="306" t="s">
        <v>73</v>
      </c>
      <c r="CO6" s="230">
        <f>BY6+CB6+CE6+CH6+CK6</f>
        <v>6642</v>
      </c>
    </row>
    <row r="7" spans="1:94" x14ac:dyDescent="0.3">
      <c r="A7" s="184">
        <v>4</v>
      </c>
      <c r="B7" s="119">
        <v>1.5E-3</v>
      </c>
      <c r="C7" s="120">
        <v>1.5E-3</v>
      </c>
      <c r="D7" s="120">
        <v>1.5E-3</v>
      </c>
      <c r="E7" s="120">
        <v>1.5E-3</v>
      </c>
      <c r="F7" s="120">
        <v>1.5E-3</v>
      </c>
      <c r="G7" s="120">
        <v>1.5E-3</v>
      </c>
      <c r="H7" s="120">
        <v>1.5E-3</v>
      </c>
      <c r="I7" s="120">
        <v>1.5E-3</v>
      </c>
      <c r="J7" s="120">
        <v>1.5E-3</v>
      </c>
      <c r="K7" s="120">
        <v>1.5E-3</v>
      </c>
      <c r="L7" s="120">
        <v>1.5E-3</v>
      </c>
      <c r="M7" s="120">
        <v>1.5E-3</v>
      </c>
      <c r="S7" s="306">
        <v>14</v>
      </c>
      <c r="T7" s="306">
        <v>0</v>
      </c>
      <c r="U7" s="306">
        <v>0</v>
      </c>
      <c r="V7" s="306">
        <v>0</v>
      </c>
      <c r="W7" s="306">
        <v>0</v>
      </c>
      <c r="X7" s="306">
        <v>0</v>
      </c>
      <c r="Y7" s="306">
        <v>0</v>
      </c>
      <c r="Z7" s="306">
        <v>0</v>
      </c>
      <c r="AA7" s="306">
        <v>0</v>
      </c>
      <c r="AB7" s="306">
        <v>0</v>
      </c>
      <c r="AC7" s="306">
        <v>0</v>
      </c>
      <c r="AD7" s="306">
        <v>0</v>
      </c>
      <c r="AE7" s="306">
        <v>0</v>
      </c>
      <c r="AF7" s="306">
        <v>0</v>
      </c>
      <c r="AG7" s="306">
        <v>0</v>
      </c>
      <c r="AH7" s="306">
        <v>0</v>
      </c>
      <c r="AI7" s="306">
        <v>0</v>
      </c>
      <c r="AJ7" s="306">
        <v>0</v>
      </c>
      <c r="AK7" s="306">
        <v>0</v>
      </c>
      <c r="AL7" s="306">
        <v>0</v>
      </c>
      <c r="AM7" s="306">
        <v>0</v>
      </c>
      <c r="AN7" s="306">
        <v>0</v>
      </c>
      <c r="AO7" s="306">
        <v>0</v>
      </c>
      <c r="AP7" s="306">
        <v>0</v>
      </c>
      <c r="AQ7" s="306">
        <v>0</v>
      </c>
      <c r="AR7" s="306">
        <v>0</v>
      </c>
      <c r="AS7" s="306">
        <v>0</v>
      </c>
      <c r="AU7" s="306" t="s">
        <v>73</v>
      </c>
      <c r="AV7" s="306">
        <v>1</v>
      </c>
      <c r="AW7" s="306">
        <v>2</v>
      </c>
      <c r="AX7" s="306">
        <v>3</v>
      </c>
      <c r="AY7" s="306">
        <v>4</v>
      </c>
      <c r="AZ7" s="306">
        <v>5</v>
      </c>
      <c r="BA7" s="306">
        <v>6</v>
      </c>
      <c r="BB7" s="306">
        <v>7</v>
      </c>
      <c r="BC7" s="306">
        <v>8</v>
      </c>
      <c r="BD7" s="306">
        <v>9</v>
      </c>
      <c r="BE7" s="306">
        <v>10</v>
      </c>
      <c r="BF7" s="306">
        <v>11</v>
      </c>
      <c r="BG7" s="306">
        <v>12</v>
      </c>
      <c r="BJ7" s="306">
        <v>1</v>
      </c>
      <c r="BK7" s="306">
        <v>2</v>
      </c>
      <c r="BL7" s="306">
        <v>3</v>
      </c>
      <c r="BM7" s="306">
        <v>4</v>
      </c>
      <c r="BN7" s="306">
        <v>5</v>
      </c>
      <c r="BO7" s="306">
        <v>6</v>
      </c>
      <c r="BP7" s="306">
        <v>7</v>
      </c>
      <c r="BQ7" s="306">
        <v>8</v>
      </c>
      <c r="BR7" s="306">
        <v>9</v>
      </c>
      <c r="BS7" s="306">
        <v>10</v>
      </c>
      <c r="BT7" s="306">
        <v>11</v>
      </c>
      <c r="BU7" s="306">
        <v>12</v>
      </c>
      <c r="BX7" s="306" t="s">
        <v>101</v>
      </c>
      <c r="BY7" s="306">
        <v>397</v>
      </c>
      <c r="BZ7" s="306">
        <v>19.600000000000001</v>
      </c>
      <c r="CA7" s="306" t="s">
        <v>101</v>
      </c>
      <c r="CB7" s="306">
        <v>957</v>
      </c>
      <c r="CC7" s="306">
        <v>0</v>
      </c>
      <c r="CD7" s="306" t="s">
        <v>101</v>
      </c>
      <c r="CE7" s="306">
        <v>102</v>
      </c>
      <c r="CF7" s="306">
        <v>27.5</v>
      </c>
      <c r="CG7" s="306" t="s">
        <v>101</v>
      </c>
      <c r="CH7" s="306">
        <v>2</v>
      </c>
      <c r="CI7" s="306">
        <v>7.6</v>
      </c>
      <c r="CJ7" s="306" t="s">
        <v>101</v>
      </c>
      <c r="CK7" s="306">
        <v>194</v>
      </c>
      <c r="CL7" s="306">
        <v>76</v>
      </c>
      <c r="CO7" s="306" t="s">
        <v>202</v>
      </c>
      <c r="CP7" s="306" t="s">
        <v>203</v>
      </c>
    </row>
    <row r="8" spans="1:94" x14ac:dyDescent="0.3">
      <c r="A8" s="184">
        <v>5</v>
      </c>
      <c r="B8" s="119">
        <v>1E-3</v>
      </c>
      <c r="C8" s="120">
        <v>1E-3</v>
      </c>
      <c r="D8" s="120">
        <v>1E-3</v>
      </c>
      <c r="E8" s="120">
        <v>1E-3</v>
      </c>
      <c r="F8" s="120">
        <v>1E-3</v>
      </c>
      <c r="G8" s="120">
        <v>1E-3</v>
      </c>
      <c r="H8" s="120">
        <v>1E-3</v>
      </c>
      <c r="I8" s="120">
        <v>1E-3</v>
      </c>
      <c r="J8" s="120">
        <v>1E-3</v>
      </c>
      <c r="K8" s="120">
        <v>1E-3</v>
      </c>
      <c r="L8" s="120">
        <v>1E-3</v>
      </c>
      <c r="M8" s="120">
        <v>1E-3</v>
      </c>
      <c r="S8" s="306" t="s">
        <v>101</v>
      </c>
      <c r="T8" s="306">
        <v>5</v>
      </c>
      <c r="U8" s="306">
        <v>14</v>
      </c>
      <c r="V8" s="306">
        <v>19</v>
      </c>
      <c r="W8" s="306">
        <v>24.2</v>
      </c>
      <c r="X8" s="306">
        <v>37</v>
      </c>
      <c r="Y8" s="306">
        <v>22.6</v>
      </c>
      <c r="Z8" s="306">
        <v>30</v>
      </c>
      <c r="AA8" s="306">
        <v>14.1</v>
      </c>
      <c r="AB8" s="306">
        <v>35</v>
      </c>
      <c r="AC8" s="306">
        <v>17.7</v>
      </c>
      <c r="AD8" s="306">
        <v>14</v>
      </c>
      <c r="AE8" s="306">
        <v>5</v>
      </c>
      <c r="AF8" s="306">
        <v>32</v>
      </c>
      <c r="AG8" s="306">
        <v>16.5</v>
      </c>
      <c r="AH8" s="306">
        <v>75</v>
      </c>
      <c r="AI8" s="306">
        <v>37.299999999999997</v>
      </c>
      <c r="AJ8" s="306">
        <v>75</v>
      </c>
      <c r="AK8" s="306">
        <v>28.2</v>
      </c>
      <c r="AL8" s="306">
        <v>53</v>
      </c>
      <c r="AM8" s="306">
        <v>19.5</v>
      </c>
      <c r="AN8" s="306">
        <v>20</v>
      </c>
      <c r="AO8" s="306">
        <v>17.2</v>
      </c>
      <c r="AP8" s="306">
        <v>2</v>
      </c>
      <c r="AQ8" s="306">
        <v>15.5</v>
      </c>
      <c r="AR8" s="306">
        <v>397</v>
      </c>
      <c r="AS8" s="306">
        <v>19.600000000000001</v>
      </c>
      <c r="AU8" s="306" t="s">
        <v>101</v>
      </c>
      <c r="AV8" s="306">
        <v>22.262773722627738</v>
      </c>
      <c r="AW8" s="306">
        <v>22.262773722627738</v>
      </c>
      <c r="AX8" s="306">
        <v>22.262773722627738</v>
      </c>
      <c r="AY8" s="306">
        <v>14.1</v>
      </c>
      <c r="AZ8" s="306">
        <v>17.7</v>
      </c>
      <c r="BA8" s="306">
        <v>5</v>
      </c>
      <c r="BB8" s="306">
        <v>16.5</v>
      </c>
      <c r="BC8" s="306">
        <v>37.299999999999997</v>
      </c>
      <c r="BD8" s="306">
        <v>28.2</v>
      </c>
      <c r="BE8" s="306">
        <v>18.703241895261847</v>
      </c>
      <c r="BF8" s="306">
        <v>18.703241895261847</v>
      </c>
      <c r="BG8" s="306">
        <v>18.703241895261847</v>
      </c>
      <c r="BI8" s="306" t="s">
        <v>102</v>
      </c>
      <c r="BJ8" s="21">
        <f>AV8/100</f>
        <v>0.22262773722627738</v>
      </c>
      <c r="BK8" s="21">
        <f>AW8/100</f>
        <v>0.22262773722627738</v>
      </c>
      <c r="BL8" s="21">
        <f t="shared" ref="BL8:BU16" si="0">AX8/100</f>
        <v>0.22262773722627738</v>
      </c>
      <c r="BM8" s="21">
        <f t="shared" si="0"/>
        <v>0.14099999999999999</v>
      </c>
      <c r="BN8" s="21">
        <f t="shared" si="0"/>
        <v>0.17699999999999999</v>
      </c>
      <c r="BO8" s="21">
        <f t="shared" si="0"/>
        <v>0.05</v>
      </c>
      <c r="BP8" s="21">
        <f t="shared" si="0"/>
        <v>0.16500000000000001</v>
      </c>
      <c r="BQ8" s="21">
        <f t="shared" si="0"/>
        <v>0.373</v>
      </c>
      <c r="BR8" s="21">
        <f t="shared" si="0"/>
        <v>0.28199999999999997</v>
      </c>
      <c r="BS8" s="21">
        <f t="shared" si="0"/>
        <v>0.18703241895261846</v>
      </c>
      <c r="BT8" s="21">
        <f t="shared" si="0"/>
        <v>0.18703241895261846</v>
      </c>
      <c r="BU8" s="21">
        <f t="shared" si="0"/>
        <v>0.18703241895261846</v>
      </c>
      <c r="BX8" s="306">
        <v>14</v>
      </c>
      <c r="BY8" s="306">
        <v>0</v>
      </c>
      <c r="BZ8" s="306">
        <v>0</v>
      </c>
      <c r="CA8" s="306">
        <v>14</v>
      </c>
      <c r="CB8" s="306">
        <v>0</v>
      </c>
      <c r="CD8" s="306">
        <v>14</v>
      </c>
      <c r="CE8" s="306">
        <v>0</v>
      </c>
      <c r="CF8" s="306">
        <v>0</v>
      </c>
      <c r="CG8" s="306">
        <v>14</v>
      </c>
      <c r="CH8" s="306">
        <v>0</v>
      </c>
      <c r="CI8" s="306">
        <v>0</v>
      </c>
      <c r="CJ8" s="306">
        <v>14</v>
      </c>
      <c r="CK8" s="306">
        <v>0</v>
      </c>
      <c r="CL8" s="306">
        <v>0</v>
      </c>
      <c r="CN8" s="306">
        <v>14</v>
      </c>
      <c r="CO8" s="306">
        <f>BY8+CB8+CE8+CH8+CK8</f>
        <v>0</v>
      </c>
      <c r="CP8" s="306">
        <f t="shared" ref="CP8:CP20" si="1">(CO8/$CO$6)*100</f>
        <v>0</v>
      </c>
    </row>
    <row r="9" spans="1:94" x14ac:dyDescent="0.3">
      <c r="A9" s="184">
        <v>6</v>
      </c>
      <c r="B9" s="119">
        <v>3.7984568445130804E-2</v>
      </c>
      <c r="C9" s="120">
        <v>3.7984568445130804E-2</v>
      </c>
      <c r="D9" s="120">
        <v>3.7984568445130804E-2</v>
      </c>
      <c r="E9" s="120">
        <v>3.7984568445130804E-2</v>
      </c>
      <c r="F9" s="120">
        <v>3.7984568445130804E-2</v>
      </c>
      <c r="G9" s="120">
        <v>3.7984568445130804E-2</v>
      </c>
      <c r="H9" s="120">
        <v>3.7984568445130804E-2</v>
      </c>
      <c r="I9" s="120">
        <v>3.7984568445130804E-2</v>
      </c>
      <c r="J9" s="120">
        <v>3.7984568445130804E-2</v>
      </c>
      <c r="K9" s="120">
        <v>3.7984568445130804E-2</v>
      </c>
      <c r="L9" s="120">
        <v>3.7984568445130804E-2</v>
      </c>
      <c r="M9" s="120">
        <v>3.7984568445130804E-2</v>
      </c>
      <c r="S9" s="306">
        <v>15</v>
      </c>
      <c r="T9" s="306">
        <v>10</v>
      </c>
      <c r="U9" s="306">
        <v>30.3</v>
      </c>
      <c r="V9" s="306">
        <v>27</v>
      </c>
      <c r="W9" s="306">
        <v>34.799999999999997</v>
      </c>
      <c r="X9" s="306">
        <v>57</v>
      </c>
      <c r="Y9" s="306">
        <v>35.1</v>
      </c>
      <c r="Z9" s="306">
        <v>67</v>
      </c>
      <c r="AA9" s="306">
        <v>32</v>
      </c>
      <c r="AB9" s="306">
        <v>81</v>
      </c>
      <c r="AC9" s="306">
        <v>40.9</v>
      </c>
      <c r="AD9" s="306">
        <v>61</v>
      </c>
      <c r="AE9" s="306">
        <v>22.2</v>
      </c>
      <c r="AF9" s="306">
        <v>19</v>
      </c>
      <c r="AG9" s="306">
        <v>10.1</v>
      </c>
      <c r="AH9" s="306">
        <v>55</v>
      </c>
      <c r="AI9" s="306">
        <v>27.3</v>
      </c>
      <c r="AJ9" s="306">
        <v>82</v>
      </c>
      <c r="AK9" s="306">
        <v>31</v>
      </c>
      <c r="AL9" s="306">
        <v>82</v>
      </c>
      <c r="AM9" s="306">
        <v>30</v>
      </c>
      <c r="AN9" s="306">
        <v>57</v>
      </c>
      <c r="AO9" s="306">
        <v>48.5</v>
      </c>
      <c r="AP9" s="306">
        <v>3</v>
      </c>
      <c r="AQ9" s="306">
        <v>26.7</v>
      </c>
      <c r="AR9" s="306">
        <v>603</v>
      </c>
      <c r="AS9" s="306">
        <v>29.8</v>
      </c>
      <c r="AU9" s="306">
        <v>14</v>
      </c>
      <c r="AV9" s="306">
        <v>0</v>
      </c>
      <c r="AW9" s="306">
        <v>0</v>
      </c>
      <c r="AX9" s="306">
        <v>0</v>
      </c>
      <c r="AY9" s="306">
        <v>0</v>
      </c>
      <c r="AZ9" s="306">
        <v>0</v>
      </c>
      <c r="BA9" s="306">
        <v>0</v>
      </c>
      <c r="BB9" s="306">
        <v>0</v>
      </c>
      <c r="BC9" s="306">
        <v>0</v>
      </c>
      <c r="BD9" s="306">
        <v>0</v>
      </c>
      <c r="BE9" s="306">
        <v>0</v>
      </c>
      <c r="BF9" s="306">
        <v>0</v>
      </c>
      <c r="BG9" s="306">
        <v>0</v>
      </c>
      <c r="BI9" s="306">
        <v>14</v>
      </c>
      <c r="BJ9" s="21">
        <f>AV9/100</f>
        <v>0</v>
      </c>
      <c r="BK9" s="21">
        <f t="shared" ref="BK9:BK16" si="2">AW9/100</f>
        <v>0</v>
      </c>
      <c r="BL9" s="21">
        <f t="shared" si="0"/>
        <v>0</v>
      </c>
      <c r="BM9" s="21">
        <f t="shared" si="0"/>
        <v>0</v>
      </c>
      <c r="BN9" s="21">
        <f t="shared" si="0"/>
        <v>0</v>
      </c>
      <c r="BO9" s="21">
        <f t="shared" si="0"/>
        <v>0</v>
      </c>
      <c r="BP9" s="21">
        <f t="shared" si="0"/>
        <v>0</v>
      </c>
      <c r="BQ9" s="21">
        <f t="shared" si="0"/>
        <v>0</v>
      </c>
      <c r="BR9" s="21">
        <f t="shared" si="0"/>
        <v>0</v>
      </c>
      <c r="BS9" s="21">
        <f t="shared" si="0"/>
        <v>0</v>
      </c>
      <c r="BT9" s="21">
        <f t="shared" si="0"/>
        <v>0</v>
      </c>
      <c r="BU9" s="21">
        <f t="shared" si="0"/>
        <v>0</v>
      </c>
      <c r="BX9" s="306">
        <v>15</v>
      </c>
      <c r="BY9" s="306">
        <v>603</v>
      </c>
      <c r="BZ9" s="306">
        <v>29.8</v>
      </c>
      <c r="CA9" s="306">
        <v>15</v>
      </c>
      <c r="CB9" s="230">
        <v>1092</v>
      </c>
      <c r="CC9" s="306">
        <v>27.5</v>
      </c>
      <c r="CD9" s="306">
        <v>15</v>
      </c>
      <c r="CE9" s="306">
        <v>81</v>
      </c>
      <c r="CF9" s="306">
        <v>21.7</v>
      </c>
      <c r="CG9" s="306">
        <v>15</v>
      </c>
      <c r="CH9" s="306">
        <v>17</v>
      </c>
      <c r="CI9" s="306">
        <v>75.099999999999994</v>
      </c>
      <c r="CJ9" s="306">
        <v>15</v>
      </c>
      <c r="CK9" s="306">
        <v>27</v>
      </c>
      <c r="CL9" s="306">
        <v>10.7</v>
      </c>
      <c r="CN9" s="306">
        <v>15</v>
      </c>
      <c r="CO9" s="306">
        <f t="shared" ref="CO9:CO20" si="3">BY9+CB9+CE9+CH9+CK9</f>
        <v>1820</v>
      </c>
      <c r="CP9" s="307">
        <f t="shared" si="1"/>
        <v>27.401385124962363</v>
      </c>
    </row>
    <row r="10" spans="1:94" x14ac:dyDescent="0.3">
      <c r="A10" s="184">
        <v>7</v>
      </c>
      <c r="B10" s="119">
        <v>1.2999999999999999E-4</v>
      </c>
      <c r="C10" s="120">
        <v>1.2999999999999999E-4</v>
      </c>
      <c r="D10" s="120">
        <v>1.2999999999999999E-4</v>
      </c>
      <c r="E10" s="120">
        <v>1.2999999999999999E-4</v>
      </c>
      <c r="F10" s="120">
        <v>1.2999999999999999E-4</v>
      </c>
      <c r="G10" s="120">
        <v>1.2999999999999999E-4</v>
      </c>
      <c r="H10" s="120">
        <v>1.2999999999999999E-4</v>
      </c>
      <c r="I10" s="120">
        <v>1.2999999999999999E-4</v>
      </c>
      <c r="J10" s="120">
        <v>1.2999999999999999E-4</v>
      </c>
      <c r="K10" s="120">
        <v>1.2999999999999999E-4</v>
      </c>
      <c r="L10" s="120">
        <v>1.2999999999999999E-4</v>
      </c>
      <c r="M10" s="120">
        <v>1.2999999999999999E-4</v>
      </c>
      <c r="S10" s="306">
        <v>16</v>
      </c>
      <c r="T10" s="306">
        <v>19</v>
      </c>
      <c r="U10" s="306">
        <v>58.4</v>
      </c>
      <c r="V10" s="306">
        <v>43</v>
      </c>
      <c r="W10" s="306">
        <v>54.8</v>
      </c>
      <c r="X10" s="306">
        <v>85</v>
      </c>
      <c r="Y10" s="306">
        <v>52.3</v>
      </c>
      <c r="Z10" s="306">
        <v>90</v>
      </c>
      <c r="AA10" s="306">
        <v>42.9</v>
      </c>
      <c r="AB10" s="306">
        <v>124</v>
      </c>
      <c r="AC10" s="306">
        <v>62.7</v>
      </c>
      <c r="AD10" s="306">
        <v>112</v>
      </c>
      <c r="AE10" s="306">
        <v>40.9</v>
      </c>
      <c r="AF10" s="306">
        <v>65</v>
      </c>
      <c r="AG10" s="306">
        <v>33.4</v>
      </c>
      <c r="AH10" s="306">
        <v>78</v>
      </c>
      <c r="AI10" s="306">
        <v>38.6</v>
      </c>
      <c r="AJ10" s="306">
        <v>128</v>
      </c>
      <c r="AK10" s="306">
        <v>48</v>
      </c>
      <c r="AL10" s="306">
        <v>139</v>
      </c>
      <c r="AM10" s="306">
        <v>51</v>
      </c>
      <c r="AN10" s="306">
        <v>78</v>
      </c>
      <c r="AO10" s="306">
        <v>66</v>
      </c>
      <c r="AP10" s="306">
        <v>6</v>
      </c>
      <c r="AQ10" s="306">
        <v>51</v>
      </c>
      <c r="AR10" s="306">
        <v>967</v>
      </c>
      <c r="AS10" s="306">
        <v>47.9</v>
      </c>
      <c r="AU10" s="306">
        <v>15</v>
      </c>
      <c r="AV10" s="306">
        <v>34.306569343065696</v>
      </c>
      <c r="AW10" s="306">
        <v>34.306569343065696</v>
      </c>
      <c r="AX10" s="306">
        <v>34.306569343065696</v>
      </c>
      <c r="AY10" s="306">
        <v>32</v>
      </c>
      <c r="AZ10" s="306">
        <v>40.9</v>
      </c>
      <c r="BA10" s="306">
        <v>22.2</v>
      </c>
      <c r="BB10" s="306">
        <v>10.1</v>
      </c>
      <c r="BC10" s="306">
        <v>27.3</v>
      </c>
      <c r="BD10" s="306">
        <v>31</v>
      </c>
      <c r="BE10" s="306">
        <v>35.411471321695757</v>
      </c>
      <c r="BF10" s="306">
        <v>35.411471321695757</v>
      </c>
      <c r="BG10" s="306">
        <v>35.411471321695757</v>
      </c>
      <c r="BI10" s="306">
        <v>15</v>
      </c>
      <c r="BJ10" s="21">
        <f>AV10/100</f>
        <v>0.34306569343065696</v>
      </c>
      <c r="BK10" s="21">
        <f t="shared" si="2"/>
        <v>0.34306569343065696</v>
      </c>
      <c r="BL10" s="21">
        <f t="shared" si="0"/>
        <v>0.34306569343065696</v>
      </c>
      <c r="BM10" s="21">
        <f t="shared" si="0"/>
        <v>0.32</v>
      </c>
      <c r="BN10" s="21">
        <f t="shared" si="0"/>
        <v>0.40899999999999997</v>
      </c>
      <c r="BO10" s="21">
        <f t="shared" si="0"/>
        <v>0.222</v>
      </c>
      <c r="BP10" s="21">
        <f t="shared" si="0"/>
        <v>0.10099999999999999</v>
      </c>
      <c r="BQ10" s="21">
        <f t="shared" si="0"/>
        <v>0.27300000000000002</v>
      </c>
      <c r="BR10" s="21">
        <f t="shared" si="0"/>
        <v>0.31</v>
      </c>
      <c r="BS10" s="21">
        <f t="shared" si="0"/>
        <v>0.35411471321695759</v>
      </c>
      <c r="BT10" s="21">
        <f t="shared" si="0"/>
        <v>0.35411471321695759</v>
      </c>
      <c r="BU10" s="21">
        <f t="shared" si="0"/>
        <v>0.35411471321695759</v>
      </c>
      <c r="BX10" s="306">
        <v>16</v>
      </c>
      <c r="BY10" s="306">
        <v>967</v>
      </c>
      <c r="BZ10" s="306">
        <v>47.9</v>
      </c>
      <c r="CA10" s="306">
        <v>16</v>
      </c>
      <c r="CB10" s="230">
        <v>1775</v>
      </c>
      <c r="CC10" s="306">
        <v>44.7</v>
      </c>
      <c r="CD10" s="306">
        <v>16</v>
      </c>
      <c r="CE10" s="306">
        <v>143</v>
      </c>
      <c r="CF10" s="306">
        <v>38.200000000000003</v>
      </c>
      <c r="CG10" s="306">
        <v>16</v>
      </c>
      <c r="CH10" s="306">
        <v>17</v>
      </c>
      <c r="CI10" s="306">
        <v>75.099999999999994</v>
      </c>
      <c r="CJ10" s="306">
        <v>16</v>
      </c>
      <c r="CK10" s="306">
        <v>42</v>
      </c>
      <c r="CL10" s="306">
        <v>16.600000000000001</v>
      </c>
      <c r="CN10" s="306">
        <v>16</v>
      </c>
      <c r="CO10" s="306">
        <f t="shared" si="3"/>
        <v>2944</v>
      </c>
      <c r="CP10" s="307">
        <f t="shared" si="1"/>
        <v>44.32399879554351</v>
      </c>
    </row>
    <row r="11" spans="1:94" x14ac:dyDescent="0.3">
      <c r="A11" s="184"/>
      <c r="B11" s="365">
        <v>5.9449188381280622E-3</v>
      </c>
      <c r="C11" s="120">
        <v>5.9449188381280622E-3</v>
      </c>
      <c r="D11" s="120">
        <v>5.9449188381280622E-3</v>
      </c>
      <c r="E11" s="120">
        <v>5.9449188381280622E-3</v>
      </c>
      <c r="F11" s="120">
        <v>5.9449188381280622E-3</v>
      </c>
      <c r="G11" s="120">
        <v>5.9449188381280622E-3</v>
      </c>
      <c r="H11" s="120">
        <v>5.9449188381280622E-3</v>
      </c>
      <c r="I11" s="120">
        <v>5.9449188381280622E-3</v>
      </c>
      <c r="J11" s="120">
        <v>5.9449188381280622E-3</v>
      </c>
      <c r="K11" s="120">
        <v>5.9449188381280622E-3</v>
      </c>
      <c r="L11" s="120">
        <v>5.9449188381280622E-3</v>
      </c>
      <c r="M11" s="189">
        <v>5.9449188381280622E-3</v>
      </c>
      <c r="BJ11" s="21"/>
      <c r="BK11" s="21"/>
      <c r="BL11" s="21"/>
      <c r="BM11" s="21"/>
      <c r="BN11" s="21"/>
      <c r="BO11" s="21"/>
      <c r="BP11" s="21"/>
      <c r="BQ11" s="21"/>
      <c r="BR11" s="21"/>
      <c r="BS11" s="21"/>
      <c r="BT11" s="21"/>
      <c r="BU11" s="21"/>
      <c r="CB11" s="230"/>
      <c r="CP11" s="307"/>
    </row>
    <row r="12" spans="1:94" x14ac:dyDescent="0.3">
      <c r="A12" s="184"/>
      <c r="B12" s="119">
        <v>0</v>
      </c>
      <c r="C12" s="120">
        <v>0</v>
      </c>
      <c r="D12" s="120">
        <v>0</v>
      </c>
      <c r="E12" s="120">
        <v>0</v>
      </c>
      <c r="F12" s="120">
        <v>0</v>
      </c>
      <c r="G12" s="120">
        <v>0</v>
      </c>
      <c r="H12" s="120">
        <v>0</v>
      </c>
      <c r="I12" s="120">
        <v>0</v>
      </c>
      <c r="J12" s="120">
        <v>0</v>
      </c>
      <c r="K12" s="120">
        <v>0</v>
      </c>
      <c r="L12" s="120">
        <v>0</v>
      </c>
      <c r="M12" s="121">
        <v>0</v>
      </c>
      <c r="S12" s="306">
        <v>17</v>
      </c>
      <c r="T12" s="306">
        <v>23</v>
      </c>
      <c r="U12" s="306">
        <v>68.900000000000006</v>
      </c>
      <c r="V12" s="306">
        <v>50</v>
      </c>
      <c r="W12" s="306">
        <v>64.8</v>
      </c>
      <c r="X12" s="306">
        <v>103</v>
      </c>
      <c r="Y12" s="306">
        <v>62.9</v>
      </c>
      <c r="Z12" s="306">
        <v>114</v>
      </c>
      <c r="AA12" s="306">
        <v>54.4</v>
      </c>
      <c r="AB12" s="306">
        <v>146</v>
      </c>
      <c r="AC12" s="306">
        <v>73.599999999999994</v>
      </c>
      <c r="AD12" s="306">
        <v>150</v>
      </c>
      <c r="AE12" s="306">
        <v>54.5</v>
      </c>
      <c r="AF12" s="306">
        <v>101</v>
      </c>
      <c r="AG12" s="306">
        <v>52.1</v>
      </c>
      <c r="AH12" s="306">
        <v>106</v>
      </c>
      <c r="AI12" s="306">
        <v>52.4</v>
      </c>
      <c r="AJ12" s="306">
        <v>151</v>
      </c>
      <c r="AK12" s="306">
        <v>56.9</v>
      </c>
      <c r="AL12" s="306">
        <v>153</v>
      </c>
      <c r="AM12" s="306">
        <v>56.4</v>
      </c>
      <c r="AN12" s="306">
        <v>89</v>
      </c>
      <c r="AO12" s="306">
        <v>75.2</v>
      </c>
      <c r="AP12" s="306">
        <v>10</v>
      </c>
      <c r="AQ12" s="306">
        <v>84.5</v>
      </c>
      <c r="AR12" s="230">
        <v>1196</v>
      </c>
      <c r="AS12" s="306">
        <v>59.2</v>
      </c>
      <c r="AU12" s="306">
        <v>16</v>
      </c>
      <c r="AV12" s="306">
        <v>53.649635036496349</v>
      </c>
      <c r="AW12" s="306">
        <v>53.649635036496349</v>
      </c>
      <c r="AX12" s="306">
        <v>53.649635036496349</v>
      </c>
      <c r="AY12" s="306">
        <v>42.9</v>
      </c>
      <c r="AZ12" s="306">
        <v>62.7</v>
      </c>
      <c r="BA12" s="306">
        <v>40.9</v>
      </c>
      <c r="BB12" s="306">
        <v>33.4</v>
      </c>
      <c r="BC12" s="306">
        <v>38.6</v>
      </c>
      <c r="BD12" s="306">
        <v>48</v>
      </c>
      <c r="BE12" s="306">
        <v>55.610972568578553</v>
      </c>
      <c r="BF12" s="306">
        <v>55.610972568578553</v>
      </c>
      <c r="BG12" s="306">
        <v>55.610972568578553</v>
      </c>
      <c r="BI12" s="306">
        <v>16</v>
      </c>
      <c r="BJ12" s="21">
        <f t="shared" ref="BJ12:BJ16" si="4">AV12/100</f>
        <v>0.53649635036496346</v>
      </c>
      <c r="BK12" s="21">
        <f t="shared" si="2"/>
        <v>0.53649635036496346</v>
      </c>
      <c r="BL12" s="21">
        <f t="shared" si="0"/>
        <v>0.53649635036496346</v>
      </c>
      <c r="BM12" s="21">
        <f t="shared" si="0"/>
        <v>0.42899999999999999</v>
      </c>
      <c r="BN12" s="21">
        <f t="shared" si="0"/>
        <v>0.627</v>
      </c>
      <c r="BO12" s="21">
        <f t="shared" si="0"/>
        <v>0.40899999999999997</v>
      </c>
      <c r="BP12" s="21">
        <f t="shared" si="0"/>
        <v>0.33399999999999996</v>
      </c>
      <c r="BQ12" s="21">
        <f t="shared" si="0"/>
        <v>0.38600000000000001</v>
      </c>
      <c r="BR12" s="21">
        <f t="shared" si="0"/>
        <v>0.48</v>
      </c>
      <c r="BS12" s="21">
        <f t="shared" si="0"/>
        <v>0.55610972568578554</v>
      </c>
      <c r="BT12" s="21">
        <f t="shared" si="0"/>
        <v>0.55610972568578554</v>
      </c>
      <c r="BU12" s="21">
        <f t="shared" si="0"/>
        <v>0.55610972568578554</v>
      </c>
      <c r="BX12" s="306">
        <v>17</v>
      </c>
      <c r="BY12" s="230">
        <v>1196</v>
      </c>
      <c r="BZ12" s="306">
        <v>59.2</v>
      </c>
      <c r="CA12" s="306">
        <v>17</v>
      </c>
      <c r="CB12" s="230">
        <v>2301</v>
      </c>
      <c r="CC12" s="306">
        <v>58</v>
      </c>
      <c r="CD12" s="306">
        <v>17</v>
      </c>
      <c r="CE12" s="306">
        <v>180</v>
      </c>
      <c r="CF12" s="306">
        <v>48.3</v>
      </c>
      <c r="CG12" s="306">
        <v>17</v>
      </c>
      <c r="CH12" s="306">
        <v>22</v>
      </c>
      <c r="CI12" s="306">
        <v>92.4</v>
      </c>
      <c r="CJ12" s="306">
        <v>17</v>
      </c>
      <c r="CK12" s="306">
        <v>61</v>
      </c>
      <c r="CL12" s="306">
        <v>24</v>
      </c>
      <c r="CN12" s="306">
        <v>17</v>
      </c>
      <c r="CO12" s="306">
        <f t="shared" si="3"/>
        <v>3760</v>
      </c>
      <c r="CP12" s="307">
        <f t="shared" si="1"/>
        <v>56.609454983438724</v>
      </c>
    </row>
    <row r="13" spans="1:94" ht="15" thickBot="1" x14ac:dyDescent="0.35">
      <c r="S13" s="306">
        <v>18</v>
      </c>
      <c r="T13" s="306">
        <v>23</v>
      </c>
      <c r="U13" s="306">
        <v>68.900000000000006</v>
      </c>
      <c r="V13" s="306">
        <v>59</v>
      </c>
      <c r="W13" s="306">
        <v>75.8</v>
      </c>
      <c r="X13" s="306">
        <v>103</v>
      </c>
      <c r="Y13" s="306">
        <v>62.9</v>
      </c>
      <c r="Z13" s="306">
        <v>132</v>
      </c>
      <c r="AA13" s="306">
        <v>62.7</v>
      </c>
      <c r="AB13" s="306">
        <v>158</v>
      </c>
      <c r="AC13" s="306">
        <v>79.5</v>
      </c>
      <c r="AD13" s="306">
        <v>176</v>
      </c>
      <c r="AE13" s="306">
        <v>64.3</v>
      </c>
      <c r="AF13" s="306">
        <v>122</v>
      </c>
      <c r="AG13" s="306">
        <v>62.7</v>
      </c>
      <c r="AH13" s="306">
        <v>127</v>
      </c>
      <c r="AI13" s="306">
        <v>62.7</v>
      </c>
      <c r="AJ13" s="306">
        <v>174</v>
      </c>
      <c r="AK13" s="306">
        <v>65.2</v>
      </c>
      <c r="AL13" s="306">
        <v>170</v>
      </c>
      <c r="AM13" s="306">
        <v>62.6</v>
      </c>
      <c r="AN13" s="306">
        <v>98</v>
      </c>
      <c r="AO13" s="306">
        <v>82.8</v>
      </c>
      <c r="AP13" s="306">
        <v>10</v>
      </c>
      <c r="AQ13" s="306">
        <v>84.5</v>
      </c>
      <c r="AR13" s="230">
        <v>1350</v>
      </c>
      <c r="AS13" s="306">
        <v>66.8</v>
      </c>
      <c r="AU13" s="306">
        <v>17</v>
      </c>
      <c r="AV13" s="306">
        <v>64.233576642335763</v>
      </c>
      <c r="AW13" s="306">
        <v>64.233576642335763</v>
      </c>
      <c r="AX13" s="306">
        <v>64.233576642335763</v>
      </c>
      <c r="AY13" s="306">
        <v>54.4</v>
      </c>
      <c r="AZ13" s="306">
        <v>73.599999999999994</v>
      </c>
      <c r="BA13" s="306">
        <v>54.5</v>
      </c>
      <c r="BB13" s="306">
        <v>52.1</v>
      </c>
      <c r="BC13" s="306">
        <v>52.4</v>
      </c>
      <c r="BD13" s="306">
        <v>56.9</v>
      </c>
      <c r="BE13" s="306">
        <v>62.842892768079807</v>
      </c>
      <c r="BF13" s="306">
        <v>62.842892768079807</v>
      </c>
      <c r="BG13" s="306">
        <v>62.842892768079807</v>
      </c>
      <c r="BI13" s="306">
        <v>17</v>
      </c>
      <c r="BJ13" s="21">
        <f t="shared" si="4"/>
        <v>0.64233576642335766</v>
      </c>
      <c r="BK13" s="21">
        <f t="shared" si="2"/>
        <v>0.64233576642335766</v>
      </c>
      <c r="BL13" s="21">
        <f t="shared" si="0"/>
        <v>0.64233576642335766</v>
      </c>
      <c r="BM13" s="21">
        <f t="shared" si="0"/>
        <v>0.54400000000000004</v>
      </c>
      <c r="BN13" s="21">
        <f t="shared" si="0"/>
        <v>0.73599999999999999</v>
      </c>
      <c r="BO13" s="21">
        <f t="shared" si="0"/>
        <v>0.54500000000000004</v>
      </c>
      <c r="BP13" s="21">
        <f t="shared" si="0"/>
        <v>0.52100000000000002</v>
      </c>
      <c r="BQ13" s="21">
        <f t="shared" si="0"/>
        <v>0.52400000000000002</v>
      </c>
      <c r="BR13" s="21">
        <f t="shared" si="0"/>
        <v>0.56899999999999995</v>
      </c>
      <c r="BS13" s="21">
        <f t="shared" si="0"/>
        <v>0.62842892768079806</v>
      </c>
      <c r="BT13" s="21">
        <f t="shared" si="0"/>
        <v>0.62842892768079806</v>
      </c>
      <c r="BU13" s="21">
        <f t="shared" si="0"/>
        <v>0.62842892768079806</v>
      </c>
      <c r="BX13" s="306">
        <v>18</v>
      </c>
      <c r="BY13" s="230">
        <v>1350</v>
      </c>
      <c r="BZ13" s="306">
        <v>66.8</v>
      </c>
      <c r="CA13" s="306">
        <v>18</v>
      </c>
      <c r="CB13" s="230">
        <v>2588</v>
      </c>
      <c r="CC13" s="306">
        <v>65.2</v>
      </c>
      <c r="CD13" s="306">
        <v>18</v>
      </c>
      <c r="CE13" s="306">
        <v>225</v>
      </c>
      <c r="CF13" s="306">
        <v>60.3</v>
      </c>
      <c r="CG13" s="306">
        <v>18</v>
      </c>
      <c r="CH13" s="306">
        <v>22</v>
      </c>
      <c r="CI13" s="306">
        <v>92.4</v>
      </c>
      <c r="CJ13" s="306">
        <v>18</v>
      </c>
      <c r="CK13" s="306">
        <v>61</v>
      </c>
      <c r="CL13" s="306">
        <v>24</v>
      </c>
      <c r="CN13" s="306">
        <v>18</v>
      </c>
      <c r="CO13" s="306">
        <f t="shared" si="3"/>
        <v>4246</v>
      </c>
      <c r="CP13" s="307">
        <f t="shared" si="1"/>
        <v>63.926528154170427</v>
      </c>
    </row>
    <row r="14" spans="1:94" ht="15.6" thickTop="1" thickBot="1" x14ac:dyDescent="0.35">
      <c r="A14" s="85" t="s">
        <v>276</v>
      </c>
      <c r="B14" s="384" t="s">
        <v>177</v>
      </c>
      <c r="C14" s="385"/>
      <c r="D14" s="385"/>
      <c r="E14" s="385"/>
      <c r="F14" s="385"/>
      <c r="G14" s="385"/>
      <c r="H14" s="385"/>
      <c r="I14" s="385"/>
      <c r="J14" s="385"/>
      <c r="K14" s="385"/>
      <c r="L14" s="385"/>
      <c r="M14" s="386"/>
      <c r="S14" s="306">
        <v>19</v>
      </c>
      <c r="T14" s="306">
        <v>23</v>
      </c>
      <c r="U14" s="306">
        <v>68.900000000000006</v>
      </c>
      <c r="V14" s="306">
        <v>59</v>
      </c>
      <c r="W14" s="306">
        <v>75.8</v>
      </c>
      <c r="X14" s="306">
        <v>114</v>
      </c>
      <c r="Y14" s="306">
        <v>69.7</v>
      </c>
      <c r="Z14" s="306">
        <v>132</v>
      </c>
      <c r="AA14" s="306">
        <v>62.7</v>
      </c>
      <c r="AB14" s="306">
        <v>163</v>
      </c>
      <c r="AC14" s="306">
        <v>82.3</v>
      </c>
      <c r="AD14" s="306">
        <v>200</v>
      </c>
      <c r="AE14" s="306">
        <v>72.8</v>
      </c>
      <c r="AF14" s="306">
        <v>126</v>
      </c>
      <c r="AG14" s="306">
        <v>65</v>
      </c>
      <c r="AH14" s="306">
        <v>127</v>
      </c>
      <c r="AI14" s="306">
        <v>62.7</v>
      </c>
      <c r="AJ14" s="306">
        <v>179</v>
      </c>
      <c r="AK14" s="306">
        <v>67.099999999999994</v>
      </c>
      <c r="AL14" s="306">
        <v>175</v>
      </c>
      <c r="AM14" s="306">
        <v>64.400000000000006</v>
      </c>
      <c r="AN14" s="306">
        <v>98</v>
      </c>
      <c r="AO14" s="306">
        <v>82.8</v>
      </c>
      <c r="AP14" s="306">
        <v>10</v>
      </c>
      <c r="AQ14" s="306">
        <v>84.5</v>
      </c>
      <c r="AR14" s="230">
        <v>1405</v>
      </c>
      <c r="AS14" s="306">
        <v>69.5</v>
      </c>
      <c r="AU14" s="306">
        <v>18</v>
      </c>
      <c r="AV14" s="306">
        <v>67.518248175182478</v>
      </c>
      <c r="AW14" s="306">
        <v>67.518248175182478</v>
      </c>
      <c r="AX14" s="306">
        <v>67.518248175182478</v>
      </c>
      <c r="AY14" s="306">
        <v>62.7</v>
      </c>
      <c r="AZ14" s="306">
        <v>79.5</v>
      </c>
      <c r="BA14" s="306">
        <v>64.3</v>
      </c>
      <c r="BB14" s="306">
        <v>62.7</v>
      </c>
      <c r="BC14" s="306">
        <v>62.7</v>
      </c>
      <c r="BD14" s="306">
        <v>65.2</v>
      </c>
      <c r="BE14" s="306">
        <v>69.326683291770578</v>
      </c>
      <c r="BF14" s="306">
        <v>69.326683291770578</v>
      </c>
      <c r="BG14" s="306">
        <v>69.326683291770578</v>
      </c>
      <c r="BI14" s="306">
        <v>18</v>
      </c>
      <c r="BJ14" s="21">
        <f t="shared" si="4"/>
        <v>0.67518248175182483</v>
      </c>
      <c r="BK14" s="21">
        <f t="shared" si="2"/>
        <v>0.67518248175182483</v>
      </c>
      <c r="BL14" s="21">
        <f t="shared" si="0"/>
        <v>0.67518248175182483</v>
      </c>
      <c r="BM14" s="21">
        <f t="shared" si="0"/>
        <v>0.627</v>
      </c>
      <c r="BN14" s="21">
        <f t="shared" si="0"/>
        <v>0.79500000000000004</v>
      </c>
      <c r="BO14" s="21">
        <f t="shared" si="0"/>
        <v>0.64300000000000002</v>
      </c>
      <c r="BP14" s="21">
        <f t="shared" si="0"/>
        <v>0.627</v>
      </c>
      <c r="BQ14" s="21">
        <f t="shared" si="0"/>
        <v>0.627</v>
      </c>
      <c r="BR14" s="21">
        <f t="shared" si="0"/>
        <v>0.65200000000000002</v>
      </c>
      <c r="BS14" s="21">
        <f t="shared" si="0"/>
        <v>0.69326683291770574</v>
      </c>
      <c r="BT14" s="21">
        <f t="shared" si="0"/>
        <v>0.69326683291770574</v>
      </c>
      <c r="BU14" s="21">
        <f t="shared" si="0"/>
        <v>0.69326683291770574</v>
      </c>
      <c r="BX14" s="306">
        <v>19</v>
      </c>
      <c r="BY14" s="230">
        <v>1405</v>
      </c>
      <c r="BZ14" s="306">
        <v>69.5</v>
      </c>
      <c r="CA14" s="306">
        <v>19</v>
      </c>
      <c r="CB14" s="230">
        <v>2754</v>
      </c>
      <c r="CC14" s="306">
        <v>69.400000000000006</v>
      </c>
      <c r="CD14" s="306">
        <v>19</v>
      </c>
      <c r="CE14" s="306">
        <v>244</v>
      </c>
      <c r="CF14" s="306">
        <v>65.5</v>
      </c>
      <c r="CG14" s="306">
        <v>19</v>
      </c>
      <c r="CH14" s="306">
        <v>22</v>
      </c>
      <c r="CI14" s="306">
        <v>92.4</v>
      </c>
      <c r="CJ14" s="306">
        <v>19</v>
      </c>
      <c r="CK14" s="306">
        <v>61</v>
      </c>
      <c r="CL14" s="306">
        <v>24</v>
      </c>
      <c r="CN14" s="306">
        <v>19</v>
      </c>
      <c r="CO14" s="306">
        <f t="shared" si="3"/>
        <v>4486</v>
      </c>
      <c r="CP14" s="307">
        <f t="shared" si="1"/>
        <v>67.539897621198435</v>
      </c>
    </row>
    <row r="15" spans="1:94" ht="15.6" thickTop="1" thickBot="1" x14ac:dyDescent="0.35">
      <c r="A15" s="86" t="s">
        <v>57</v>
      </c>
      <c r="B15" s="125">
        <v>1</v>
      </c>
      <c r="C15" s="126">
        <v>2</v>
      </c>
      <c r="D15" s="126">
        <v>3</v>
      </c>
      <c r="E15" s="332">
        <v>4</v>
      </c>
      <c r="F15" s="332">
        <v>5</v>
      </c>
      <c r="G15" s="332">
        <v>6</v>
      </c>
      <c r="H15" s="332">
        <v>7</v>
      </c>
      <c r="I15" s="332">
        <v>8</v>
      </c>
      <c r="J15" s="332">
        <v>9</v>
      </c>
      <c r="K15" s="127">
        <v>10</v>
      </c>
      <c r="L15" s="127">
        <v>11</v>
      </c>
      <c r="M15" s="333">
        <v>12</v>
      </c>
      <c r="S15" s="65">
        <v>20</v>
      </c>
      <c r="T15" s="65">
        <v>29</v>
      </c>
      <c r="U15" s="65">
        <v>86</v>
      </c>
      <c r="V15" s="65">
        <v>59</v>
      </c>
      <c r="W15" s="65">
        <v>75.8</v>
      </c>
      <c r="X15" s="65">
        <v>120</v>
      </c>
      <c r="Y15" s="65">
        <v>73.5</v>
      </c>
      <c r="Z15" s="65">
        <v>157</v>
      </c>
      <c r="AA15" s="65">
        <v>74.7</v>
      </c>
      <c r="AB15" s="65">
        <v>163</v>
      </c>
      <c r="AC15" s="65">
        <v>82.3</v>
      </c>
      <c r="AD15" s="65">
        <v>217</v>
      </c>
      <c r="AE15" s="65">
        <v>78.900000000000006</v>
      </c>
      <c r="AF15" s="65">
        <v>143</v>
      </c>
      <c r="AG15" s="65">
        <v>73.8</v>
      </c>
      <c r="AH15" s="65">
        <v>127</v>
      </c>
      <c r="AI15" s="65">
        <v>62.7</v>
      </c>
      <c r="AJ15" s="65">
        <v>185</v>
      </c>
      <c r="AK15" s="65">
        <v>69.400000000000006</v>
      </c>
      <c r="AL15" s="65">
        <v>187</v>
      </c>
      <c r="AM15" s="65">
        <v>68.900000000000006</v>
      </c>
      <c r="AN15" s="65">
        <v>98</v>
      </c>
      <c r="AO15" s="65">
        <v>82.8</v>
      </c>
      <c r="AP15" s="65">
        <v>10</v>
      </c>
      <c r="AQ15" s="65">
        <v>84.5</v>
      </c>
      <c r="AR15" s="229">
        <v>1494</v>
      </c>
      <c r="AS15" s="65">
        <v>73.900000000000006</v>
      </c>
      <c r="AU15" s="306">
        <v>19</v>
      </c>
      <c r="AV15" s="306">
        <v>71.532846715328475</v>
      </c>
      <c r="AW15" s="306">
        <v>71.532846715328475</v>
      </c>
      <c r="AX15" s="306">
        <v>71.532846715328475</v>
      </c>
      <c r="AY15" s="306">
        <v>62.7</v>
      </c>
      <c r="AZ15" s="306">
        <v>82.3</v>
      </c>
      <c r="BA15" s="306">
        <v>72.8</v>
      </c>
      <c r="BB15" s="306">
        <v>65</v>
      </c>
      <c r="BC15" s="306">
        <v>62.7</v>
      </c>
      <c r="BD15" s="306">
        <v>67.099999999999994</v>
      </c>
      <c r="BE15" s="306">
        <v>70.573566084788027</v>
      </c>
      <c r="BF15" s="306">
        <v>70.573566084788027</v>
      </c>
      <c r="BG15" s="306">
        <v>70.573566084788027</v>
      </c>
      <c r="BI15" s="306">
        <v>19</v>
      </c>
      <c r="BJ15" s="21">
        <f t="shared" si="4"/>
        <v>0.7153284671532848</v>
      </c>
      <c r="BK15" s="21">
        <f t="shared" si="2"/>
        <v>0.7153284671532848</v>
      </c>
      <c r="BL15" s="21">
        <f t="shared" si="0"/>
        <v>0.7153284671532848</v>
      </c>
      <c r="BM15" s="21">
        <f t="shared" si="0"/>
        <v>0.627</v>
      </c>
      <c r="BN15" s="21">
        <f t="shared" si="0"/>
        <v>0.82299999999999995</v>
      </c>
      <c r="BO15" s="21">
        <f t="shared" si="0"/>
        <v>0.72799999999999998</v>
      </c>
      <c r="BP15" s="21">
        <f t="shared" si="0"/>
        <v>0.65</v>
      </c>
      <c r="BQ15" s="21">
        <f t="shared" si="0"/>
        <v>0.627</v>
      </c>
      <c r="BR15" s="21">
        <f t="shared" si="0"/>
        <v>0.67099999999999993</v>
      </c>
      <c r="BS15" s="21">
        <f t="shared" si="0"/>
        <v>0.70573566084788031</v>
      </c>
      <c r="BT15" s="21">
        <f t="shared" si="0"/>
        <v>0.70573566084788031</v>
      </c>
      <c r="BU15" s="21">
        <f t="shared" si="0"/>
        <v>0.70573566084788031</v>
      </c>
      <c r="BX15" s="65">
        <v>20</v>
      </c>
      <c r="BY15" s="229">
        <v>1494</v>
      </c>
      <c r="BZ15" s="65">
        <v>73.900000000000006</v>
      </c>
      <c r="CA15" s="306">
        <v>20</v>
      </c>
      <c r="CB15" s="230">
        <v>2884</v>
      </c>
      <c r="CC15" s="306">
        <v>72.599999999999994</v>
      </c>
      <c r="CD15" s="306">
        <v>20</v>
      </c>
      <c r="CE15" s="306">
        <v>250</v>
      </c>
      <c r="CF15" s="306">
        <v>67</v>
      </c>
      <c r="CG15" s="306">
        <v>20</v>
      </c>
      <c r="CH15" s="306">
        <v>22</v>
      </c>
      <c r="CI15" s="306">
        <v>92.4</v>
      </c>
      <c r="CJ15" s="306">
        <v>20</v>
      </c>
      <c r="CK15" s="306">
        <v>61</v>
      </c>
      <c r="CL15" s="306">
        <v>24</v>
      </c>
      <c r="CN15" s="306">
        <v>20</v>
      </c>
      <c r="CO15" s="306">
        <f t="shared" si="3"/>
        <v>4711</v>
      </c>
      <c r="CP15" s="307">
        <f t="shared" si="1"/>
        <v>70.927431496537181</v>
      </c>
    </row>
    <row r="16" spans="1:94" ht="15" thickTop="1" x14ac:dyDescent="0.3">
      <c r="A16" s="227">
        <v>1</v>
      </c>
      <c r="B16" s="188">
        <v>1E-3</v>
      </c>
      <c r="C16" s="186">
        <v>1E-3</v>
      </c>
      <c r="D16" s="186">
        <v>1E-3</v>
      </c>
      <c r="E16" s="186">
        <v>1E-3</v>
      </c>
      <c r="F16" s="186">
        <v>1E-3</v>
      </c>
      <c r="G16" s="186">
        <v>1E-3</v>
      </c>
      <c r="H16" s="186">
        <v>1E-3</v>
      </c>
      <c r="I16" s="186">
        <v>1E-3</v>
      </c>
      <c r="J16" s="186">
        <v>1E-3</v>
      </c>
      <c r="K16" s="186">
        <v>1E-3</v>
      </c>
      <c r="L16" s="186">
        <v>1E-3</v>
      </c>
      <c r="M16" s="186">
        <v>1E-3</v>
      </c>
      <c r="S16" s="306">
        <v>21</v>
      </c>
      <c r="T16" s="306">
        <v>29</v>
      </c>
      <c r="U16" s="306">
        <v>86</v>
      </c>
      <c r="V16" s="306">
        <v>59</v>
      </c>
      <c r="W16" s="306">
        <v>75.8</v>
      </c>
      <c r="X16" s="306">
        <v>126</v>
      </c>
      <c r="Y16" s="306">
        <v>77.400000000000006</v>
      </c>
      <c r="Z16" s="306">
        <v>180</v>
      </c>
      <c r="AA16" s="306">
        <v>85.9</v>
      </c>
      <c r="AB16" s="306">
        <v>163</v>
      </c>
      <c r="AC16" s="306">
        <v>82.3</v>
      </c>
      <c r="AD16" s="306">
        <v>223</v>
      </c>
      <c r="AE16" s="306">
        <v>81.3</v>
      </c>
      <c r="AF16" s="306">
        <v>149</v>
      </c>
      <c r="AG16" s="306">
        <v>76.900000000000006</v>
      </c>
      <c r="AH16" s="306">
        <v>127</v>
      </c>
      <c r="AI16" s="306">
        <v>62.7</v>
      </c>
      <c r="AJ16" s="306">
        <v>191</v>
      </c>
      <c r="AK16" s="306">
        <v>71.8</v>
      </c>
      <c r="AL16" s="306">
        <v>202</v>
      </c>
      <c r="AM16" s="306">
        <v>74.400000000000006</v>
      </c>
      <c r="AN16" s="306">
        <v>98</v>
      </c>
      <c r="AO16" s="306">
        <v>82.8</v>
      </c>
      <c r="AP16" s="306">
        <v>10</v>
      </c>
      <c r="AQ16" s="306">
        <v>84.5</v>
      </c>
      <c r="AR16" s="230">
        <v>1558</v>
      </c>
      <c r="AS16" s="306">
        <v>77.099999999999994</v>
      </c>
      <c r="AU16" s="306">
        <v>20</v>
      </c>
      <c r="AV16" s="306">
        <v>75.912408759124077</v>
      </c>
      <c r="AW16" s="306">
        <v>75.912408759124077</v>
      </c>
      <c r="AX16" s="306">
        <v>75.912408759124077</v>
      </c>
      <c r="AY16" s="306">
        <v>74.7</v>
      </c>
      <c r="AZ16" s="306">
        <v>82.3</v>
      </c>
      <c r="BA16" s="306">
        <v>78.900000000000006</v>
      </c>
      <c r="BB16" s="306">
        <v>73.8</v>
      </c>
      <c r="BC16" s="306">
        <v>62.7</v>
      </c>
      <c r="BD16" s="306">
        <v>69.400000000000006</v>
      </c>
      <c r="BE16" s="306">
        <v>73.566084788029926</v>
      </c>
      <c r="BF16" s="306">
        <v>73.566084788029926</v>
      </c>
      <c r="BG16" s="306">
        <v>73.566084788029926</v>
      </c>
      <c r="BI16" s="306">
        <v>20</v>
      </c>
      <c r="BJ16" s="21">
        <f t="shared" si="4"/>
        <v>0.75912408759124073</v>
      </c>
      <c r="BK16" s="21">
        <f t="shared" si="2"/>
        <v>0.75912408759124073</v>
      </c>
      <c r="BL16" s="21">
        <f t="shared" si="0"/>
        <v>0.75912408759124073</v>
      </c>
      <c r="BM16" s="21">
        <f t="shared" si="0"/>
        <v>0.747</v>
      </c>
      <c r="BN16" s="21">
        <f t="shared" si="0"/>
        <v>0.82299999999999995</v>
      </c>
      <c r="BO16" s="21">
        <f t="shared" si="0"/>
        <v>0.78900000000000003</v>
      </c>
      <c r="BP16" s="21">
        <f t="shared" si="0"/>
        <v>0.73799999999999999</v>
      </c>
      <c r="BQ16" s="21">
        <f t="shared" si="0"/>
        <v>0.627</v>
      </c>
      <c r="BR16" s="21">
        <f t="shared" si="0"/>
        <v>0.69400000000000006</v>
      </c>
      <c r="BS16" s="21">
        <f t="shared" si="0"/>
        <v>0.73566084788029928</v>
      </c>
      <c r="BT16" s="21">
        <f t="shared" si="0"/>
        <v>0.73566084788029928</v>
      </c>
      <c r="BU16" s="21">
        <f t="shared" si="0"/>
        <v>0.73566084788029928</v>
      </c>
      <c r="BZ16" s="21"/>
      <c r="CA16" s="306">
        <v>21</v>
      </c>
      <c r="CB16" s="230">
        <v>2971</v>
      </c>
      <c r="CC16" s="306">
        <v>74.8</v>
      </c>
      <c r="CD16" s="306">
        <v>21</v>
      </c>
      <c r="CE16" s="306">
        <v>271</v>
      </c>
      <c r="CF16" s="306">
        <v>72.5</v>
      </c>
      <c r="CG16" s="306">
        <v>21</v>
      </c>
      <c r="CH16" s="306">
        <v>22</v>
      </c>
      <c r="CI16" s="306">
        <v>92.4</v>
      </c>
      <c r="CJ16" s="306">
        <v>21</v>
      </c>
      <c r="CK16" s="306">
        <v>61</v>
      </c>
      <c r="CL16" s="306">
        <v>24</v>
      </c>
      <c r="CN16" s="306">
        <v>21</v>
      </c>
      <c r="CO16" s="306">
        <f t="shared" si="3"/>
        <v>3325</v>
      </c>
      <c r="CP16" s="307">
        <f t="shared" si="1"/>
        <v>50.060222824450463</v>
      </c>
    </row>
    <row r="17" spans="1:103" x14ac:dyDescent="0.3">
      <c r="A17" s="372">
        <v>2</v>
      </c>
      <c r="B17" s="260">
        <v>0</v>
      </c>
      <c r="C17" s="258">
        <v>0</v>
      </c>
      <c r="D17" s="258">
        <v>0</v>
      </c>
      <c r="E17" s="258">
        <v>0</v>
      </c>
      <c r="F17" s="258">
        <v>0</v>
      </c>
      <c r="G17" s="258">
        <v>0</v>
      </c>
      <c r="H17" s="258">
        <v>0</v>
      </c>
      <c r="I17" s="258">
        <v>0</v>
      </c>
      <c r="J17" s="258">
        <v>0</v>
      </c>
      <c r="K17" s="258">
        <v>0</v>
      </c>
      <c r="L17" s="258">
        <v>0</v>
      </c>
      <c r="M17" s="259">
        <v>0</v>
      </c>
      <c r="AR17" s="230"/>
      <c r="BZ17" s="21"/>
      <c r="CA17" s="306">
        <v>22</v>
      </c>
      <c r="CB17" s="230">
        <v>3004</v>
      </c>
      <c r="CC17" s="306">
        <v>75.7</v>
      </c>
      <c r="CD17" s="306">
        <v>22</v>
      </c>
      <c r="CE17" s="306">
        <v>271</v>
      </c>
      <c r="CF17" s="306">
        <v>72.5</v>
      </c>
      <c r="CG17" s="306">
        <v>22</v>
      </c>
      <c r="CH17" s="306">
        <v>22</v>
      </c>
      <c r="CI17" s="306">
        <v>92.4</v>
      </c>
      <c r="CJ17" s="306">
        <v>22</v>
      </c>
      <c r="CK17" s="306">
        <v>61</v>
      </c>
      <c r="CL17" s="306">
        <v>24</v>
      </c>
      <c r="CN17" s="306">
        <v>22</v>
      </c>
      <c r="CO17" s="306">
        <f t="shared" si="3"/>
        <v>3358</v>
      </c>
      <c r="CP17" s="307">
        <f t="shared" si="1"/>
        <v>50.557061126166815</v>
      </c>
    </row>
    <row r="18" spans="1:103" x14ac:dyDescent="0.3">
      <c r="A18" s="228">
        <v>3</v>
      </c>
      <c r="B18" s="189">
        <v>0</v>
      </c>
      <c r="C18" s="120">
        <v>0</v>
      </c>
      <c r="D18" s="120">
        <v>0</v>
      </c>
      <c r="E18" s="120">
        <v>0</v>
      </c>
      <c r="F18" s="120">
        <v>0</v>
      </c>
      <c r="G18" s="120">
        <v>0</v>
      </c>
      <c r="H18" s="120">
        <v>0</v>
      </c>
      <c r="I18" s="120">
        <v>0</v>
      </c>
      <c r="J18" s="120">
        <v>0</v>
      </c>
      <c r="K18" s="120">
        <v>0</v>
      </c>
      <c r="L18" s="120">
        <v>0</v>
      </c>
      <c r="M18" s="121">
        <v>0</v>
      </c>
      <c r="S18" s="306">
        <v>22</v>
      </c>
      <c r="T18" s="306">
        <v>29</v>
      </c>
      <c r="U18" s="306">
        <v>86</v>
      </c>
      <c r="V18" s="306">
        <v>59</v>
      </c>
      <c r="W18" s="306">
        <v>75.8</v>
      </c>
      <c r="X18" s="306">
        <v>126</v>
      </c>
      <c r="Y18" s="306">
        <v>77.400000000000006</v>
      </c>
      <c r="Z18" s="306">
        <v>180</v>
      </c>
      <c r="AA18" s="306">
        <v>85.9</v>
      </c>
      <c r="AB18" s="306">
        <v>163</v>
      </c>
      <c r="AC18" s="306">
        <v>82.3</v>
      </c>
      <c r="AD18" s="306">
        <v>223</v>
      </c>
      <c r="AE18" s="306">
        <v>81.3</v>
      </c>
      <c r="AF18" s="306">
        <v>149</v>
      </c>
      <c r="AG18" s="306">
        <v>76.900000000000006</v>
      </c>
      <c r="AH18" s="306">
        <v>127</v>
      </c>
      <c r="AI18" s="306">
        <v>62.7</v>
      </c>
      <c r="AJ18" s="306">
        <v>191</v>
      </c>
      <c r="AK18" s="306">
        <v>71.8</v>
      </c>
      <c r="AL18" s="306">
        <v>219</v>
      </c>
      <c r="AM18" s="306">
        <v>80.5</v>
      </c>
      <c r="AN18" s="306">
        <v>98</v>
      </c>
      <c r="AO18" s="306">
        <v>82.8</v>
      </c>
      <c r="AP18" s="306">
        <v>10</v>
      </c>
      <c r="AQ18" s="306">
        <v>84.5</v>
      </c>
      <c r="AR18" s="230">
        <v>1574</v>
      </c>
      <c r="AS18" s="306">
        <v>77.900000000000006</v>
      </c>
      <c r="CA18" s="306">
        <v>23</v>
      </c>
      <c r="CB18" s="230">
        <v>3013</v>
      </c>
      <c r="CC18" s="306">
        <v>75.900000000000006</v>
      </c>
      <c r="CD18" s="306">
        <v>23</v>
      </c>
      <c r="CE18" s="306">
        <v>271</v>
      </c>
      <c r="CF18" s="306">
        <v>72.5</v>
      </c>
      <c r="CG18" s="306">
        <v>23</v>
      </c>
      <c r="CH18" s="306">
        <v>22</v>
      </c>
      <c r="CI18" s="306">
        <v>92.4</v>
      </c>
      <c r="CJ18" s="306">
        <v>23</v>
      </c>
      <c r="CK18" s="306">
        <v>61</v>
      </c>
      <c r="CL18" s="306">
        <v>24</v>
      </c>
      <c r="CN18" s="306">
        <v>23</v>
      </c>
      <c r="CO18" s="306">
        <f t="shared" si="3"/>
        <v>3367</v>
      </c>
      <c r="CP18" s="307">
        <f t="shared" si="1"/>
        <v>50.692562481180367</v>
      </c>
    </row>
    <row r="19" spans="1:103" x14ac:dyDescent="0.3">
      <c r="A19" s="228">
        <v>4</v>
      </c>
      <c r="B19" s="189">
        <v>0</v>
      </c>
      <c r="C19" s="120">
        <v>0</v>
      </c>
      <c r="D19" s="120">
        <v>0</v>
      </c>
      <c r="E19" s="120">
        <v>0</v>
      </c>
      <c r="F19" s="120">
        <v>0</v>
      </c>
      <c r="G19" s="120">
        <v>0</v>
      </c>
      <c r="H19" s="120">
        <v>0</v>
      </c>
      <c r="I19" s="120">
        <v>0</v>
      </c>
      <c r="J19" s="120">
        <v>0</v>
      </c>
      <c r="K19" s="120">
        <v>0</v>
      </c>
      <c r="L19" s="120">
        <v>0</v>
      </c>
      <c r="M19" s="121">
        <v>0</v>
      </c>
      <c r="S19" s="306">
        <v>23</v>
      </c>
      <c r="T19" s="306">
        <v>29</v>
      </c>
      <c r="U19" s="306">
        <v>86</v>
      </c>
      <c r="V19" s="306">
        <v>59</v>
      </c>
      <c r="W19" s="306">
        <v>75.8</v>
      </c>
      <c r="X19" s="306">
        <v>126</v>
      </c>
      <c r="Y19" s="306">
        <v>77.400000000000006</v>
      </c>
      <c r="Z19" s="306">
        <v>180</v>
      </c>
      <c r="AA19" s="306">
        <v>85.9</v>
      </c>
      <c r="AB19" s="306">
        <v>163</v>
      </c>
      <c r="AC19" s="306">
        <v>82.3</v>
      </c>
      <c r="AD19" s="306">
        <v>223</v>
      </c>
      <c r="AE19" s="306">
        <v>81.3</v>
      </c>
      <c r="AF19" s="306">
        <v>149</v>
      </c>
      <c r="AG19" s="306">
        <v>76.900000000000006</v>
      </c>
      <c r="AH19" s="306">
        <v>127</v>
      </c>
      <c r="AI19" s="306">
        <v>62.7</v>
      </c>
      <c r="AJ19" s="306">
        <v>191</v>
      </c>
      <c r="AK19" s="306">
        <v>71.8</v>
      </c>
      <c r="AL19" s="306">
        <v>219</v>
      </c>
      <c r="AM19" s="306">
        <v>80.5</v>
      </c>
      <c r="AN19" s="306">
        <v>98</v>
      </c>
      <c r="AO19" s="306">
        <v>82.8</v>
      </c>
      <c r="AP19" s="306">
        <v>10</v>
      </c>
      <c r="AQ19" s="306">
        <v>84.5</v>
      </c>
      <c r="AR19" s="230">
        <v>1574</v>
      </c>
      <c r="AS19" s="306">
        <v>77.900000000000006</v>
      </c>
      <c r="CA19" s="306">
        <v>24</v>
      </c>
      <c r="CB19" s="230">
        <v>3013</v>
      </c>
      <c r="CC19" s="306">
        <v>75.900000000000006</v>
      </c>
      <c r="CD19" s="306">
        <v>24</v>
      </c>
      <c r="CE19" s="306">
        <v>271</v>
      </c>
      <c r="CF19" s="306">
        <v>72.5</v>
      </c>
      <c r="CG19" s="306">
        <v>24</v>
      </c>
      <c r="CH19" s="306">
        <v>22</v>
      </c>
      <c r="CI19" s="306">
        <v>92.4</v>
      </c>
      <c r="CJ19" s="306">
        <v>24</v>
      </c>
      <c r="CK19" s="306">
        <v>61</v>
      </c>
      <c r="CL19" s="306">
        <v>24</v>
      </c>
      <c r="CN19" s="306">
        <v>24</v>
      </c>
      <c r="CO19" s="306">
        <f t="shared" si="3"/>
        <v>3367</v>
      </c>
      <c r="CP19" s="307">
        <f t="shared" si="1"/>
        <v>50.692562481180367</v>
      </c>
    </row>
    <row r="20" spans="1:103" x14ac:dyDescent="0.3">
      <c r="A20" s="184">
        <v>5</v>
      </c>
      <c r="B20" s="189">
        <v>0</v>
      </c>
      <c r="C20" s="120">
        <v>0</v>
      </c>
      <c r="D20" s="120">
        <v>0</v>
      </c>
      <c r="E20" s="120">
        <v>0</v>
      </c>
      <c r="F20" s="120">
        <v>0</v>
      </c>
      <c r="G20" s="120">
        <v>0</v>
      </c>
      <c r="H20" s="120">
        <v>0</v>
      </c>
      <c r="I20" s="120">
        <v>0</v>
      </c>
      <c r="J20" s="120">
        <v>0</v>
      </c>
      <c r="K20" s="120">
        <v>0</v>
      </c>
      <c r="L20" s="120">
        <v>0</v>
      </c>
      <c r="M20" s="121">
        <v>0</v>
      </c>
      <c r="S20" s="306">
        <v>24</v>
      </c>
      <c r="T20" s="306">
        <v>29</v>
      </c>
      <c r="U20" s="306">
        <v>86</v>
      </c>
      <c r="V20" s="306">
        <v>59</v>
      </c>
      <c r="W20" s="306">
        <v>75.8</v>
      </c>
      <c r="X20" s="306">
        <v>126</v>
      </c>
      <c r="Y20" s="306">
        <v>77.400000000000006</v>
      </c>
      <c r="Z20" s="306">
        <v>180</v>
      </c>
      <c r="AA20" s="306">
        <v>85.9</v>
      </c>
      <c r="AB20" s="306">
        <v>163</v>
      </c>
      <c r="AC20" s="306">
        <v>82.3</v>
      </c>
      <c r="AD20" s="306">
        <v>223</v>
      </c>
      <c r="AE20" s="306">
        <v>81.3</v>
      </c>
      <c r="AF20" s="306">
        <v>149</v>
      </c>
      <c r="AG20" s="306">
        <v>76.900000000000006</v>
      </c>
      <c r="AH20" s="306">
        <v>127</v>
      </c>
      <c r="AI20" s="306">
        <v>62.7</v>
      </c>
      <c r="AJ20" s="306">
        <v>191</v>
      </c>
      <c r="AK20" s="306">
        <v>71.8</v>
      </c>
      <c r="AL20" s="306">
        <v>219</v>
      </c>
      <c r="AM20" s="306">
        <v>80.5</v>
      </c>
      <c r="AN20" s="306">
        <v>98</v>
      </c>
      <c r="AO20" s="306">
        <v>82.8</v>
      </c>
      <c r="AP20" s="306">
        <v>10</v>
      </c>
      <c r="AQ20" s="306">
        <v>84.5</v>
      </c>
      <c r="AR20" s="230">
        <v>1574</v>
      </c>
      <c r="AS20" s="306">
        <v>77.900000000000006</v>
      </c>
      <c r="BZ20" s="21"/>
      <c r="CA20" s="306">
        <v>25</v>
      </c>
      <c r="CB20" s="230">
        <v>3013</v>
      </c>
      <c r="CC20" s="306">
        <v>75.900000000000006</v>
      </c>
      <c r="CD20" s="306">
        <v>25</v>
      </c>
      <c r="CE20" s="306">
        <v>271</v>
      </c>
      <c r="CF20" s="306">
        <v>72.5</v>
      </c>
      <c r="CG20" s="306">
        <v>25</v>
      </c>
      <c r="CH20" s="306">
        <v>22</v>
      </c>
      <c r="CI20" s="306">
        <v>92.4</v>
      </c>
      <c r="CJ20" s="306">
        <v>25</v>
      </c>
      <c r="CK20" s="306">
        <v>61</v>
      </c>
      <c r="CL20" s="306">
        <v>24</v>
      </c>
      <c r="CN20" s="306">
        <v>25</v>
      </c>
      <c r="CO20" s="306">
        <f t="shared" si="3"/>
        <v>3367</v>
      </c>
      <c r="CP20" s="307">
        <f t="shared" si="1"/>
        <v>50.692562481180367</v>
      </c>
    </row>
    <row r="21" spans="1:103" x14ac:dyDescent="0.3">
      <c r="A21" s="184">
        <v>6</v>
      </c>
      <c r="B21" s="189" t="e">
        <f t="shared" ref="B21:M23" si="5">CN32</f>
        <v>#REF!</v>
      </c>
      <c r="C21" s="120" t="e">
        <f t="shared" si="5"/>
        <v>#REF!</v>
      </c>
      <c r="D21" s="120" t="e">
        <f t="shared" si="5"/>
        <v>#REF!</v>
      </c>
      <c r="E21" s="120" t="e">
        <f t="shared" si="5"/>
        <v>#REF!</v>
      </c>
      <c r="F21" s="120" t="e">
        <f t="shared" si="5"/>
        <v>#REF!</v>
      </c>
      <c r="G21" s="120" t="e">
        <f t="shared" si="5"/>
        <v>#REF!</v>
      </c>
      <c r="H21" s="120" t="e">
        <f t="shared" si="5"/>
        <v>#REF!</v>
      </c>
      <c r="I21" s="120" t="e">
        <f t="shared" si="5"/>
        <v>#REF!</v>
      </c>
      <c r="J21" s="120" t="e">
        <f t="shared" si="5"/>
        <v>#REF!</v>
      </c>
      <c r="K21" s="120" t="e">
        <f t="shared" si="5"/>
        <v>#REF!</v>
      </c>
      <c r="L21" s="120" t="e">
        <f t="shared" si="5"/>
        <v>#REF!</v>
      </c>
      <c r="M21" s="121" t="e">
        <f t="shared" si="5"/>
        <v>#REF!</v>
      </c>
      <c r="S21" s="306">
        <v>25</v>
      </c>
      <c r="T21" s="306">
        <v>29</v>
      </c>
      <c r="U21" s="306">
        <v>86</v>
      </c>
      <c r="V21" s="306">
        <v>59</v>
      </c>
      <c r="W21" s="306">
        <v>75.8</v>
      </c>
      <c r="X21" s="306">
        <v>126</v>
      </c>
      <c r="Y21" s="306">
        <v>77.400000000000006</v>
      </c>
      <c r="Z21" s="306">
        <v>180</v>
      </c>
      <c r="AA21" s="306">
        <v>85.9</v>
      </c>
      <c r="AB21" s="306">
        <v>163</v>
      </c>
      <c r="AC21" s="306">
        <v>82.3</v>
      </c>
      <c r="AD21" s="306">
        <v>223</v>
      </c>
      <c r="AE21" s="306">
        <v>81.3</v>
      </c>
      <c r="AF21" s="306">
        <v>162</v>
      </c>
      <c r="AG21" s="306">
        <v>83.5</v>
      </c>
      <c r="AH21" s="306">
        <v>127</v>
      </c>
      <c r="AI21" s="306">
        <v>62.7</v>
      </c>
      <c r="AJ21" s="306">
        <v>191</v>
      </c>
      <c r="AK21" s="306">
        <v>71.8</v>
      </c>
      <c r="AL21" s="306">
        <v>219</v>
      </c>
      <c r="AM21" s="306">
        <v>80.5</v>
      </c>
      <c r="AN21" s="306">
        <v>98</v>
      </c>
      <c r="AO21" s="306">
        <v>82.8</v>
      </c>
      <c r="AP21" s="306">
        <v>10</v>
      </c>
      <c r="AQ21" s="306">
        <v>84.5</v>
      </c>
      <c r="AR21" s="230">
        <v>1587</v>
      </c>
      <c r="AS21" s="306">
        <v>78.5</v>
      </c>
      <c r="BZ21" s="21"/>
      <c r="CA21" s="21"/>
      <c r="CB21" s="21"/>
      <c r="CC21" s="21"/>
      <c r="CD21" s="21"/>
      <c r="CE21" s="21"/>
      <c r="CF21" s="21"/>
    </row>
    <row r="22" spans="1:103" ht="15.6" x14ac:dyDescent="0.3">
      <c r="A22" s="184">
        <v>7</v>
      </c>
      <c r="B22" s="189" t="e">
        <f t="shared" si="5"/>
        <v>#REF!</v>
      </c>
      <c r="C22" s="120" t="e">
        <f t="shared" si="5"/>
        <v>#REF!</v>
      </c>
      <c r="D22" s="120" t="e">
        <f t="shared" si="5"/>
        <v>#REF!</v>
      </c>
      <c r="E22" s="120" t="e">
        <f t="shared" si="5"/>
        <v>#REF!</v>
      </c>
      <c r="F22" s="120" t="e">
        <f t="shared" si="5"/>
        <v>#REF!</v>
      </c>
      <c r="G22" s="120" t="e">
        <f t="shared" si="5"/>
        <v>#REF!</v>
      </c>
      <c r="H22" s="120" t="e">
        <f t="shared" si="5"/>
        <v>#REF!</v>
      </c>
      <c r="I22" s="120" t="e">
        <f t="shared" si="5"/>
        <v>#REF!</v>
      </c>
      <c r="J22" s="120" t="e">
        <f t="shared" si="5"/>
        <v>#REF!</v>
      </c>
      <c r="K22" s="120" t="e">
        <f t="shared" si="5"/>
        <v>#REF!</v>
      </c>
      <c r="L22" s="120" t="e">
        <f t="shared" si="5"/>
        <v>#REF!</v>
      </c>
      <c r="M22" s="121" t="e">
        <f t="shared" si="5"/>
        <v>#REF!</v>
      </c>
      <c r="AV22" s="223" t="s">
        <v>112</v>
      </c>
      <c r="BZ22" s="21"/>
      <c r="CA22" s="21"/>
      <c r="CB22" s="21"/>
      <c r="CC22" s="21"/>
      <c r="CD22" s="21"/>
      <c r="CE22" s="21"/>
      <c r="CF22" s="21"/>
      <c r="CG22" s="21"/>
      <c r="CH22" s="21"/>
      <c r="CI22" s="21"/>
      <c r="CJ22" s="21"/>
      <c r="CK22" s="21"/>
    </row>
    <row r="23" spans="1:103" ht="16.2" thickBot="1" x14ac:dyDescent="0.35">
      <c r="A23" s="184">
        <v>8</v>
      </c>
      <c r="B23" s="190" t="e">
        <f t="shared" si="5"/>
        <v>#REF!</v>
      </c>
      <c r="C23" s="123" t="e">
        <f t="shared" si="5"/>
        <v>#REF!</v>
      </c>
      <c r="D23" s="123" t="e">
        <f t="shared" si="5"/>
        <v>#REF!</v>
      </c>
      <c r="E23" s="123" t="e">
        <f t="shared" si="5"/>
        <v>#REF!</v>
      </c>
      <c r="F23" s="123" t="e">
        <f t="shared" si="5"/>
        <v>#REF!</v>
      </c>
      <c r="G23" s="123" t="e">
        <f t="shared" si="5"/>
        <v>#REF!</v>
      </c>
      <c r="H23" s="123" t="e">
        <f t="shared" si="5"/>
        <v>#REF!</v>
      </c>
      <c r="I23" s="123" t="e">
        <f t="shared" si="5"/>
        <v>#REF!</v>
      </c>
      <c r="J23" s="123" t="e">
        <f t="shared" si="5"/>
        <v>#REF!</v>
      </c>
      <c r="K23" s="123" t="e">
        <f t="shared" si="5"/>
        <v>#REF!</v>
      </c>
      <c r="L23" s="123" t="e">
        <f t="shared" si="5"/>
        <v>#REF!</v>
      </c>
      <c r="M23" s="124" t="e">
        <f t="shared" si="5"/>
        <v>#REF!</v>
      </c>
      <c r="S23" s="20" t="s">
        <v>108</v>
      </c>
      <c r="Z23" s="306" t="s">
        <v>171</v>
      </c>
      <c r="AV23" s="20" t="s">
        <v>164</v>
      </c>
      <c r="BY23" s="306" t="s">
        <v>174</v>
      </c>
      <c r="CM23" s="329" t="s">
        <v>112</v>
      </c>
      <c r="CN23" s="327"/>
      <c r="CO23" s="327"/>
      <c r="CP23" s="327"/>
      <c r="CQ23" s="327"/>
      <c r="CR23" s="327"/>
      <c r="CS23" s="327"/>
      <c r="CT23" s="327"/>
      <c r="CU23" s="327"/>
      <c r="CV23" s="327"/>
      <c r="CW23" s="327"/>
      <c r="CX23" s="327"/>
      <c r="CY23" s="327"/>
    </row>
    <row r="24" spans="1:103" ht="16.2" thickBot="1" x14ac:dyDescent="0.35">
      <c r="A24" s="87"/>
      <c r="B24" s="128"/>
      <c r="C24" s="129"/>
      <c r="D24" s="129"/>
      <c r="E24" s="129"/>
      <c r="F24" s="129"/>
      <c r="G24" s="129"/>
      <c r="H24" s="129"/>
      <c r="I24" s="129"/>
      <c r="J24" s="129"/>
      <c r="K24" s="129"/>
      <c r="L24" s="129"/>
      <c r="M24" s="130"/>
      <c r="S24" s="306" t="s">
        <v>51</v>
      </c>
      <c r="U24" s="20">
        <v>1</v>
      </c>
      <c r="V24" s="306">
        <v>32</v>
      </c>
      <c r="W24" s="20">
        <v>2</v>
      </c>
      <c r="X24" s="306">
        <v>6</v>
      </c>
      <c r="Y24" s="20">
        <v>3</v>
      </c>
      <c r="Z24" s="306">
        <v>95</v>
      </c>
      <c r="AA24" s="20">
        <v>4</v>
      </c>
      <c r="AB24" s="306">
        <v>198</v>
      </c>
      <c r="AC24" s="20">
        <v>5</v>
      </c>
      <c r="AD24" s="306">
        <v>223</v>
      </c>
      <c r="AE24" s="20">
        <v>6</v>
      </c>
      <c r="AF24" s="306">
        <v>88</v>
      </c>
      <c r="AG24" s="20">
        <v>7</v>
      </c>
      <c r="AH24" s="306">
        <v>119</v>
      </c>
      <c r="AI24" s="20">
        <v>8</v>
      </c>
      <c r="AJ24" s="306">
        <v>174</v>
      </c>
      <c r="AK24" s="20">
        <v>9</v>
      </c>
      <c r="AL24" s="306">
        <v>205</v>
      </c>
      <c r="AM24" s="20">
        <v>10</v>
      </c>
      <c r="AN24" s="306">
        <v>185</v>
      </c>
      <c r="AO24" s="20">
        <v>11</v>
      </c>
      <c r="AP24" s="306">
        <v>60</v>
      </c>
      <c r="AQ24" s="20">
        <v>12</v>
      </c>
      <c r="AR24" s="230">
        <v>68</v>
      </c>
      <c r="AS24" s="306" t="s">
        <v>103</v>
      </c>
      <c r="AU24" s="230"/>
      <c r="AV24" s="306" t="s">
        <v>51</v>
      </c>
      <c r="AX24" s="306">
        <v>1</v>
      </c>
      <c r="AZ24" s="306">
        <v>2</v>
      </c>
      <c r="BB24" s="306">
        <v>3</v>
      </c>
      <c r="BD24" s="306">
        <v>4</v>
      </c>
      <c r="BF24" s="306">
        <v>5</v>
      </c>
      <c r="BH24" s="306">
        <v>6</v>
      </c>
      <c r="BJ24" s="306">
        <v>7</v>
      </c>
      <c r="BL24" s="306">
        <v>8</v>
      </c>
      <c r="BN24" s="306">
        <v>9</v>
      </c>
      <c r="BP24" s="306">
        <v>10</v>
      </c>
      <c r="BR24" s="306">
        <v>11</v>
      </c>
      <c r="BT24" s="306">
        <v>12</v>
      </c>
      <c r="BV24" s="306" t="s">
        <v>158</v>
      </c>
      <c r="BY24" s="329" t="s">
        <v>112</v>
      </c>
      <c r="BZ24" s="327"/>
      <c r="CA24" s="327"/>
      <c r="CB24" s="327"/>
      <c r="CC24" s="327"/>
      <c r="CD24" s="327"/>
      <c r="CE24" s="327"/>
      <c r="CF24" s="327"/>
      <c r="CG24" s="327"/>
      <c r="CH24" s="327"/>
      <c r="CI24" s="327"/>
      <c r="CJ24" s="327"/>
      <c r="CK24" s="327"/>
      <c r="CM24" s="306" t="s">
        <v>176</v>
      </c>
    </row>
    <row r="25" spans="1:103" ht="15.6" thickTop="1" thickBot="1" x14ac:dyDescent="0.35">
      <c r="A25" s="85" t="s">
        <v>47</v>
      </c>
      <c r="B25" s="384" t="s">
        <v>115</v>
      </c>
      <c r="C25" s="385"/>
      <c r="D25" s="385"/>
      <c r="E25" s="385"/>
      <c r="F25" s="385"/>
      <c r="G25" s="385"/>
      <c r="H25" s="385"/>
      <c r="I25" s="385"/>
      <c r="J25" s="385"/>
      <c r="K25" s="385"/>
      <c r="L25" s="385"/>
      <c r="M25" s="386"/>
      <c r="S25" s="306" t="s">
        <v>82</v>
      </c>
      <c r="T25" s="306" t="s">
        <v>73</v>
      </c>
      <c r="U25" s="306">
        <v>59</v>
      </c>
      <c r="V25" s="306">
        <v>100</v>
      </c>
      <c r="W25" s="306">
        <v>14</v>
      </c>
      <c r="X25" s="306">
        <v>100</v>
      </c>
      <c r="Y25" s="306">
        <v>227</v>
      </c>
      <c r="Z25" s="306">
        <v>100</v>
      </c>
      <c r="AA25" s="306">
        <v>510</v>
      </c>
      <c r="AB25" s="306">
        <v>100</v>
      </c>
      <c r="AC25" s="306">
        <v>604</v>
      </c>
      <c r="AD25" s="306">
        <v>100</v>
      </c>
      <c r="AE25" s="306">
        <v>292</v>
      </c>
      <c r="AF25" s="306">
        <v>100</v>
      </c>
      <c r="AG25" s="306">
        <v>331</v>
      </c>
      <c r="AH25" s="306">
        <v>100</v>
      </c>
      <c r="AI25" s="306">
        <v>460</v>
      </c>
      <c r="AJ25" s="306">
        <v>100</v>
      </c>
      <c r="AK25" s="306">
        <v>556</v>
      </c>
      <c r="AL25" s="306">
        <v>100</v>
      </c>
      <c r="AM25" s="306">
        <v>537</v>
      </c>
      <c r="AN25" s="306">
        <v>100</v>
      </c>
      <c r="AO25" s="306">
        <v>179</v>
      </c>
      <c r="AP25" s="306">
        <v>100</v>
      </c>
      <c r="AQ25" s="306">
        <v>200</v>
      </c>
      <c r="AR25" s="306">
        <v>100</v>
      </c>
      <c r="AS25" s="230">
        <v>3970</v>
      </c>
      <c r="AT25" s="306">
        <v>100</v>
      </c>
      <c r="AV25" s="306" t="s">
        <v>82</v>
      </c>
      <c r="AW25" s="306" t="s">
        <v>73</v>
      </c>
      <c r="AX25" s="306">
        <f>U25+U61</f>
        <v>59</v>
      </c>
      <c r="AY25" s="306">
        <v>100</v>
      </c>
      <c r="AZ25" s="306">
        <f>W25+W61</f>
        <v>14</v>
      </c>
      <c r="BA25" s="306">
        <v>100</v>
      </c>
      <c r="BB25" s="306">
        <f>Y25+Y61</f>
        <v>227</v>
      </c>
      <c r="BC25" s="306">
        <v>100</v>
      </c>
      <c r="BD25" s="306">
        <f>AA25+AA61</f>
        <v>510</v>
      </c>
      <c r="BE25" s="306">
        <f>AB25+AB61</f>
        <v>100</v>
      </c>
      <c r="BF25" s="306">
        <f>AC25+AC61</f>
        <v>606</v>
      </c>
      <c r="BG25" s="306">
        <f>AD25+AD61</f>
        <v>200</v>
      </c>
      <c r="BH25" s="306">
        <f>AE25+AE61</f>
        <v>305</v>
      </c>
      <c r="BI25" s="306">
        <v>100</v>
      </c>
      <c r="BJ25" s="306">
        <f>AG25+AG61</f>
        <v>334</v>
      </c>
      <c r="BK25" s="306">
        <f>AH25+AH61</f>
        <v>200</v>
      </c>
      <c r="BL25" s="306">
        <f>AI25+AI61</f>
        <v>465</v>
      </c>
      <c r="BM25" s="306">
        <v>100</v>
      </c>
      <c r="BN25" s="306">
        <f>AK25+AK61</f>
        <v>556</v>
      </c>
      <c r="BO25" s="306">
        <v>100</v>
      </c>
      <c r="BP25" s="306">
        <f>AM25+AM61</f>
        <v>537</v>
      </c>
      <c r="BQ25" s="306">
        <v>100</v>
      </c>
      <c r="BR25" s="306">
        <f>AO25+AO61</f>
        <v>179</v>
      </c>
      <c r="BS25" s="306">
        <v>100</v>
      </c>
      <c r="BT25" s="306">
        <f>AQ25+AQ61</f>
        <v>200</v>
      </c>
      <c r="BU25" s="306">
        <v>100</v>
      </c>
      <c r="BV25" s="230">
        <f>AS25+AS61</f>
        <v>3993</v>
      </c>
      <c r="BW25" s="306">
        <v>100</v>
      </c>
      <c r="BY25" s="306" t="s">
        <v>47</v>
      </c>
      <c r="BZ25" s="306" t="s">
        <v>175</v>
      </c>
      <c r="CM25" s="306" t="s">
        <v>47</v>
      </c>
      <c r="CN25" s="306" t="s">
        <v>175</v>
      </c>
    </row>
    <row r="26" spans="1:103" ht="15.6" thickTop="1" thickBot="1" x14ac:dyDescent="0.35">
      <c r="A26" s="86"/>
      <c r="B26" s="125">
        <v>1</v>
      </c>
      <c r="C26" s="126">
        <v>2</v>
      </c>
      <c r="D26" s="334">
        <v>3</v>
      </c>
      <c r="E26" s="335">
        <v>4</v>
      </c>
      <c r="F26" s="335">
        <v>5</v>
      </c>
      <c r="G26" s="332">
        <v>6</v>
      </c>
      <c r="H26" s="332">
        <v>7</v>
      </c>
      <c r="I26" s="332">
        <v>8</v>
      </c>
      <c r="J26" s="332">
        <v>9</v>
      </c>
      <c r="K26" s="127">
        <v>10</v>
      </c>
      <c r="L26" s="127">
        <v>11</v>
      </c>
      <c r="M26" s="333">
        <v>12</v>
      </c>
      <c r="T26" s="306" t="s">
        <v>101</v>
      </c>
      <c r="U26" s="306">
        <v>44</v>
      </c>
      <c r="V26" s="306">
        <v>75.099999999999994</v>
      </c>
      <c r="W26" s="306">
        <v>5</v>
      </c>
      <c r="X26" s="306">
        <v>37.299999999999997</v>
      </c>
      <c r="Y26" s="306">
        <v>83</v>
      </c>
      <c r="Z26" s="306">
        <v>36.700000000000003</v>
      </c>
      <c r="AA26" s="306">
        <v>133</v>
      </c>
      <c r="AB26" s="306">
        <v>26.2</v>
      </c>
      <c r="AC26" s="306">
        <v>135</v>
      </c>
      <c r="AD26" s="306">
        <v>22.3</v>
      </c>
      <c r="AE26" s="306">
        <v>40</v>
      </c>
      <c r="AF26" s="306">
        <v>13.7</v>
      </c>
      <c r="AG26" s="306">
        <v>83</v>
      </c>
      <c r="AH26" s="306">
        <v>25.1</v>
      </c>
      <c r="AI26" s="306">
        <v>122</v>
      </c>
      <c r="AJ26" s="306">
        <v>26.5</v>
      </c>
      <c r="AK26" s="306">
        <v>140</v>
      </c>
      <c r="AL26" s="306">
        <v>25.2</v>
      </c>
      <c r="AM26" s="306">
        <v>114</v>
      </c>
      <c r="AN26" s="306">
        <v>21.2</v>
      </c>
      <c r="AO26" s="306">
        <v>33</v>
      </c>
      <c r="AP26" s="306">
        <v>18.2</v>
      </c>
      <c r="AQ26" s="306">
        <v>24</v>
      </c>
      <c r="AR26" s="306">
        <v>12.1</v>
      </c>
      <c r="AS26" s="306">
        <v>957</v>
      </c>
      <c r="AT26" s="306">
        <v>24.1</v>
      </c>
      <c r="AW26" s="306" t="s">
        <v>101</v>
      </c>
      <c r="AX26" s="306">
        <f>U26+U62</f>
        <v>44</v>
      </c>
      <c r="AY26" s="224">
        <f>(AX26/$AX$25)*100</f>
        <v>74.576271186440678</v>
      </c>
      <c r="AZ26" s="306">
        <f>W26+W62</f>
        <v>5</v>
      </c>
      <c r="BA26" s="224">
        <f>(AZ26/$AZ$25)*100</f>
        <v>35.714285714285715</v>
      </c>
      <c r="BB26" s="306">
        <f>Y26+Y62</f>
        <v>83</v>
      </c>
      <c r="BC26" s="224">
        <f>(BB26/$BB$25)*100</f>
        <v>36.563876651982383</v>
      </c>
      <c r="BD26" s="306">
        <f>AA26+AA62</f>
        <v>133</v>
      </c>
      <c r="BE26" s="224">
        <f>(BD26/$BD$25)*100</f>
        <v>26.078431372549023</v>
      </c>
      <c r="BF26" s="306">
        <f>AC26+AC62</f>
        <v>135</v>
      </c>
      <c r="BG26" s="224">
        <f>(BF26/$BF$25)*100</f>
        <v>22.277227722772277</v>
      </c>
      <c r="BH26" s="306">
        <f>AE26+AE62</f>
        <v>42</v>
      </c>
      <c r="BI26" s="224">
        <f>(BH26/$BH$25)*100</f>
        <v>13.77049180327869</v>
      </c>
      <c r="BJ26" s="306">
        <f>AG26+AG62</f>
        <v>83</v>
      </c>
      <c r="BK26" s="224">
        <f>(BJ26/$BJ$25)*100</f>
        <v>24.850299401197603</v>
      </c>
      <c r="BL26" s="306">
        <f>AI26+AI62</f>
        <v>122</v>
      </c>
      <c r="BM26" s="224">
        <f>(BL26/$BL$25)*100</f>
        <v>26.236559139784948</v>
      </c>
      <c r="BN26" s="306">
        <f>AK26+AK62</f>
        <v>140</v>
      </c>
      <c r="BO26" s="224">
        <f>(BN26/$BN$25)*100</f>
        <v>25.179856115107913</v>
      </c>
      <c r="BP26" s="306">
        <f>AM26+AM62</f>
        <v>114</v>
      </c>
      <c r="BQ26" s="224">
        <f>(BP26/$BP$25)*100</f>
        <v>21.229050279329609</v>
      </c>
      <c r="BR26" s="306">
        <f>AO26+AO62</f>
        <v>33</v>
      </c>
      <c r="BS26" s="224">
        <f>(BR26/$BR$25)*100</f>
        <v>18.435754189944134</v>
      </c>
      <c r="BT26" s="306">
        <f>AQ26+AQ62</f>
        <v>24</v>
      </c>
      <c r="BU26" s="224">
        <f>(BT26/$BT$25)*100</f>
        <v>12</v>
      </c>
      <c r="BV26" s="306">
        <f>AS26+AS62</f>
        <v>959</v>
      </c>
      <c r="BW26" s="224">
        <f>(BV26/$BV$25)*100</f>
        <v>24.017029802153768</v>
      </c>
      <c r="BZ26" s="306">
        <v>1</v>
      </c>
      <c r="CA26" s="306">
        <v>2</v>
      </c>
      <c r="CB26" s="306">
        <v>3</v>
      </c>
      <c r="CC26" s="306">
        <v>4</v>
      </c>
      <c r="CD26" s="306">
        <v>5</v>
      </c>
      <c r="CE26" s="306">
        <v>6</v>
      </c>
      <c r="CF26" s="306">
        <v>7</v>
      </c>
      <c r="CG26" s="306">
        <v>8</v>
      </c>
      <c r="CH26" s="306">
        <v>9</v>
      </c>
      <c r="CI26" s="306">
        <v>10</v>
      </c>
      <c r="CJ26" s="306">
        <v>11</v>
      </c>
      <c r="CK26" s="306">
        <v>12</v>
      </c>
      <c r="CN26" s="306">
        <v>1</v>
      </c>
      <c r="CO26" s="306">
        <v>2</v>
      </c>
      <c r="CP26" s="306">
        <v>3</v>
      </c>
      <c r="CQ26" s="306">
        <v>4</v>
      </c>
      <c r="CR26" s="306">
        <v>5</v>
      </c>
      <c r="CS26" s="306">
        <v>6</v>
      </c>
      <c r="CT26" s="306">
        <v>7</v>
      </c>
      <c r="CU26" s="306">
        <v>8</v>
      </c>
      <c r="CV26" s="306">
        <v>9</v>
      </c>
      <c r="CW26" s="306">
        <v>10</v>
      </c>
      <c r="CX26" s="306">
        <v>11</v>
      </c>
      <c r="CY26" s="306">
        <v>12</v>
      </c>
    </row>
    <row r="27" spans="1:103" ht="15" thickTop="1" x14ac:dyDescent="0.3">
      <c r="A27" s="227" t="s">
        <v>102</v>
      </c>
      <c r="B27" s="185" t="e">
        <f>CN46</f>
        <v>#REF!</v>
      </c>
      <c r="C27" s="186" t="e">
        <f t="shared" ref="C27:M27" si="6">CO46</f>
        <v>#REF!</v>
      </c>
      <c r="D27" s="186" t="e">
        <f t="shared" si="6"/>
        <v>#REF!</v>
      </c>
      <c r="E27" s="186" t="e">
        <f t="shared" si="6"/>
        <v>#REF!</v>
      </c>
      <c r="F27" s="186" t="e">
        <f t="shared" si="6"/>
        <v>#REF!</v>
      </c>
      <c r="G27" s="186" t="e">
        <f t="shared" si="6"/>
        <v>#REF!</v>
      </c>
      <c r="H27" s="186" t="e">
        <f t="shared" si="6"/>
        <v>#REF!</v>
      </c>
      <c r="I27" s="186" t="e">
        <f t="shared" si="6"/>
        <v>#REF!</v>
      </c>
      <c r="J27" s="186" t="e">
        <f t="shared" si="6"/>
        <v>#REF!</v>
      </c>
      <c r="K27" s="186" t="e">
        <f t="shared" si="6"/>
        <v>#REF!</v>
      </c>
      <c r="L27" s="186" t="e">
        <f t="shared" si="6"/>
        <v>#REF!</v>
      </c>
      <c r="M27" s="187" t="e">
        <f t="shared" si="6"/>
        <v>#REF!</v>
      </c>
      <c r="T27" s="306">
        <v>14</v>
      </c>
      <c r="U27" s="306">
        <v>0</v>
      </c>
      <c r="V27" s="306">
        <v>0</v>
      </c>
      <c r="W27" s="306">
        <v>0</v>
      </c>
      <c r="X27" s="306">
        <v>0</v>
      </c>
      <c r="Y27" s="306">
        <v>0</v>
      </c>
      <c r="Z27" s="306">
        <v>0</v>
      </c>
      <c r="AA27" s="306">
        <v>0</v>
      </c>
      <c r="AB27" s="306">
        <v>0</v>
      </c>
      <c r="AC27" s="306">
        <v>0</v>
      </c>
      <c r="AD27" s="306">
        <v>0</v>
      </c>
      <c r="AE27" s="306">
        <v>0</v>
      </c>
      <c r="AF27" s="306">
        <v>0</v>
      </c>
      <c r="AG27" s="306">
        <v>0</v>
      </c>
      <c r="AH27" s="306">
        <v>0</v>
      </c>
      <c r="AI27" s="306">
        <v>0</v>
      </c>
      <c r="AJ27" s="306">
        <v>0</v>
      </c>
      <c r="AK27" s="306">
        <v>0</v>
      </c>
      <c r="AL27" s="306">
        <v>0</v>
      </c>
      <c r="AM27" s="306">
        <v>0</v>
      </c>
      <c r="AN27" s="306">
        <v>0</v>
      </c>
      <c r="AO27" s="306">
        <v>0</v>
      </c>
      <c r="AP27" s="306">
        <v>0</v>
      </c>
      <c r="AQ27" s="306">
        <v>0</v>
      </c>
      <c r="AR27" s="306">
        <v>0</v>
      </c>
      <c r="AS27" s="306">
        <v>0</v>
      </c>
      <c r="AT27" s="306">
        <v>0</v>
      </c>
      <c r="AW27" s="306">
        <v>14</v>
      </c>
      <c r="AX27" s="306">
        <f>U27+U63</f>
        <v>0</v>
      </c>
      <c r="AY27" s="224">
        <f>(AX27/$AX$25)*100</f>
        <v>0</v>
      </c>
      <c r="AZ27" s="306">
        <f>W27+W63</f>
        <v>0</v>
      </c>
      <c r="BA27" s="224">
        <f t="shared" ref="BA27:BA38" si="7">(AZ27/$AZ$25)*100</f>
        <v>0</v>
      </c>
      <c r="BB27" s="306">
        <f>Y27+Y63</f>
        <v>0</v>
      </c>
      <c r="BC27" s="224">
        <f t="shared" ref="BC27:BC39" si="8">(BB27/$BB$25)*100</f>
        <v>0</v>
      </c>
      <c r="BD27" s="306">
        <f>AA27+AA63</f>
        <v>0</v>
      </c>
      <c r="BE27" s="224">
        <f t="shared" ref="BE27:BE39" si="9">(BD27/$BD$25)*100</f>
        <v>0</v>
      </c>
      <c r="BF27" s="306">
        <f>AC27+AC63</f>
        <v>0</v>
      </c>
      <c r="BG27" s="224">
        <f t="shared" ref="BG27:BG39" si="10">(BF27/$BF$25)*100</f>
        <v>0</v>
      </c>
      <c r="BH27" s="306">
        <f>AE27+AE63</f>
        <v>0</v>
      </c>
      <c r="BI27" s="224">
        <f t="shared" ref="BI27:BI39" si="11">(BH27/$BH$25)*100</f>
        <v>0</v>
      </c>
      <c r="BJ27" s="306">
        <f>AG27+AG63</f>
        <v>0</v>
      </c>
      <c r="BK27" s="224">
        <f t="shared" ref="BK27:BK39" si="12">(BJ27/$BJ$25)*100</f>
        <v>0</v>
      </c>
      <c r="BL27" s="306">
        <f>AI27+AI63</f>
        <v>0</v>
      </c>
      <c r="BM27" s="224">
        <f t="shared" ref="BM27:BM39" si="13">(BL27/$BL$25)*100</f>
        <v>0</v>
      </c>
      <c r="BN27" s="306">
        <f>AK27+AK63</f>
        <v>0</v>
      </c>
      <c r="BO27" s="224">
        <f t="shared" ref="BO27:BO39" si="14">(BN27/$BN$25)*100</f>
        <v>0</v>
      </c>
      <c r="BP27" s="306">
        <f>AM27+AM63</f>
        <v>0</v>
      </c>
      <c r="BQ27" s="224">
        <f t="shared" ref="BQ27:BQ39" si="15">(BP27/$BP$25)*100</f>
        <v>0</v>
      </c>
      <c r="BR27" s="306">
        <f>AO27+AO63</f>
        <v>0</v>
      </c>
      <c r="BS27" s="224">
        <f t="shared" ref="BS27:BS38" si="16">(BR27/$BR$25)*100</f>
        <v>0</v>
      </c>
      <c r="BT27" s="306">
        <f>AQ27+AQ63</f>
        <v>0</v>
      </c>
      <c r="BU27" s="224">
        <f t="shared" ref="BU27:BU39" si="17">(BT27/$BT$25)*100</f>
        <v>0</v>
      </c>
      <c r="BV27" s="306">
        <f>AS27+AS63</f>
        <v>0</v>
      </c>
      <c r="BW27" s="224">
        <f t="shared" ref="BW27:BW39" si="18">(BV27/$BV$25)*100</f>
        <v>0</v>
      </c>
      <c r="BY27" s="306" t="e">
        <f>#REF!</f>
        <v>#REF!</v>
      </c>
      <c r="BZ27" s="306" t="e">
        <f>#REF!</f>
        <v>#REF!</v>
      </c>
      <c r="CA27" s="306" t="e">
        <f>#REF!</f>
        <v>#REF!</v>
      </c>
      <c r="CB27" s="306" t="e">
        <f>#REF!</f>
        <v>#REF!</v>
      </c>
      <c r="CC27" s="306" t="e">
        <f>#REF!</f>
        <v>#REF!</v>
      </c>
      <c r="CD27" s="306" t="e">
        <f>#REF!</f>
        <v>#REF!</v>
      </c>
      <c r="CE27" s="306" t="e">
        <f>#REF!</f>
        <v>#REF!</v>
      </c>
      <c r="CF27" s="306" t="e">
        <f>#REF!</f>
        <v>#REF!</v>
      </c>
      <c r="CG27" s="306" t="e">
        <f>#REF!</f>
        <v>#REF!</v>
      </c>
      <c r="CH27" s="306" t="e">
        <f>#REF!</f>
        <v>#REF!</v>
      </c>
      <c r="CI27" s="306" t="e">
        <f>#REF!</f>
        <v>#REF!</v>
      </c>
      <c r="CJ27" s="306" t="e">
        <f>#REF!</f>
        <v>#REF!</v>
      </c>
      <c r="CK27" s="306" t="e">
        <f>#REF!</f>
        <v>#REF!</v>
      </c>
      <c r="CM27" s="306" t="e">
        <f>BY27</f>
        <v>#REF!</v>
      </c>
      <c r="CN27" s="21" t="e">
        <f>BZ27/100</f>
        <v>#REF!</v>
      </c>
      <c r="CO27" s="21" t="e">
        <f t="shared" ref="CO27:CY34" si="19">CA27/100</f>
        <v>#REF!</v>
      </c>
      <c r="CP27" s="21" t="e">
        <f t="shared" si="19"/>
        <v>#REF!</v>
      </c>
      <c r="CQ27" s="21" t="e">
        <f t="shared" si="19"/>
        <v>#REF!</v>
      </c>
      <c r="CR27" s="21" t="e">
        <f t="shared" si="19"/>
        <v>#REF!</v>
      </c>
      <c r="CS27" s="21" t="e">
        <f t="shared" si="19"/>
        <v>#REF!</v>
      </c>
      <c r="CT27" s="21" t="e">
        <f t="shared" si="19"/>
        <v>#REF!</v>
      </c>
      <c r="CU27" s="21" t="e">
        <f t="shared" si="19"/>
        <v>#REF!</v>
      </c>
      <c r="CV27" s="21" t="e">
        <f t="shared" si="19"/>
        <v>#REF!</v>
      </c>
      <c r="CW27" s="21" t="e">
        <f t="shared" si="19"/>
        <v>#REF!</v>
      </c>
      <c r="CX27" s="21" t="e">
        <f t="shared" si="19"/>
        <v>#REF!</v>
      </c>
      <c r="CY27" s="21" t="e">
        <f t="shared" si="19"/>
        <v>#REF!</v>
      </c>
    </row>
    <row r="28" spans="1:103" x14ac:dyDescent="0.3">
      <c r="A28" s="228">
        <v>14</v>
      </c>
      <c r="B28" s="257" t="e">
        <f t="shared" ref="B28:M34" si="20">CN47</f>
        <v>#REF!</v>
      </c>
      <c r="C28" s="258" t="e">
        <f t="shared" si="20"/>
        <v>#REF!</v>
      </c>
      <c r="D28" s="258" t="e">
        <f t="shared" si="20"/>
        <v>#REF!</v>
      </c>
      <c r="E28" s="258" t="e">
        <f t="shared" si="20"/>
        <v>#REF!</v>
      </c>
      <c r="F28" s="258" t="e">
        <f t="shared" si="20"/>
        <v>#REF!</v>
      </c>
      <c r="G28" s="258" t="e">
        <f t="shared" si="20"/>
        <v>#REF!</v>
      </c>
      <c r="H28" s="258" t="e">
        <f t="shared" si="20"/>
        <v>#REF!</v>
      </c>
      <c r="I28" s="258" t="e">
        <f t="shared" si="20"/>
        <v>#REF!</v>
      </c>
      <c r="J28" s="258" t="e">
        <f t="shared" si="20"/>
        <v>#REF!</v>
      </c>
      <c r="K28" s="258" t="e">
        <f t="shared" si="20"/>
        <v>#REF!</v>
      </c>
      <c r="L28" s="258" t="e">
        <f t="shared" si="20"/>
        <v>#REF!</v>
      </c>
      <c r="M28" s="259" t="e">
        <f t="shared" si="20"/>
        <v>#REF!</v>
      </c>
      <c r="O28" s="306" t="s">
        <v>261</v>
      </c>
      <c r="P28" s="306">
        <v>2</v>
      </c>
      <c r="AY28" s="224"/>
      <c r="BA28" s="224"/>
      <c r="BC28" s="224"/>
      <c r="BE28" s="224"/>
      <c r="BG28" s="224"/>
      <c r="BI28" s="224"/>
      <c r="BK28" s="224"/>
      <c r="BM28" s="224"/>
      <c r="BO28" s="224"/>
      <c r="BQ28" s="224"/>
      <c r="BS28" s="224"/>
      <c r="BU28" s="224"/>
      <c r="BW28" s="224"/>
      <c r="BY28" s="306" t="e">
        <f>#REF!</f>
        <v>#REF!</v>
      </c>
      <c r="BZ28" s="306" t="e">
        <f>#REF!</f>
        <v>#REF!</v>
      </c>
      <c r="CA28" s="306" t="e">
        <f>#REF!</f>
        <v>#REF!</v>
      </c>
      <c r="CB28" s="306" t="e">
        <f>#REF!</f>
        <v>#REF!</v>
      </c>
      <c r="CC28" s="306" t="e">
        <f>#REF!</f>
        <v>#REF!</v>
      </c>
      <c r="CD28" s="306" t="e">
        <f>#REF!</f>
        <v>#REF!</v>
      </c>
      <c r="CE28" s="306" t="e">
        <f>#REF!</f>
        <v>#REF!</v>
      </c>
      <c r="CF28" s="306" t="e">
        <f>#REF!</f>
        <v>#REF!</v>
      </c>
      <c r="CG28" s="306" t="e">
        <f>#REF!</f>
        <v>#REF!</v>
      </c>
      <c r="CH28" s="306" t="e">
        <f>#REF!</f>
        <v>#REF!</v>
      </c>
      <c r="CI28" s="306" t="e">
        <f>#REF!</f>
        <v>#REF!</v>
      </c>
      <c r="CJ28" s="306" t="e">
        <f>#REF!</f>
        <v>#REF!</v>
      </c>
      <c r="CK28" s="306" t="e">
        <f>#REF!</f>
        <v>#REF!</v>
      </c>
      <c r="CM28" s="306" t="e">
        <f t="shared" ref="CM28:CM34" si="21">BY28</f>
        <v>#REF!</v>
      </c>
      <c r="CN28" s="21" t="e">
        <f t="shared" ref="CN28:CN34" si="22">BZ28/100</f>
        <v>#REF!</v>
      </c>
      <c r="CO28" s="21" t="e">
        <f t="shared" si="19"/>
        <v>#REF!</v>
      </c>
      <c r="CP28" s="21" t="e">
        <f t="shared" si="19"/>
        <v>#REF!</v>
      </c>
      <c r="CQ28" s="21" t="e">
        <f t="shared" si="19"/>
        <v>#REF!</v>
      </c>
      <c r="CR28" s="21" t="e">
        <f t="shared" si="19"/>
        <v>#REF!</v>
      </c>
      <c r="CS28" s="21" t="e">
        <f t="shared" si="19"/>
        <v>#REF!</v>
      </c>
      <c r="CT28" s="21" t="e">
        <f t="shared" si="19"/>
        <v>#REF!</v>
      </c>
      <c r="CU28" s="21" t="e">
        <f t="shared" si="19"/>
        <v>#REF!</v>
      </c>
      <c r="CV28" s="21" t="e">
        <f t="shared" si="19"/>
        <v>#REF!</v>
      </c>
      <c r="CW28" s="21" t="e">
        <f t="shared" si="19"/>
        <v>#REF!</v>
      </c>
      <c r="CX28" s="21" t="e">
        <f t="shared" si="19"/>
        <v>#REF!</v>
      </c>
      <c r="CY28" s="21" t="e">
        <f t="shared" si="19"/>
        <v>#REF!</v>
      </c>
    </row>
    <row r="29" spans="1:103" x14ac:dyDescent="0.3">
      <c r="A29" s="228">
        <v>15</v>
      </c>
      <c r="B29" s="119" t="e">
        <f t="shared" si="20"/>
        <v>#REF!</v>
      </c>
      <c r="C29" s="120" t="e">
        <f t="shared" si="20"/>
        <v>#REF!</v>
      </c>
      <c r="D29" s="120" t="e">
        <f t="shared" si="20"/>
        <v>#REF!</v>
      </c>
      <c r="E29" s="120" t="e">
        <f t="shared" si="20"/>
        <v>#REF!</v>
      </c>
      <c r="F29" s="120" t="e">
        <f t="shared" si="20"/>
        <v>#REF!</v>
      </c>
      <c r="G29" s="120" t="e">
        <f t="shared" si="20"/>
        <v>#REF!</v>
      </c>
      <c r="H29" s="120" t="e">
        <f t="shared" si="20"/>
        <v>#REF!</v>
      </c>
      <c r="I29" s="120" t="e">
        <f t="shared" si="20"/>
        <v>#REF!</v>
      </c>
      <c r="J29" s="120" t="e">
        <f t="shared" si="20"/>
        <v>#REF!</v>
      </c>
      <c r="K29" s="120" t="e">
        <f t="shared" si="20"/>
        <v>#REF!</v>
      </c>
      <c r="L29" s="120" t="e">
        <f t="shared" si="20"/>
        <v>#REF!</v>
      </c>
      <c r="M29" s="121" t="e">
        <f t="shared" si="20"/>
        <v>#REF!</v>
      </c>
      <c r="O29" s="306" t="s">
        <v>262</v>
      </c>
      <c r="P29" s="306">
        <v>1</v>
      </c>
      <c r="T29" s="306">
        <v>15</v>
      </c>
      <c r="U29" s="306">
        <v>12</v>
      </c>
      <c r="V29" s="306">
        <v>20.7</v>
      </c>
      <c r="W29" s="306">
        <v>3</v>
      </c>
      <c r="X29" s="306">
        <v>20.399999999999999</v>
      </c>
      <c r="Y29" s="306">
        <v>65</v>
      </c>
      <c r="Z29" s="306">
        <v>28.5</v>
      </c>
      <c r="AA29" s="306">
        <v>183</v>
      </c>
      <c r="AB29" s="306">
        <v>35.799999999999997</v>
      </c>
      <c r="AC29" s="306">
        <v>174</v>
      </c>
      <c r="AD29" s="306">
        <v>28.8</v>
      </c>
      <c r="AE29" s="306">
        <v>54</v>
      </c>
      <c r="AF29" s="306">
        <v>18.7</v>
      </c>
      <c r="AG29" s="306">
        <v>81</v>
      </c>
      <c r="AH29" s="306">
        <v>24.5</v>
      </c>
      <c r="AI29" s="306">
        <v>119</v>
      </c>
      <c r="AJ29" s="306">
        <v>25.8</v>
      </c>
      <c r="AK29" s="306">
        <v>137</v>
      </c>
      <c r="AL29" s="306">
        <v>24.6</v>
      </c>
      <c r="AM29" s="306">
        <v>141</v>
      </c>
      <c r="AN29" s="306">
        <v>26.3</v>
      </c>
      <c r="AO29" s="306">
        <v>52</v>
      </c>
      <c r="AP29" s="306">
        <v>28.8</v>
      </c>
      <c r="AQ29" s="306">
        <v>72</v>
      </c>
      <c r="AR29" s="306">
        <v>35.799999999999997</v>
      </c>
      <c r="AS29" s="230">
        <v>1092</v>
      </c>
      <c r="AT29" s="306">
        <v>27.5</v>
      </c>
      <c r="AW29" s="306">
        <v>15</v>
      </c>
      <c r="AX29" s="306">
        <f t="shared" ref="AX29:AX39" si="23">U29+U64</f>
        <v>12</v>
      </c>
      <c r="AY29" s="224">
        <f>(AX29/$AX$25)*100</f>
        <v>20.33898305084746</v>
      </c>
      <c r="AZ29" s="306">
        <f t="shared" ref="AZ29:AZ39" si="24">W29+W64</f>
        <v>3</v>
      </c>
      <c r="BA29" s="224">
        <f t="shared" si="7"/>
        <v>21.428571428571427</v>
      </c>
      <c r="BB29" s="306">
        <f t="shared" ref="BB29:BB39" si="25">Y29+Y64</f>
        <v>65</v>
      </c>
      <c r="BC29" s="224">
        <f t="shared" si="8"/>
        <v>28.634361233480178</v>
      </c>
      <c r="BD29" s="306">
        <f t="shared" ref="BD29:BD39" si="26">AA29+AA64</f>
        <v>183</v>
      </c>
      <c r="BE29" s="224">
        <f t="shared" si="9"/>
        <v>35.882352941176471</v>
      </c>
      <c r="BF29" s="306">
        <f t="shared" ref="BF29:BF39" si="27">AC29+AC64</f>
        <v>176</v>
      </c>
      <c r="BG29" s="224">
        <f t="shared" si="10"/>
        <v>29.042904290429046</v>
      </c>
      <c r="BH29" s="306">
        <f t="shared" ref="BH29:BH39" si="28">AE29+AE64</f>
        <v>61</v>
      </c>
      <c r="BI29" s="224">
        <f t="shared" si="11"/>
        <v>20</v>
      </c>
      <c r="BJ29" s="306">
        <f t="shared" ref="BJ29:BJ39" si="29">AG29+AG64</f>
        <v>84</v>
      </c>
      <c r="BK29" s="224">
        <f t="shared" si="12"/>
        <v>25.149700598802394</v>
      </c>
      <c r="BL29" s="306">
        <f t="shared" ref="BL29:BL39" si="30">AI29+AI64</f>
        <v>124</v>
      </c>
      <c r="BM29" s="224">
        <f>(BL29/$BL$25)*100</f>
        <v>26.666666666666668</v>
      </c>
      <c r="BN29" s="306">
        <f t="shared" ref="BN29:BN39" si="31">AK29+AK64</f>
        <v>137</v>
      </c>
      <c r="BO29" s="224">
        <f t="shared" si="14"/>
        <v>24.640287769784173</v>
      </c>
      <c r="BP29" s="306">
        <f t="shared" ref="BP29:BP39" si="32">AM29+AM64</f>
        <v>141</v>
      </c>
      <c r="BQ29" s="224">
        <f t="shared" si="15"/>
        <v>26.256983240223462</v>
      </c>
      <c r="BR29" s="306">
        <f t="shared" ref="BR29:BR39" si="33">AO29+AO64</f>
        <v>52</v>
      </c>
      <c r="BS29" s="224">
        <f t="shared" si="16"/>
        <v>29.050279329608941</v>
      </c>
      <c r="BT29" s="306">
        <f t="shared" ref="BT29:BT39" si="34">AQ29+AQ64</f>
        <v>72</v>
      </c>
      <c r="BU29" s="224">
        <f t="shared" si="17"/>
        <v>36</v>
      </c>
      <c r="BV29" s="306">
        <f t="shared" ref="BV29:BV39" si="35">AS29+AS64</f>
        <v>1109</v>
      </c>
      <c r="BW29" s="224">
        <f t="shared" si="18"/>
        <v>27.773603806661658</v>
      </c>
      <c r="BY29" s="306" t="e">
        <f>#REF!</f>
        <v>#REF!</v>
      </c>
      <c r="BZ29" s="306" t="e">
        <f>#REF!</f>
        <v>#REF!</v>
      </c>
      <c r="CA29" s="306" t="e">
        <f>#REF!</f>
        <v>#REF!</v>
      </c>
      <c r="CB29" s="306" t="e">
        <f>#REF!</f>
        <v>#REF!</v>
      </c>
      <c r="CC29" s="306" t="e">
        <f>#REF!</f>
        <v>#REF!</v>
      </c>
      <c r="CD29" s="306" t="e">
        <f>#REF!</f>
        <v>#REF!</v>
      </c>
      <c r="CE29" s="306" t="e">
        <f>#REF!</f>
        <v>#REF!</v>
      </c>
      <c r="CF29" s="306" t="e">
        <f>#REF!</f>
        <v>#REF!</v>
      </c>
      <c r="CG29" s="306" t="e">
        <f>#REF!</f>
        <v>#REF!</v>
      </c>
      <c r="CH29" s="306" t="e">
        <f>#REF!</f>
        <v>#REF!</v>
      </c>
      <c r="CI29" s="306" t="e">
        <f>#REF!</f>
        <v>#REF!</v>
      </c>
      <c r="CJ29" s="306" t="e">
        <f>#REF!</f>
        <v>#REF!</v>
      </c>
      <c r="CK29" s="306" t="e">
        <f>#REF!</f>
        <v>#REF!</v>
      </c>
      <c r="CM29" s="306" t="e">
        <f t="shared" si="21"/>
        <v>#REF!</v>
      </c>
      <c r="CN29" s="21" t="e">
        <f t="shared" si="22"/>
        <v>#REF!</v>
      </c>
      <c r="CO29" s="21" t="e">
        <f t="shared" si="19"/>
        <v>#REF!</v>
      </c>
      <c r="CP29" s="21" t="e">
        <f t="shared" si="19"/>
        <v>#REF!</v>
      </c>
      <c r="CQ29" s="21" t="e">
        <f t="shared" si="19"/>
        <v>#REF!</v>
      </c>
      <c r="CR29" s="21" t="e">
        <f t="shared" si="19"/>
        <v>#REF!</v>
      </c>
      <c r="CS29" s="21" t="e">
        <f t="shared" si="19"/>
        <v>#REF!</v>
      </c>
      <c r="CT29" s="21" t="e">
        <f t="shared" si="19"/>
        <v>#REF!</v>
      </c>
      <c r="CU29" s="21" t="e">
        <f t="shared" si="19"/>
        <v>#REF!</v>
      </c>
      <c r="CV29" s="21" t="e">
        <f t="shared" si="19"/>
        <v>#REF!</v>
      </c>
      <c r="CW29" s="21" t="e">
        <f t="shared" si="19"/>
        <v>#REF!</v>
      </c>
      <c r="CX29" s="21" t="e">
        <f t="shared" si="19"/>
        <v>#REF!</v>
      </c>
      <c r="CY29" s="21" t="e">
        <f t="shared" si="19"/>
        <v>#REF!</v>
      </c>
    </row>
    <row r="30" spans="1:103" x14ac:dyDescent="0.3">
      <c r="A30" s="184">
        <v>16</v>
      </c>
      <c r="B30" s="119" t="e">
        <f t="shared" si="20"/>
        <v>#REF!</v>
      </c>
      <c r="C30" s="120" t="e">
        <f t="shared" si="20"/>
        <v>#REF!</v>
      </c>
      <c r="D30" s="120" t="e">
        <f t="shared" si="20"/>
        <v>#REF!</v>
      </c>
      <c r="E30" s="120" t="e">
        <f t="shared" si="20"/>
        <v>#REF!</v>
      </c>
      <c r="F30" s="120" t="e">
        <f t="shared" si="20"/>
        <v>#REF!</v>
      </c>
      <c r="G30" s="120" t="e">
        <f t="shared" si="20"/>
        <v>#REF!</v>
      </c>
      <c r="H30" s="120" t="e">
        <f t="shared" si="20"/>
        <v>#REF!</v>
      </c>
      <c r="I30" s="120" t="e">
        <f t="shared" si="20"/>
        <v>#REF!</v>
      </c>
      <c r="J30" s="120" t="e">
        <f t="shared" si="20"/>
        <v>#REF!</v>
      </c>
      <c r="K30" s="120" t="e">
        <f t="shared" si="20"/>
        <v>#REF!</v>
      </c>
      <c r="L30" s="120" t="e">
        <f t="shared" si="20"/>
        <v>#REF!</v>
      </c>
      <c r="M30" s="121" t="e">
        <f t="shared" si="20"/>
        <v>#REF!</v>
      </c>
      <c r="O30" s="306" t="s">
        <v>263</v>
      </c>
      <c r="P30" s="306">
        <v>3</v>
      </c>
      <c r="T30" s="306">
        <v>16</v>
      </c>
      <c r="U30" s="306">
        <v>15</v>
      </c>
      <c r="V30" s="306">
        <v>24.9</v>
      </c>
      <c r="W30" s="306">
        <v>8</v>
      </c>
      <c r="X30" s="306">
        <v>62.7</v>
      </c>
      <c r="Y30" s="306">
        <v>91</v>
      </c>
      <c r="Z30" s="306">
        <v>40.200000000000003</v>
      </c>
      <c r="AA30" s="306">
        <v>258</v>
      </c>
      <c r="AB30" s="306">
        <v>50.7</v>
      </c>
      <c r="AC30" s="306">
        <v>315</v>
      </c>
      <c r="AD30" s="306">
        <v>52.2</v>
      </c>
      <c r="AE30" s="306">
        <v>86</v>
      </c>
      <c r="AF30" s="306">
        <v>29.5</v>
      </c>
      <c r="AG30" s="306">
        <v>138</v>
      </c>
      <c r="AH30" s="306">
        <v>41.7</v>
      </c>
      <c r="AI30" s="306">
        <v>195</v>
      </c>
      <c r="AJ30" s="306">
        <v>42.3</v>
      </c>
      <c r="AK30" s="306">
        <v>248</v>
      </c>
      <c r="AL30" s="306">
        <v>44.6</v>
      </c>
      <c r="AM30" s="306">
        <v>228</v>
      </c>
      <c r="AN30" s="306">
        <v>42.4</v>
      </c>
      <c r="AO30" s="306">
        <v>94</v>
      </c>
      <c r="AP30" s="306">
        <v>52.5</v>
      </c>
      <c r="AQ30" s="306">
        <v>98</v>
      </c>
      <c r="AR30" s="306">
        <v>49</v>
      </c>
      <c r="AS30" s="230">
        <v>1775</v>
      </c>
      <c r="AT30" s="306">
        <v>44.7</v>
      </c>
      <c r="AW30" s="306">
        <v>16</v>
      </c>
      <c r="AX30" s="306">
        <f t="shared" si="23"/>
        <v>15</v>
      </c>
      <c r="AY30" s="224">
        <f>(AX30/$AX$25)*100</f>
        <v>25.423728813559322</v>
      </c>
      <c r="AZ30" s="306">
        <f t="shared" si="24"/>
        <v>8</v>
      </c>
      <c r="BA30" s="224">
        <f t="shared" si="7"/>
        <v>57.142857142857139</v>
      </c>
      <c r="BB30" s="306">
        <f t="shared" si="25"/>
        <v>91</v>
      </c>
      <c r="BC30" s="224">
        <f t="shared" si="8"/>
        <v>40.08810572687225</v>
      </c>
      <c r="BD30" s="306">
        <f t="shared" si="26"/>
        <v>258</v>
      </c>
      <c r="BE30" s="224">
        <f t="shared" si="9"/>
        <v>50.588235294117645</v>
      </c>
      <c r="BF30" s="306">
        <f t="shared" si="27"/>
        <v>317</v>
      </c>
      <c r="BG30" s="224">
        <f t="shared" si="10"/>
        <v>52.310231023102304</v>
      </c>
      <c r="BH30" s="306">
        <f t="shared" si="28"/>
        <v>93</v>
      </c>
      <c r="BI30" s="224">
        <f t="shared" si="11"/>
        <v>30.491803278688522</v>
      </c>
      <c r="BJ30" s="306">
        <f t="shared" si="29"/>
        <v>141</v>
      </c>
      <c r="BK30" s="224">
        <f t="shared" si="12"/>
        <v>42.215568862275447</v>
      </c>
      <c r="BL30" s="306">
        <f t="shared" si="30"/>
        <v>200</v>
      </c>
      <c r="BM30" s="224">
        <f t="shared" si="13"/>
        <v>43.01075268817204</v>
      </c>
      <c r="BN30" s="306">
        <f t="shared" si="31"/>
        <v>248</v>
      </c>
      <c r="BO30" s="224">
        <f t="shared" si="14"/>
        <v>44.60431654676259</v>
      </c>
      <c r="BP30" s="306">
        <f t="shared" si="32"/>
        <v>228</v>
      </c>
      <c r="BQ30" s="224">
        <f t="shared" si="15"/>
        <v>42.458100558659218</v>
      </c>
      <c r="BR30" s="306">
        <f t="shared" si="33"/>
        <v>94</v>
      </c>
      <c r="BS30" s="224">
        <f t="shared" si="16"/>
        <v>52.513966480446925</v>
      </c>
      <c r="BT30" s="306">
        <f t="shared" si="34"/>
        <v>98</v>
      </c>
      <c r="BU30" s="224">
        <f t="shared" si="17"/>
        <v>49</v>
      </c>
      <c r="BV30" s="306">
        <f t="shared" si="35"/>
        <v>1792</v>
      </c>
      <c r="BW30" s="224">
        <f t="shared" si="18"/>
        <v>44.878537440520908</v>
      </c>
      <c r="BY30" s="306" t="e">
        <f>#REF!</f>
        <v>#REF!</v>
      </c>
      <c r="BZ30" s="306" t="e">
        <f>#REF!</f>
        <v>#REF!</v>
      </c>
      <c r="CA30" s="306" t="e">
        <f>#REF!</f>
        <v>#REF!</v>
      </c>
      <c r="CB30" s="306" t="e">
        <f>#REF!</f>
        <v>#REF!</v>
      </c>
      <c r="CC30" s="306" t="e">
        <f>#REF!</f>
        <v>#REF!</v>
      </c>
      <c r="CD30" s="306" t="e">
        <f>#REF!</f>
        <v>#REF!</v>
      </c>
      <c r="CE30" s="306" t="e">
        <f>#REF!</f>
        <v>#REF!</v>
      </c>
      <c r="CF30" s="306" t="e">
        <f>#REF!</f>
        <v>#REF!</v>
      </c>
      <c r="CG30" s="306" t="e">
        <f>#REF!</f>
        <v>#REF!</v>
      </c>
      <c r="CH30" s="306" t="e">
        <f>#REF!</f>
        <v>#REF!</v>
      </c>
      <c r="CI30" s="306" t="e">
        <f>#REF!</f>
        <v>#REF!</v>
      </c>
      <c r="CJ30" s="306" t="e">
        <f>#REF!</f>
        <v>#REF!</v>
      </c>
      <c r="CK30" s="306" t="e">
        <f>#REF!</f>
        <v>#REF!</v>
      </c>
      <c r="CM30" s="306" t="e">
        <f t="shared" si="21"/>
        <v>#REF!</v>
      </c>
      <c r="CN30" s="21" t="e">
        <f t="shared" si="22"/>
        <v>#REF!</v>
      </c>
      <c r="CO30" s="21" t="e">
        <f t="shared" si="19"/>
        <v>#REF!</v>
      </c>
      <c r="CP30" s="21" t="e">
        <f t="shared" si="19"/>
        <v>#REF!</v>
      </c>
      <c r="CQ30" s="21" t="e">
        <f t="shared" si="19"/>
        <v>#REF!</v>
      </c>
      <c r="CR30" s="21" t="e">
        <f t="shared" si="19"/>
        <v>#REF!</v>
      </c>
      <c r="CS30" s="21" t="e">
        <f t="shared" si="19"/>
        <v>#REF!</v>
      </c>
      <c r="CT30" s="21" t="e">
        <f t="shared" si="19"/>
        <v>#REF!</v>
      </c>
      <c r="CU30" s="21" t="e">
        <f t="shared" si="19"/>
        <v>#REF!</v>
      </c>
      <c r="CV30" s="21" t="e">
        <f t="shared" si="19"/>
        <v>#REF!</v>
      </c>
      <c r="CW30" s="21" t="e">
        <f t="shared" si="19"/>
        <v>#REF!</v>
      </c>
      <c r="CX30" s="21" t="e">
        <f t="shared" si="19"/>
        <v>#REF!</v>
      </c>
      <c r="CY30" s="21" t="e">
        <f t="shared" si="19"/>
        <v>#REF!</v>
      </c>
    </row>
    <row r="31" spans="1:103" x14ac:dyDescent="0.3">
      <c r="A31" s="184">
        <v>17</v>
      </c>
      <c r="B31" s="119" t="e">
        <f t="shared" si="20"/>
        <v>#REF!</v>
      </c>
      <c r="C31" s="120" t="e">
        <f t="shared" si="20"/>
        <v>#REF!</v>
      </c>
      <c r="D31" s="120" t="e">
        <f t="shared" si="20"/>
        <v>#REF!</v>
      </c>
      <c r="E31" s="120" t="e">
        <f t="shared" si="20"/>
        <v>#REF!</v>
      </c>
      <c r="F31" s="120" t="e">
        <f t="shared" si="20"/>
        <v>#REF!</v>
      </c>
      <c r="G31" s="120" t="e">
        <f t="shared" si="20"/>
        <v>#REF!</v>
      </c>
      <c r="H31" s="120" t="e">
        <f t="shared" si="20"/>
        <v>#REF!</v>
      </c>
      <c r="I31" s="120" t="e">
        <f t="shared" si="20"/>
        <v>#REF!</v>
      </c>
      <c r="J31" s="120" t="e">
        <f t="shared" si="20"/>
        <v>#REF!</v>
      </c>
      <c r="K31" s="120" t="e">
        <f t="shared" si="20"/>
        <v>#REF!</v>
      </c>
      <c r="L31" s="120" t="e">
        <f t="shared" si="20"/>
        <v>#REF!</v>
      </c>
      <c r="M31" s="121" t="e">
        <f t="shared" si="20"/>
        <v>#REF!</v>
      </c>
      <c r="O31" s="306" t="s">
        <v>264</v>
      </c>
      <c r="P31" s="306">
        <v>4</v>
      </c>
      <c r="T31" s="306">
        <v>17</v>
      </c>
      <c r="U31" s="306">
        <v>15</v>
      </c>
      <c r="V31" s="306">
        <v>24.9</v>
      </c>
      <c r="W31" s="306">
        <v>8</v>
      </c>
      <c r="X31" s="306">
        <v>62.7</v>
      </c>
      <c r="Y31" s="306">
        <v>126</v>
      </c>
      <c r="Z31" s="306">
        <v>55.7</v>
      </c>
      <c r="AA31" s="306">
        <v>321</v>
      </c>
      <c r="AB31" s="306">
        <v>62.9</v>
      </c>
      <c r="AC31" s="306">
        <v>398</v>
      </c>
      <c r="AD31" s="306">
        <v>65.900000000000006</v>
      </c>
      <c r="AE31" s="306">
        <v>157</v>
      </c>
      <c r="AF31" s="306">
        <v>53.9</v>
      </c>
      <c r="AG31" s="306">
        <v>174</v>
      </c>
      <c r="AH31" s="306">
        <v>52.5</v>
      </c>
      <c r="AI31" s="306">
        <v>260</v>
      </c>
      <c r="AJ31" s="306">
        <v>56.4</v>
      </c>
      <c r="AK31" s="306">
        <v>314</v>
      </c>
      <c r="AL31" s="306">
        <v>56.4</v>
      </c>
      <c r="AM31" s="306">
        <v>279</v>
      </c>
      <c r="AN31" s="306">
        <v>51.8</v>
      </c>
      <c r="AO31" s="306">
        <v>109</v>
      </c>
      <c r="AP31" s="306">
        <v>60.9</v>
      </c>
      <c r="AQ31" s="306">
        <v>140</v>
      </c>
      <c r="AR31" s="306">
        <v>69.8</v>
      </c>
      <c r="AS31" s="230">
        <v>2301</v>
      </c>
      <c r="AT31" s="306">
        <v>58</v>
      </c>
      <c r="AW31" s="306">
        <v>17</v>
      </c>
      <c r="AX31" s="306">
        <f t="shared" si="23"/>
        <v>15</v>
      </c>
      <c r="AY31" s="224">
        <f t="shared" ref="AY31:AY39" si="36">(AX31/$AX$25)*100</f>
        <v>25.423728813559322</v>
      </c>
      <c r="AZ31" s="306">
        <f t="shared" si="24"/>
        <v>8</v>
      </c>
      <c r="BA31" s="224">
        <f t="shared" si="7"/>
        <v>57.142857142857139</v>
      </c>
      <c r="BB31" s="306">
        <f t="shared" si="25"/>
        <v>126</v>
      </c>
      <c r="BC31" s="224">
        <f t="shared" si="8"/>
        <v>55.506607929515418</v>
      </c>
      <c r="BD31" s="306">
        <f t="shared" si="26"/>
        <v>321</v>
      </c>
      <c r="BE31" s="224">
        <f t="shared" si="9"/>
        <v>62.941176470588232</v>
      </c>
      <c r="BF31" s="306">
        <f t="shared" si="27"/>
        <v>400</v>
      </c>
      <c r="BG31" s="224">
        <f t="shared" si="10"/>
        <v>66.006600660065999</v>
      </c>
      <c r="BH31" s="306">
        <f t="shared" si="28"/>
        <v>168</v>
      </c>
      <c r="BI31" s="224">
        <f t="shared" si="11"/>
        <v>55.081967213114758</v>
      </c>
      <c r="BJ31" s="306">
        <f t="shared" si="29"/>
        <v>177</v>
      </c>
      <c r="BK31" s="224">
        <f>(BJ31/$BJ$25)*100</f>
        <v>52.994011976047908</v>
      </c>
      <c r="BL31" s="306">
        <f t="shared" si="30"/>
        <v>265</v>
      </c>
      <c r="BM31" s="224">
        <f t="shared" si="13"/>
        <v>56.98924731182796</v>
      </c>
      <c r="BN31" s="306">
        <f t="shared" si="31"/>
        <v>314</v>
      </c>
      <c r="BO31" s="224">
        <f t="shared" si="14"/>
        <v>56.474820143884898</v>
      </c>
      <c r="BP31" s="306">
        <f t="shared" si="32"/>
        <v>279</v>
      </c>
      <c r="BQ31" s="224">
        <f t="shared" si="15"/>
        <v>51.955307262569825</v>
      </c>
      <c r="BR31" s="306">
        <f t="shared" si="33"/>
        <v>109</v>
      </c>
      <c r="BS31" s="224">
        <f t="shared" si="16"/>
        <v>60.893854748603346</v>
      </c>
      <c r="BT31" s="306">
        <f t="shared" si="34"/>
        <v>140</v>
      </c>
      <c r="BU31" s="224">
        <f t="shared" si="17"/>
        <v>70</v>
      </c>
      <c r="BV31" s="230">
        <f t="shared" si="35"/>
        <v>2323</v>
      </c>
      <c r="BW31" s="224">
        <f t="shared" si="18"/>
        <v>58.176809416478839</v>
      </c>
      <c r="BY31" s="306" t="e">
        <f>#REF!</f>
        <v>#REF!</v>
      </c>
      <c r="BZ31" s="306" t="e">
        <f>#REF!</f>
        <v>#REF!</v>
      </c>
      <c r="CA31" s="306" t="e">
        <f>#REF!</f>
        <v>#REF!</v>
      </c>
      <c r="CB31" s="306" t="e">
        <f>#REF!</f>
        <v>#REF!</v>
      </c>
      <c r="CC31" s="306" t="e">
        <f>#REF!</f>
        <v>#REF!</v>
      </c>
      <c r="CD31" s="306" t="e">
        <f>#REF!</f>
        <v>#REF!</v>
      </c>
      <c r="CE31" s="306" t="e">
        <f>#REF!</f>
        <v>#REF!</v>
      </c>
      <c r="CF31" s="306" t="e">
        <f>#REF!</f>
        <v>#REF!</v>
      </c>
      <c r="CG31" s="306" t="e">
        <f>#REF!</f>
        <v>#REF!</v>
      </c>
      <c r="CH31" s="306" t="e">
        <f>#REF!</f>
        <v>#REF!</v>
      </c>
      <c r="CI31" s="306" t="e">
        <f>#REF!</f>
        <v>#REF!</v>
      </c>
      <c r="CJ31" s="306" t="e">
        <f>#REF!</f>
        <v>#REF!</v>
      </c>
      <c r="CK31" s="306" t="e">
        <f>#REF!</f>
        <v>#REF!</v>
      </c>
      <c r="CM31" s="306" t="e">
        <f t="shared" si="21"/>
        <v>#REF!</v>
      </c>
      <c r="CN31" s="21" t="e">
        <f t="shared" si="22"/>
        <v>#REF!</v>
      </c>
      <c r="CO31" s="21" t="e">
        <f t="shared" si="19"/>
        <v>#REF!</v>
      </c>
      <c r="CP31" s="21" t="e">
        <f t="shared" si="19"/>
        <v>#REF!</v>
      </c>
      <c r="CQ31" s="21" t="e">
        <f t="shared" si="19"/>
        <v>#REF!</v>
      </c>
      <c r="CR31" s="21" t="e">
        <f t="shared" si="19"/>
        <v>#REF!</v>
      </c>
      <c r="CS31" s="21" t="e">
        <f t="shared" si="19"/>
        <v>#REF!</v>
      </c>
      <c r="CT31" s="21" t="e">
        <f t="shared" si="19"/>
        <v>#REF!</v>
      </c>
      <c r="CU31" s="21" t="e">
        <f t="shared" si="19"/>
        <v>#REF!</v>
      </c>
      <c r="CV31" s="21" t="e">
        <f t="shared" si="19"/>
        <v>#REF!</v>
      </c>
      <c r="CW31" s="21" t="e">
        <f t="shared" si="19"/>
        <v>#REF!</v>
      </c>
      <c r="CX31" s="21" t="e">
        <f t="shared" si="19"/>
        <v>#REF!</v>
      </c>
      <c r="CY31" s="21" t="e">
        <f t="shared" si="19"/>
        <v>#REF!</v>
      </c>
    </row>
    <row r="32" spans="1:103" x14ac:dyDescent="0.3">
      <c r="A32" s="184">
        <v>18</v>
      </c>
      <c r="B32" s="119" t="e">
        <f t="shared" si="20"/>
        <v>#REF!</v>
      </c>
      <c r="C32" s="120" t="e">
        <f t="shared" si="20"/>
        <v>#REF!</v>
      </c>
      <c r="D32" s="120" t="e">
        <f t="shared" si="20"/>
        <v>#REF!</v>
      </c>
      <c r="E32" s="120" t="e">
        <f t="shared" si="20"/>
        <v>#REF!</v>
      </c>
      <c r="F32" s="120" t="e">
        <f t="shared" si="20"/>
        <v>#REF!</v>
      </c>
      <c r="G32" s="120" t="e">
        <f t="shared" si="20"/>
        <v>#REF!</v>
      </c>
      <c r="H32" s="120" t="e">
        <f t="shared" si="20"/>
        <v>#REF!</v>
      </c>
      <c r="I32" s="120" t="e">
        <f t="shared" si="20"/>
        <v>#REF!</v>
      </c>
      <c r="J32" s="120" t="e">
        <f t="shared" si="20"/>
        <v>#REF!</v>
      </c>
      <c r="K32" s="120" t="e">
        <f t="shared" si="20"/>
        <v>#REF!</v>
      </c>
      <c r="L32" s="120" t="e">
        <f t="shared" si="20"/>
        <v>#REF!</v>
      </c>
      <c r="M32" s="121" t="e">
        <f t="shared" si="20"/>
        <v>#REF!</v>
      </c>
      <c r="O32" s="306" t="s">
        <v>265</v>
      </c>
      <c r="P32" s="306">
        <v>5</v>
      </c>
      <c r="T32" s="306">
        <v>18</v>
      </c>
      <c r="U32" s="306">
        <v>15</v>
      </c>
      <c r="V32" s="306">
        <v>24.9</v>
      </c>
      <c r="W32" s="306">
        <v>8</v>
      </c>
      <c r="X32" s="306">
        <v>62.7</v>
      </c>
      <c r="Y32" s="306">
        <v>144</v>
      </c>
      <c r="Z32" s="306">
        <v>63.3</v>
      </c>
      <c r="AA32" s="306">
        <v>339</v>
      </c>
      <c r="AB32" s="306">
        <v>66.5</v>
      </c>
      <c r="AC32" s="306">
        <v>416</v>
      </c>
      <c r="AD32" s="306">
        <v>68.8</v>
      </c>
      <c r="AE32" s="306">
        <v>185</v>
      </c>
      <c r="AF32" s="306">
        <v>63.4</v>
      </c>
      <c r="AG32" s="306">
        <v>208</v>
      </c>
      <c r="AH32" s="306">
        <v>62.9</v>
      </c>
      <c r="AI32" s="306">
        <v>296</v>
      </c>
      <c r="AJ32" s="306">
        <v>64.400000000000006</v>
      </c>
      <c r="AK32" s="306">
        <v>360</v>
      </c>
      <c r="AL32" s="306">
        <v>64.7</v>
      </c>
      <c r="AM32" s="306">
        <v>346</v>
      </c>
      <c r="AN32" s="306">
        <v>64.3</v>
      </c>
      <c r="AO32" s="306">
        <v>127</v>
      </c>
      <c r="AP32" s="306">
        <v>71.2</v>
      </c>
      <c r="AQ32" s="306">
        <v>144</v>
      </c>
      <c r="AR32" s="306">
        <v>71.7</v>
      </c>
      <c r="AS32" s="230">
        <v>2588</v>
      </c>
      <c r="AT32" s="306">
        <v>65.2</v>
      </c>
      <c r="AW32" s="306">
        <v>18</v>
      </c>
      <c r="AX32" s="306">
        <f t="shared" si="23"/>
        <v>15</v>
      </c>
      <c r="AY32" s="224">
        <f t="shared" si="36"/>
        <v>25.423728813559322</v>
      </c>
      <c r="AZ32" s="306">
        <f t="shared" si="24"/>
        <v>8</v>
      </c>
      <c r="BA32" s="224">
        <f t="shared" si="7"/>
        <v>57.142857142857139</v>
      </c>
      <c r="BB32" s="306">
        <f t="shared" si="25"/>
        <v>144</v>
      </c>
      <c r="BC32" s="224">
        <f t="shared" si="8"/>
        <v>63.436123348017624</v>
      </c>
      <c r="BD32" s="306">
        <f t="shared" si="26"/>
        <v>339</v>
      </c>
      <c r="BE32" s="224">
        <f t="shared" si="9"/>
        <v>66.470588235294116</v>
      </c>
      <c r="BF32" s="306">
        <f t="shared" si="27"/>
        <v>418</v>
      </c>
      <c r="BG32" s="224">
        <f t="shared" si="10"/>
        <v>68.976897689768975</v>
      </c>
      <c r="BH32" s="306">
        <f t="shared" si="28"/>
        <v>196</v>
      </c>
      <c r="BI32" s="224">
        <f t="shared" si="11"/>
        <v>64.26229508196721</v>
      </c>
      <c r="BJ32" s="306">
        <f t="shared" si="29"/>
        <v>211</v>
      </c>
      <c r="BK32" s="224">
        <f t="shared" si="12"/>
        <v>63.17365269461078</v>
      </c>
      <c r="BL32" s="306">
        <f t="shared" si="30"/>
        <v>301</v>
      </c>
      <c r="BM32" s="224">
        <f t="shared" si="13"/>
        <v>64.731182795698928</v>
      </c>
      <c r="BN32" s="306">
        <f t="shared" si="31"/>
        <v>360</v>
      </c>
      <c r="BO32" s="224">
        <f>(BN32/$BN$25)*100</f>
        <v>64.748201438848923</v>
      </c>
      <c r="BP32" s="306">
        <f t="shared" si="32"/>
        <v>346</v>
      </c>
      <c r="BQ32" s="224">
        <f t="shared" si="15"/>
        <v>64.432029795158286</v>
      </c>
      <c r="BR32" s="306">
        <f t="shared" si="33"/>
        <v>127</v>
      </c>
      <c r="BS32" s="224">
        <f>(BR32/$BR$25)*100</f>
        <v>70.949720670391059</v>
      </c>
      <c r="BT32" s="306">
        <f t="shared" si="34"/>
        <v>144</v>
      </c>
      <c r="BU32" s="224">
        <f t="shared" si="17"/>
        <v>72</v>
      </c>
      <c r="BV32" s="306">
        <f t="shared" si="35"/>
        <v>2610</v>
      </c>
      <c r="BW32" s="224">
        <f t="shared" si="18"/>
        <v>65.364387678437268</v>
      </c>
      <c r="BY32" s="306" t="e">
        <f>#REF!</f>
        <v>#REF!</v>
      </c>
      <c r="BZ32" s="306" t="e">
        <f>#REF!</f>
        <v>#REF!</v>
      </c>
      <c r="CA32" s="306" t="e">
        <f>#REF!</f>
        <v>#REF!</v>
      </c>
      <c r="CB32" s="306" t="e">
        <f>#REF!</f>
        <v>#REF!</v>
      </c>
      <c r="CC32" s="306" t="e">
        <f>#REF!</f>
        <v>#REF!</v>
      </c>
      <c r="CD32" s="306" t="e">
        <f>#REF!</f>
        <v>#REF!</v>
      </c>
      <c r="CE32" s="306" t="e">
        <f>#REF!</f>
        <v>#REF!</v>
      </c>
      <c r="CF32" s="306" t="e">
        <f>#REF!</f>
        <v>#REF!</v>
      </c>
      <c r="CG32" s="306" t="e">
        <f>#REF!</f>
        <v>#REF!</v>
      </c>
      <c r="CH32" s="306" t="e">
        <f>#REF!</f>
        <v>#REF!</v>
      </c>
      <c r="CI32" s="306" t="e">
        <f>#REF!</f>
        <v>#REF!</v>
      </c>
      <c r="CJ32" s="306" t="e">
        <f>#REF!</f>
        <v>#REF!</v>
      </c>
      <c r="CK32" s="306" t="e">
        <f>#REF!</f>
        <v>#REF!</v>
      </c>
      <c r="CM32" s="306" t="e">
        <f t="shared" si="21"/>
        <v>#REF!</v>
      </c>
      <c r="CN32" s="21" t="e">
        <f t="shared" si="22"/>
        <v>#REF!</v>
      </c>
      <c r="CO32" s="21" t="e">
        <f t="shared" si="19"/>
        <v>#REF!</v>
      </c>
      <c r="CP32" s="21" t="e">
        <f t="shared" si="19"/>
        <v>#REF!</v>
      </c>
      <c r="CQ32" s="21" t="e">
        <f t="shared" si="19"/>
        <v>#REF!</v>
      </c>
      <c r="CR32" s="21" t="e">
        <f t="shared" si="19"/>
        <v>#REF!</v>
      </c>
      <c r="CS32" s="21" t="e">
        <f t="shared" si="19"/>
        <v>#REF!</v>
      </c>
      <c r="CT32" s="21" t="e">
        <f t="shared" si="19"/>
        <v>#REF!</v>
      </c>
      <c r="CU32" s="21" t="e">
        <f t="shared" si="19"/>
        <v>#REF!</v>
      </c>
      <c r="CV32" s="21" t="e">
        <f t="shared" si="19"/>
        <v>#REF!</v>
      </c>
      <c r="CW32" s="21" t="e">
        <f t="shared" si="19"/>
        <v>#REF!</v>
      </c>
      <c r="CX32" s="21" t="e">
        <f t="shared" si="19"/>
        <v>#REF!</v>
      </c>
      <c r="CY32" s="21" t="e">
        <f t="shared" si="19"/>
        <v>#REF!</v>
      </c>
    </row>
    <row r="33" spans="1:104" x14ac:dyDescent="0.3">
      <c r="A33" s="184">
        <v>19</v>
      </c>
      <c r="B33" s="119" t="e">
        <f t="shared" si="20"/>
        <v>#REF!</v>
      </c>
      <c r="C33" s="120" t="e">
        <f t="shared" si="20"/>
        <v>#REF!</v>
      </c>
      <c r="D33" s="120" t="e">
        <f t="shared" si="20"/>
        <v>#REF!</v>
      </c>
      <c r="E33" s="120" t="e">
        <f t="shared" si="20"/>
        <v>#REF!</v>
      </c>
      <c r="F33" s="120" t="e">
        <f t="shared" si="20"/>
        <v>#REF!</v>
      </c>
      <c r="G33" s="120" t="e">
        <f t="shared" si="20"/>
        <v>#REF!</v>
      </c>
      <c r="H33" s="120" t="e">
        <f t="shared" si="20"/>
        <v>#REF!</v>
      </c>
      <c r="I33" s="120" t="e">
        <f t="shared" si="20"/>
        <v>#REF!</v>
      </c>
      <c r="J33" s="120" t="e">
        <f t="shared" si="20"/>
        <v>#REF!</v>
      </c>
      <c r="K33" s="120" t="e">
        <f t="shared" si="20"/>
        <v>#REF!</v>
      </c>
      <c r="L33" s="120" t="e">
        <f t="shared" si="20"/>
        <v>#REF!</v>
      </c>
      <c r="M33" s="121" t="e">
        <f t="shared" si="20"/>
        <v>#REF!</v>
      </c>
      <c r="T33" s="306">
        <v>19</v>
      </c>
      <c r="U33" s="306">
        <v>15</v>
      </c>
      <c r="V33" s="306">
        <v>24.9</v>
      </c>
      <c r="W33" s="306">
        <v>8</v>
      </c>
      <c r="X33" s="306">
        <v>62.7</v>
      </c>
      <c r="Y33" s="306">
        <v>144</v>
      </c>
      <c r="Z33" s="306">
        <v>63.3</v>
      </c>
      <c r="AA33" s="306">
        <v>361</v>
      </c>
      <c r="AB33" s="306">
        <v>70.7</v>
      </c>
      <c r="AC33" s="306">
        <v>436</v>
      </c>
      <c r="AD33" s="306">
        <v>72.2</v>
      </c>
      <c r="AE33" s="306">
        <v>206</v>
      </c>
      <c r="AF33" s="306">
        <v>70.5</v>
      </c>
      <c r="AG33" s="306">
        <v>229</v>
      </c>
      <c r="AH33" s="306">
        <v>69</v>
      </c>
      <c r="AI33" s="306">
        <v>312</v>
      </c>
      <c r="AJ33" s="306">
        <v>67.8</v>
      </c>
      <c r="AK33" s="306">
        <v>382</v>
      </c>
      <c r="AL33" s="306">
        <v>68.8</v>
      </c>
      <c r="AM33" s="306">
        <v>371</v>
      </c>
      <c r="AN33" s="306">
        <v>69.099999999999994</v>
      </c>
      <c r="AO33" s="306">
        <v>137</v>
      </c>
      <c r="AP33" s="306">
        <v>76.5</v>
      </c>
      <c r="AQ33" s="306">
        <v>154</v>
      </c>
      <c r="AR33" s="306">
        <v>76.900000000000006</v>
      </c>
      <c r="AS33" s="230">
        <v>2754</v>
      </c>
      <c r="AT33" s="306">
        <v>69.400000000000006</v>
      </c>
      <c r="AW33" s="306">
        <v>19</v>
      </c>
      <c r="AX33" s="306">
        <f t="shared" si="23"/>
        <v>15</v>
      </c>
      <c r="AY33" s="224">
        <f>(AX33/$AX$25)*100</f>
        <v>25.423728813559322</v>
      </c>
      <c r="AZ33" s="306">
        <f t="shared" si="24"/>
        <v>8</v>
      </c>
      <c r="BA33" s="224">
        <f>(AZ33/$AZ$25)*100</f>
        <v>57.142857142857139</v>
      </c>
      <c r="BB33" s="306">
        <f t="shared" si="25"/>
        <v>144</v>
      </c>
      <c r="BC33" s="224">
        <f t="shared" si="8"/>
        <v>63.436123348017624</v>
      </c>
      <c r="BD33" s="306">
        <f t="shared" si="26"/>
        <v>361</v>
      </c>
      <c r="BE33" s="224">
        <f t="shared" si="9"/>
        <v>70.784313725490193</v>
      </c>
      <c r="BF33" s="306">
        <f t="shared" si="27"/>
        <v>438</v>
      </c>
      <c r="BG33" s="224">
        <f t="shared" si="10"/>
        <v>72.277227722772281</v>
      </c>
      <c r="BH33" s="306">
        <f t="shared" si="28"/>
        <v>217</v>
      </c>
      <c r="BI33" s="224">
        <f>(BH33/$BH$25)*100</f>
        <v>71.147540983606561</v>
      </c>
      <c r="BJ33" s="306">
        <f t="shared" si="29"/>
        <v>232</v>
      </c>
      <c r="BK33" s="224">
        <f t="shared" si="12"/>
        <v>69.461077844311376</v>
      </c>
      <c r="BL33" s="306">
        <f t="shared" si="30"/>
        <v>317</v>
      </c>
      <c r="BM33" s="224">
        <f t="shared" si="13"/>
        <v>68.172043010752688</v>
      </c>
      <c r="BN33" s="306">
        <f t="shared" si="31"/>
        <v>382</v>
      </c>
      <c r="BO33" s="224">
        <f t="shared" si="14"/>
        <v>68.705035971223012</v>
      </c>
      <c r="BP33" s="306">
        <f t="shared" si="32"/>
        <v>371</v>
      </c>
      <c r="BQ33" s="224">
        <f t="shared" si="15"/>
        <v>69.087523277467412</v>
      </c>
      <c r="BR33" s="306">
        <f t="shared" si="33"/>
        <v>137</v>
      </c>
      <c r="BS33" s="224">
        <f t="shared" si="16"/>
        <v>76.536312849162016</v>
      </c>
      <c r="BT33" s="306">
        <f t="shared" si="34"/>
        <v>154</v>
      </c>
      <c r="BU33" s="224">
        <f>(BT33/$BT$25)*100</f>
        <v>77</v>
      </c>
      <c r="BV33" s="306">
        <f t="shared" si="35"/>
        <v>2776</v>
      </c>
      <c r="BW33" s="224">
        <f t="shared" si="18"/>
        <v>69.521662910092658</v>
      </c>
      <c r="BY33" s="306" t="e">
        <f>#REF!</f>
        <v>#REF!</v>
      </c>
      <c r="BZ33" s="306" t="e">
        <f>#REF!</f>
        <v>#REF!</v>
      </c>
      <c r="CA33" s="306" t="e">
        <f>#REF!</f>
        <v>#REF!</v>
      </c>
      <c r="CB33" s="306" t="e">
        <f>#REF!</f>
        <v>#REF!</v>
      </c>
      <c r="CC33" s="306" t="e">
        <f>#REF!</f>
        <v>#REF!</v>
      </c>
      <c r="CD33" s="306" t="e">
        <f>#REF!</f>
        <v>#REF!</v>
      </c>
      <c r="CE33" s="306" t="e">
        <f>#REF!</f>
        <v>#REF!</v>
      </c>
      <c r="CF33" s="306" t="e">
        <f>#REF!</f>
        <v>#REF!</v>
      </c>
      <c r="CG33" s="306" t="e">
        <f>#REF!</f>
        <v>#REF!</v>
      </c>
      <c r="CH33" s="306" t="e">
        <f>#REF!</f>
        <v>#REF!</v>
      </c>
      <c r="CI33" s="306" t="e">
        <f>#REF!</f>
        <v>#REF!</v>
      </c>
      <c r="CJ33" s="306" t="e">
        <f>#REF!</f>
        <v>#REF!</v>
      </c>
      <c r="CK33" s="306" t="e">
        <f>#REF!</f>
        <v>#REF!</v>
      </c>
      <c r="CM33" s="306" t="e">
        <f t="shared" si="21"/>
        <v>#REF!</v>
      </c>
      <c r="CN33" s="21" t="e">
        <f t="shared" si="22"/>
        <v>#REF!</v>
      </c>
      <c r="CO33" s="21" t="e">
        <f t="shared" si="19"/>
        <v>#REF!</v>
      </c>
      <c r="CP33" s="21" t="e">
        <f t="shared" si="19"/>
        <v>#REF!</v>
      </c>
      <c r="CQ33" s="21" t="e">
        <f t="shared" si="19"/>
        <v>#REF!</v>
      </c>
      <c r="CR33" s="21" t="e">
        <f t="shared" si="19"/>
        <v>#REF!</v>
      </c>
      <c r="CS33" s="21" t="e">
        <f t="shared" si="19"/>
        <v>#REF!</v>
      </c>
      <c r="CT33" s="21" t="e">
        <f t="shared" si="19"/>
        <v>#REF!</v>
      </c>
      <c r="CU33" s="21" t="e">
        <f t="shared" si="19"/>
        <v>#REF!</v>
      </c>
      <c r="CV33" s="21" t="e">
        <f t="shared" si="19"/>
        <v>#REF!</v>
      </c>
      <c r="CW33" s="21" t="e">
        <f t="shared" si="19"/>
        <v>#REF!</v>
      </c>
      <c r="CX33" s="21" t="e">
        <f t="shared" si="19"/>
        <v>#REF!</v>
      </c>
      <c r="CY33" s="21" t="e">
        <f t="shared" si="19"/>
        <v>#REF!</v>
      </c>
    </row>
    <row r="34" spans="1:104" ht="15" thickBot="1" x14ac:dyDescent="0.35">
      <c r="A34" s="184">
        <v>20</v>
      </c>
      <c r="B34" s="122" t="e">
        <f t="shared" si="20"/>
        <v>#REF!</v>
      </c>
      <c r="C34" s="123" t="e">
        <f t="shared" si="20"/>
        <v>#REF!</v>
      </c>
      <c r="D34" s="123" t="e">
        <f t="shared" si="20"/>
        <v>#REF!</v>
      </c>
      <c r="E34" s="123" t="e">
        <f t="shared" si="20"/>
        <v>#REF!</v>
      </c>
      <c r="F34" s="123" t="e">
        <f t="shared" si="20"/>
        <v>#REF!</v>
      </c>
      <c r="G34" s="123" t="e">
        <f t="shared" si="20"/>
        <v>#REF!</v>
      </c>
      <c r="H34" s="123" t="e">
        <f t="shared" si="20"/>
        <v>#REF!</v>
      </c>
      <c r="I34" s="123" t="e">
        <f t="shared" si="20"/>
        <v>#REF!</v>
      </c>
      <c r="J34" s="123" t="e">
        <f t="shared" si="20"/>
        <v>#REF!</v>
      </c>
      <c r="K34" s="123" t="e">
        <f t="shared" si="20"/>
        <v>#REF!</v>
      </c>
      <c r="L34" s="123" t="e">
        <f t="shared" si="20"/>
        <v>#REF!</v>
      </c>
      <c r="M34" s="124" t="e">
        <f t="shared" si="20"/>
        <v>#REF!</v>
      </c>
      <c r="T34" s="306">
        <v>20</v>
      </c>
      <c r="U34" s="306">
        <v>15</v>
      </c>
      <c r="V34" s="306">
        <v>24.9</v>
      </c>
      <c r="W34" s="306">
        <v>8</v>
      </c>
      <c r="X34" s="306">
        <v>62.7</v>
      </c>
      <c r="Y34" s="306">
        <v>144</v>
      </c>
      <c r="Z34" s="306">
        <v>63.3</v>
      </c>
      <c r="AA34" s="306">
        <v>368</v>
      </c>
      <c r="AB34" s="306">
        <v>72.099999999999994</v>
      </c>
      <c r="AC34" s="306">
        <v>449</v>
      </c>
      <c r="AD34" s="306">
        <v>74.2</v>
      </c>
      <c r="AE34" s="306">
        <v>238</v>
      </c>
      <c r="AF34" s="306">
        <v>81.599999999999994</v>
      </c>
      <c r="AG34" s="306">
        <v>241</v>
      </c>
      <c r="AH34" s="306">
        <v>72.7</v>
      </c>
      <c r="AI34" s="306">
        <v>323</v>
      </c>
      <c r="AJ34" s="306">
        <v>70.099999999999994</v>
      </c>
      <c r="AK34" s="306">
        <v>402</v>
      </c>
      <c r="AL34" s="306">
        <v>72.2</v>
      </c>
      <c r="AM34" s="306">
        <v>401</v>
      </c>
      <c r="AN34" s="306">
        <v>74.599999999999994</v>
      </c>
      <c r="AO34" s="306">
        <v>137</v>
      </c>
      <c r="AP34" s="306">
        <v>76.5</v>
      </c>
      <c r="AQ34" s="306">
        <v>160</v>
      </c>
      <c r="AR34" s="306">
        <v>79.900000000000006</v>
      </c>
      <c r="AS34" s="230">
        <v>2884</v>
      </c>
      <c r="AT34" s="306">
        <v>72.599999999999994</v>
      </c>
      <c r="AW34" s="306">
        <v>20</v>
      </c>
      <c r="AX34" s="306">
        <f t="shared" si="23"/>
        <v>15</v>
      </c>
      <c r="AY34" s="224">
        <f t="shared" si="36"/>
        <v>25.423728813559322</v>
      </c>
      <c r="AZ34" s="306">
        <f t="shared" si="24"/>
        <v>8</v>
      </c>
      <c r="BA34" s="224">
        <f t="shared" si="7"/>
        <v>57.142857142857139</v>
      </c>
      <c r="BB34" s="306">
        <f t="shared" si="25"/>
        <v>144</v>
      </c>
      <c r="BC34" s="224">
        <f t="shared" si="8"/>
        <v>63.436123348017624</v>
      </c>
      <c r="BD34" s="306">
        <f t="shared" si="26"/>
        <v>368</v>
      </c>
      <c r="BE34" s="224">
        <f>(BD34/$BD$25)*100</f>
        <v>72.156862745098039</v>
      </c>
      <c r="BF34" s="306">
        <f t="shared" si="27"/>
        <v>451</v>
      </c>
      <c r="BG34" s="224">
        <f t="shared" si="10"/>
        <v>74.422442244224413</v>
      </c>
      <c r="BH34" s="306">
        <f t="shared" si="28"/>
        <v>249</v>
      </c>
      <c r="BI34" s="224">
        <f t="shared" si="11"/>
        <v>81.639344262295083</v>
      </c>
      <c r="BJ34" s="306">
        <f t="shared" si="29"/>
        <v>244</v>
      </c>
      <c r="BK34" s="224">
        <f t="shared" si="12"/>
        <v>73.053892215568865</v>
      </c>
      <c r="BL34" s="306">
        <f t="shared" si="30"/>
        <v>328</v>
      </c>
      <c r="BM34" s="224">
        <f t="shared" si="13"/>
        <v>70.537634408602145</v>
      </c>
      <c r="BN34" s="306">
        <f t="shared" si="31"/>
        <v>402</v>
      </c>
      <c r="BO34" s="224">
        <f t="shared" si="14"/>
        <v>72.302158273381295</v>
      </c>
      <c r="BP34" s="306">
        <f t="shared" si="32"/>
        <v>401</v>
      </c>
      <c r="BQ34" s="224">
        <f t="shared" si="15"/>
        <v>74.674115456238368</v>
      </c>
      <c r="BR34" s="306">
        <f t="shared" si="33"/>
        <v>137</v>
      </c>
      <c r="BS34" s="224">
        <f t="shared" si="16"/>
        <v>76.536312849162016</v>
      </c>
      <c r="BT34" s="306">
        <f t="shared" si="34"/>
        <v>160</v>
      </c>
      <c r="BU34" s="224">
        <f t="shared" si="17"/>
        <v>80</v>
      </c>
      <c r="BV34" s="306">
        <f t="shared" si="35"/>
        <v>2906</v>
      </c>
      <c r="BW34" s="224">
        <f t="shared" si="18"/>
        <v>72.777360380666167</v>
      </c>
      <c r="BY34" s="306" t="e">
        <f>#REF!</f>
        <v>#REF!</v>
      </c>
      <c r="BZ34" s="306" t="e">
        <f>#REF!</f>
        <v>#REF!</v>
      </c>
      <c r="CA34" s="306" t="e">
        <f>#REF!</f>
        <v>#REF!</v>
      </c>
      <c r="CB34" s="306" t="e">
        <f>#REF!</f>
        <v>#REF!</v>
      </c>
      <c r="CC34" s="306" t="e">
        <f>#REF!</f>
        <v>#REF!</v>
      </c>
      <c r="CD34" s="306" t="e">
        <f>#REF!</f>
        <v>#REF!</v>
      </c>
      <c r="CE34" s="306" t="e">
        <f>#REF!</f>
        <v>#REF!</v>
      </c>
      <c r="CF34" s="306" t="e">
        <f>#REF!</f>
        <v>#REF!</v>
      </c>
      <c r="CG34" s="306" t="e">
        <f>#REF!</f>
        <v>#REF!</v>
      </c>
      <c r="CH34" s="306" t="e">
        <f>#REF!</f>
        <v>#REF!</v>
      </c>
      <c r="CI34" s="306" t="e">
        <f>#REF!</f>
        <v>#REF!</v>
      </c>
      <c r="CJ34" s="306" t="e">
        <f>#REF!</f>
        <v>#REF!</v>
      </c>
      <c r="CK34" s="306" t="e">
        <f>#REF!</f>
        <v>#REF!</v>
      </c>
      <c r="CM34" s="306" t="e">
        <f t="shared" si="21"/>
        <v>#REF!</v>
      </c>
      <c r="CN34" s="21" t="e">
        <f t="shared" si="22"/>
        <v>#REF!</v>
      </c>
      <c r="CO34" s="21" t="e">
        <f t="shared" si="19"/>
        <v>#REF!</v>
      </c>
      <c r="CP34" s="21" t="e">
        <f t="shared" si="19"/>
        <v>#REF!</v>
      </c>
      <c r="CQ34" s="21" t="e">
        <f t="shared" si="19"/>
        <v>#REF!</v>
      </c>
      <c r="CR34" s="21" t="e">
        <f t="shared" si="19"/>
        <v>#REF!</v>
      </c>
      <c r="CS34" s="21" t="e">
        <f t="shared" si="19"/>
        <v>#REF!</v>
      </c>
      <c r="CT34" s="21" t="e">
        <f t="shared" si="19"/>
        <v>#REF!</v>
      </c>
      <c r="CU34" s="21" t="e">
        <f t="shared" si="19"/>
        <v>#REF!</v>
      </c>
      <c r="CV34" s="21" t="e">
        <f t="shared" si="19"/>
        <v>#REF!</v>
      </c>
      <c r="CW34" s="21" t="e">
        <f t="shared" si="19"/>
        <v>#REF!</v>
      </c>
      <c r="CX34" s="21" t="e">
        <f t="shared" si="19"/>
        <v>#REF!</v>
      </c>
      <c r="CY34" s="21" t="e">
        <f t="shared" si="19"/>
        <v>#REF!</v>
      </c>
    </row>
    <row r="35" spans="1:104" x14ac:dyDescent="0.3">
      <c r="T35" s="306">
        <v>21</v>
      </c>
      <c r="U35" s="306">
        <v>15</v>
      </c>
      <c r="V35" s="306">
        <v>24.9</v>
      </c>
      <c r="W35" s="306">
        <v>8</v>
      </c>
      <c r="X35" s="306">
        <v>62.7</v>
      </c>
      <c r="Y35" s="306">
        <v>144</v>
      </c>
      <c r="Z35" s="306">
        <v>63.3</v>
      </c>
      <c r="AA35" s="306">
        <v>377</v>
      </c>
      <c r="AB35" s="306">
        <v>73.8</v>
      </c>
      <c r="AC35" s="306">
        <v>470</v>
      </c>
      <c r="AD35" s="306">
        <v>77.7</v>
      </c>
      <c r="AE35" s="306">
        <v>252</v>
      </c>
      <c r="AF35" s="306">
        <v>86.3</v>
      </c>
      <c r="AG35" s="306">
        <v>248</v>
      </c>
      <c r="AH35" s="306">
        <v>74.900000000000006</v>
      </c>
      <c r="AI35" s="306">
        <v>330</v>
      </c>
      <c r="AJ35" s="306">
        <v>71.7</v>
      </c>
      <c r="AK35" s="306">
        <v>408</v>
      </c>
      <c r="AL35" s="306">
        <v>73.400000000000006</v>
      </c>
      <c r="AM35" s="306">
        <v>415</v>
      </c>
      <c r="AN35" s="306">
        <v>77.2</v>
      </c>
      <c r="AO35" s="306">
        <v>137</v>
      </c>
      <c r="AP35" s="306">
        <v>76.5</v>
      </c>
      <c r="AQ35" s="306">
        <v>168</v>
      </c>
      <c r="AR35" s="306">
        <v>83.8</v>
      </c>
      <c r="AS35" s="230">
        <v>2971</v>
      </c>
      <c r="AT35" s="306">
        <v>74.8</v>
      </c>
      <c r="AW35" s="306">
        <v>21</v>
      </c>
      <c r="AX35" s="306">
        <f t="shared" si="23"/>
        <v>15</v>
      </c>
      <c r="AY35" s="224">
        <f t="shared" si="36"/>
        <v>25.423728813559322</v>
      </c>
      <c r="AZ35" s="306">
        <f t="shared" si="24"/>
        <v>8</v>
      </c>
      <c r="BA35" s="224">
        <f t="shared" si="7"/>
        <v>57.142857142857139</v>
      </c>
      <c r="BB35" s="306">
        <f t="shared" si="25"/>
        <v>144</v>
      </c>
      <c r="BC35" s="224">
        <f t="shared" si="8"/>
        <v>63.436123348017624</v>
      </c>
      <c r="BD35" s="306">
        <f t="shared" si="26"/>
        <v>377</v>
      </c>
      <c r="BE35" s="224">
        <f t="shared" si="9"/>
        <v>73.921568627450981</v>
      </c>
      <c r="BF35" s="306">
        <f t="shared" si="27"/>
        <v>472</v>
      </c>
      <c r="BG35" s="224">
        <f t="shared" si="10"/>
        <v>77.887788778877891</v>
      </c>
      <c r="BH35" s="306">
        <f t="shared" si="28"/>
        <v>263</v>
      </c>
      <c r="BI35" s="224">
        <f t="shared" si="11"/>
        <v>86.229508196721312</v>
      </c>
      <c r="BJ35" s="306">
        <f t="shared" si="29"/>
        <v>251</v>
      </c>
      <c r="BK35" s="224">
        <f t="shared" si="12"/>
        <v>75.149700598802397</v>
      </c>
      <c r="BL35" s="306">
        <f t="shared" si="30"/>
        <v>335</v>
      </c>
      <c r="BM35" s="224">
        <f t="shared" si="13"/>
        <v>72.043010752688176</v>
      </c>
      <c r="BN35" s="306">
        <f t="shared" si="31"/>
        <v>408</v>
      </c>
      <c r="BO35" s="224">
        <f t="shared" si="14"/>
        <v>73.381294964028783</v>
      </c>
      <c r="BP35" s="306">
        <f t="shared" si="32"/>
        <v>415</v>
      </c>
      <c r="BQ35" s="224">
        <f t="shared" si="15"/>
        <v>77.281191806331478</v>
      </c>
      <c r="BR35" s="306">
        <f t="shared" si="33"/>
        <v>137</v>
      </c>
      <c r="BS35" s="224">
        <f t="shared" si="16"/>
        <v>76.536312849162016</v>
      </c>
      <c r="BT35" s="306">
        <f t="shared" si="34"/>
        <v>168</v>
      </c>
      <c r="BU35" s="224">
        <f t="shared" si="17"/>
        <v>84</v>
      </c>
      <c r="BV35" s="306">
        <f t="shared" si="35"/>
        <v>2993</v>
      </c>
      <c r="BW35" s="224">
        <f t="shared" si="18"/>
        <v>74.956173303280735</v>
      </c>
    </row>
    <row r="36" spans="1:104" x14ac:dyDescent="0.3">
      <c r="B36" s="352"/>
      <c r="C36" s="352"/>
      <c r="D36" s="352"/>
      <c r="E36" s="352"/>
      <c r="F36" s="352"/>
      <c r="G36" s="352"/>
      <c r="H36" s="352"/>
      <c r="I36" s="352"/>
      <c r="J36" s="352"/>
      <c r="K36" s="352"/>
      <c r="L36" s="352"/>
      <c r="T36" s="306">
        <v>22</v>
      </c>
      <c r="U36" s="306">
        <v>15</v>
      </c>
      <c r="V36" s="306">
        <v>24.9</v>
      </c>
      <c r="W36" s="306">
        <v>8</v>
      </c>
      <c r="X36" s="306">
        <v>62.7</v>
      </c>
      <c r="Y36" s="306">
        <v>144</v>
      </c>
      <c r="Z36" s="306">
        <v>63.3</v>
      </c>
      <c r="AA36" s="306">
        <v>377</v>
      </c>
      <c r="AB36" s="306">
        <v>73.8</v>
      </c>
      <c r="AC36" s="306">
        <v>470</v>
      </c>
      <c r="AD36" s="306">
        <v>77.7</v>
      </c>
      <c r="AE36" s="306">
        <v>252</v>
      </c>
      <c r="AF36" s="306">
        <v>86.3</v>
      </c>
      <c r="AG36" s="306">
        <v>248</v>
      </c>
      <c r="AH36" s="306">
        <v>74.900000000000006</v>
      </c>
      <c r="AI36" s="306">
        <v>339</v>
      </c>
      <c r="AJ36" s="306">
        <v>73.5</v>
      </c>
      <c r="AK36" s="306">
        <v>416</v>
      </c>
      <c r="AL36" s="306">
        <v>74.8</v>
      </c>
      <c r="AM36" s="306">
        <v>415</v>
      </c>
      <c r="AN36" s="306">
        <v>77.2</v>
      </c>
      <c r="AO36" s="306">
        <v>146</v>
      </c>
      <c r="AP36" s="306">
        <v>81.8</v>
      </c>
      <c r="AQ36" s="306">
        <v>176</v>
      </c>
      <c r="AR36" s="306">
        <v>87.9</v>
      </c>
      <c r="AS36" s="230">
        <v>3004</v>
      </c>
      <c r="AT36" s="306">
        <v>75.7</v>
      </c>
      <c r="AW36" s="306">
        <v>22</v>
      </c>
      <c r="AX36" s="306">
        <f t="shared" si="23"/>
        <v>15</v>
      </c>
      <c r="AY36" s="224">
        <f t="shared" si="36"/>
        <v>25.423728813559322</v>
      </c>
      <c r="AZ36" s="306">
        <f t="shared" si="24"/>
        <v>8</v>
      </c>
      <c r="BA36" s="224">
        <f t="shared" si="7"/>
        <v>57.142857142857139</v>
      </c>
      <c r="BB36" s="306">
        <f t="shared" si="25"/>
        <v>144</v>
      </c>
      <c r="BC36" s="224">
        <f t="shared" si="8"/>
        <v>63.436123348017624</v>
      </c>
      <c r="BD36" s="306">
        <f t="shared" si="26"/>
        <v>377</v>
      </c>
      <c r="BE36" s="224">
        <f t="shared" si="9"/>
        <v>73.921568627450981</v>
      </c>
      <c r="BF36" s="306">
        <f t="shared" si="27"/>
        <v>472</v>
      </c>
      <c r="BG36" s="224">
        <f>(BF36/$BF$25)*100</f>
        <v>77.887788778877891</v>
      </c>
      <c r="BH36" s="306">
        <f t="shared" si="28"/>
        <v>263</v>
      </c>
      <c r="BI36" s="224">
        <f t="shared" si="11"/>
        <v>86.229508196721312</v>
      </c>
      <c r="BJ36" s="306">
        <f t="shared" si="29"/>
        <v>251</v>
      </c>
      <c r="BK36" s="224">
        <f t="shared" si="12"/>
        <v>75.149700598802397</v>
      </c>
      <c r="BL36" s="306">
        <f t="shared" si="30"/>
        <v>344</v>
      </c>
      <c r="BM36" s="224">
        <f t="shared" si="13"/>
        <v>73.978494623655905</v>
      </c>
      <c r="BN36" s="306">
        <f t="shared" si="31"/>
        <v>416</v>
      </c>
      <c r="BO36" s="224">
        <f t="shared" si="14"/>
        <v>74.82014388489209</v>
      </c>
      <c r="BP36" s="306">
        <f t="shared" si="32"/>
        <v>415</v>
      </c>
      <c r="BQ36" s="224">
        <f>(BP36/$BP$25)*100</f>
        <v>77.281191806331478</v>
      </c>
      <c r="BR36" s="306">
        <f t="shared" si="33"/>
        <v>146</v>
      </c>
      <c r="BS36" s="224">
        <f t="shared" si="16"/>
        <v>81.564245810055866</v>
      </c>
      <c r="BT36" s="306">
        <f t="shared" si="34"/>
        <v>176</v>
      </c>
      <c r="BU36" s="224">
        <f t="shared" si="17"/>
        <v>88</v>
      </c>
      <c r="BV36" s="306">
        <f t="shared" si="35"/>
        <v>3026</v>
      </c>
      <c r="BW36" s="224">
        <f>(BV36/$BV$25)*100</f>
        <v>75.782619584272481</v>
      </c>
    </row>
    <row r="37" spans="1:104" x14ac:dyDescent="0.3">
      <c r="B37" s="75"/>
      <c r="C37" s="75"/>
      <c r="D37" s="75"/>
      <c r="E37" s="353"/>
      <c r="F37" s="75"/>
      <c r="G37" s="352"/>
      <c r="H37" s="354"/>
      <c r="I37" s="265"/>
      <c r="J37" s="265"/>
      <c r="K37" s="75"/>
      <c r="L37" s="75"/>
      <c r="M37" s="306"/>
      <c r="T37" s="306">
        <v>23</v>
      </c>
      <c r="U37" s="306">
        <v>15</v>
      </c>
      <c r="V37" s="306">
        <v>24.9</v>
      </c>
      <c r="W37" s="306">
        <v>8</v>
      </c>
      <c r="X37" s="306">
        <v>62.7</v>
      </c>
      <c r="Y37" s="306">
        <v>144</v>
      </c>
      <c r="Z37" s="306">
        <v>63.3</v>
      </c>
      <c r="AA37" s="306">
        <v>377</v>
      </c>
      <c r="AB37" s="306">
        <v>73.8</v>
      </c>
      <c r="AC37" s="306">
        <v>470</v>
      </c>
      <c r="AD37" s="306">
        <v>77.7</v>
      </c>
      <c r="AE37" s="306">
        <v>252</v>
      </c>
      <c r="AF37" s="306">
        <v>86.3</v>
      </c>
      <c r="AG37" s="306">
        <v>248</v>
      </c>
      <c r="AH37" s="306">
        <v>74.900000000000006</v>
      </c>
      <c r="AI37" s="306">
        <v>339</v>
      </c>
      <c r="AJ37" s="306">
        <v>73.5</v>
      </c>
      <c r="AK37" s="306">
        <v>416</v>
      </c>
      <c r="AL37" s="306">
        <v>74.8</v>
      </c>
      <c r="AM37" s="306">
        <v>424</v>
      </c>
      <c r="AN37" s="306">
        <v>78.8</v>
      </c>
      <c r="AO37" s="306">
        <v>146</v>
      </c>
      <c r="AP37" s="306">
        <v>81.8</v>
      </c>
      <c r="AQ37" s="306">
        <v>176</v>
      </c>
      <c r="AR37" s="306">
        <v>87.9</v>
      </c>
      <c r="AS37" s="230">
        <v>3013</v>
      </c>
      <c r="AT37" s="306">
        <v>75.900000000000006</v>
      </c>
      <c r="AW37" s="306">
        <v>23</v>
      </c>
      <c r="AX37" s="306">
        <f t="shared" si="23"/>
        <v>15</v>
      </c>
      <c r="AY37" s="224">
        <f t="shared" si="36"/>
        <v>25.423728813559322</v>
      </c>
      <c r="AZ37" s="306">
        <f t="shared" si="24"/>
        <v>8</v>
      </c>
      <c r="BA37" s="224">
        <f t="shared" si="7"/>
        <v>57.142857142857139</v>
      </c>
      <c r="BB37" s="306">
        <f t="shared" si="25"/>
        <v>144</v>
      </c>
      <c r="BC37" s="224">
        <f>(BB37/$BB$25)*100</f>
        <v>63.436123348017624</v>
      </c>
      <c r="BD37" s="306">
        <f t="shared" si="26"/>
        <v>377</v>
      </c>
      <c r="BE37" s="224">
        <f t="shared" si="9"/>
        <v>73.921568627450981</v>
      </c>
      <c r="BF37" s="306">
        <f t="shared" si="27"/>
        <v>472</v>
      </c>
      <c r="BG37" s="224">
        <f t="shared" si="10"/>
        <v>77.887788778877891</v>
      </c>
      <c r="BH37" s="306">
        <f t="shared" si="28"/>
        <v>263</v>
      </c>
      <c r="BI37" s="224">
        <f t="shared" si="11"/>
        <v>86.229508196721312</v>
      </c>
      <c r="BJ37" s="306">
        <f t="shared" si="29"/>
        <v>251</v>
      </c>
      <c r="BK37" s="224">
        <f t="shared" si="12"/>
        <v>75.149700598802397</v>
      </c>
      <c r="BL37" s="306">
        <f t="shared" si="30"/>
        <v>344</v>
      </c>
      <c r="BM37" s="224">
        <f t="shared" si="13"/>
        <v>73.978494623655905</v>
      </c>
      <c r="BN37" s="306">
        <f t="shared" si="31"/>
        <v>416</v>
      </c>
      <c r="BO37" s="224">
        <f t="shared" si="14"/>
        <v>74.82014388489209</v>
      </c>
      <c r="BP37" s="306">
        <f t="shared" si="32"/>
        <v>424</v>
      </c>
      <c r="BQ37" s="224">
        <f t="shared" si="15"/>
        <v>78.957169459962756</v>
      </c>
      <c r="BR37" s="306">
        <f t="shared" si="33"/>
        <v>146</v>
      </c>
      <c r="BS37" s="224">
        <f t="shared" si="16"/>
        <v>81.564245810055866</v>
      </c>
      <c r="BT37" s="306">
        <f t="shared" si="34"/>
        <v>176</v>
      </c>
      <c r="BU37" s="224">
        <f t="shared" si="17"/>
        <v>88</v>
      </c>
      <c r="BV37" s="306">
        <f t="shared" si="35"/>
        <v>3035</v>
      </c>
      <c r="BW37" s="224">
        <f t="shared" si="18"/>
        <v>76.008014024542945</v>
      </c>
    </row>
    <row r="38" spans="1:104" x14ac:dyDescent="0.3">
      <c r="B38" s="75"/>
      <c r="C38" s="75"/>
      <c r="D38" s="75"/>
      <c r="E38" s="353"/>
      <c r="F38" s="75"/>
      <c r="G38" s="75"/>
      <c r="H38" s="354"/>
      <c r="I38" s="265"/>
      <c r="J38" s="265"/>
      <c r="K38" s="75"/>
      <c r="L38" s="75"/>
      <c r="M38" s="306"/>
      <c r="T38" s="306">
        <v>24</v>
      </c>
      <c r="U38" s="306">
        <v>15</v>
      </c>
      <c r="V38" s="306">
        <v>24.9</v>
      </c>
      <c r="W38" s="306">
        <v>8</v>
      </c>
      <c r="X38" s="306">
        <v>62.7</v>
      </c>
      <c r="Y38" s="306">
        <v>144</v>
      </c>
      <c r="Z38" s="306">
        <v>63.3</v>
      </c>
      <c r="AA38" s="306">
        <v>377</v>
      </c>
      <c r="AB38" s="306">
        <v>73.8</v>
      </c>
      <c r="AC38" s="306">
        <v>470</v>
      </c>
      <c r="AD38" s="306">
        <v>77.7</v>
      </c>
      <c r="AE38" s="306">
        <v>252</v>
      </c>
      <c r="AF38" s="306">
        <v>86.3</v>
      </c>
      <c r="AG38" s="306">
        <v>248</v>
      </c>
      <c r="AH38" s="306">
        <v>74.900000000000006</v>
      </c>
      <c r="AI38" s="306">
        <v>339</v>
      </c>
      <c r="AJ38" s="306">
        <v>73.5</v>
      </c>
      <c r="AK38" s="306">
        <v>416</v>
      </c>
      <c r="AL38" s="306">
        <v>74.8</v>
      </c>
      <c r="AM38" s="306">
        <v>424</v>
      </c>
      <c r="AN38" s="306">
        <v>78.8</v>
      </c>
      <c r="AO38" s="306">
        <v>146</v>
      </c>
      <c r="AP38" s="306">
        <v>81.8</v>
      </c>
      <c r="AQ38" s="306">
        <v>176</v>
      </c>
      <c r="AR38" s="306">
        <v>87.9</v>
      </c>
      <c r="AS38" s="230">
        <v>3013</v>
      </c>
      <c r="AT38" s="306">
        <v>75.900000000000006</v>
      </c>
      <c r="AW38" s="306">
        <v>24</v>
      </c>
      <c r="AX38" s="306">
        <f t="shared" si="23"/>
        <v>15</v>
      </c>
      <c r="AY38" s="224">
        <f t="shared" si="36"/>
        <v>25.423728813559322</v>
      </c>
      <c r="AZ38" s="306">
        <f t="shared" si="24"/>
        <v>8</v>
      </c>
      <c r="BA38" s="224">
        <f t="shared" si="7"/>
        <v>57.142857142857139</v>
      </c>
      <c r="BB38" s="306">
        <f t="shared" si="25"/>
        <v>144</v>
      </c>
      <c r="BC38" s="224">
        <f t="shared" si="8"/>
        <v>63.436123348017624</v>
      </c>
      <c r="BD38" s="306">
        <f t="shared" si="26"/>
        <v>377</v>
      </c>
      <c r="BE38" s="224">
        <f t="shared" si="9"/>
        <v>73.921568627450981</v>
      </c>
      <c r="BF38" s="306">
        <f t="shared" si="27"/>
        <v>472</v>
      </c>
      <c r="BG38" s="224">
        <f t="shared" si="10"/>
        <v>77.887788778877891</v>
      </c>
      <c r="BH38" s="306">
        <f t="shared" si="28"/>
        <v>263</v>
      </c>
      <c r="BI38" s="224">
        <f t="shared" si="11"/>
        <v>86.229508196721312</v>
      </c>
      <c r="BJ38" s="306">
        <f t="shared" si="29"/>
        <v>251</v>
      </c>
      <c r="BK38" s="224">
        <f t="shared" si="12"/>
        <v>75.149700598802397</v>
      </c>
      <c r="BL38" s="306">
        <f t="shared" si="30"/>
        <v>344</v>
      </c>
      <c r="BM38" s="224">
        <f t="shared" si="13"/>
        <v>73.978494623655905</v>
      </c>
      <c r="BN38" s="306">
        <f t="shared" si="31"/>
        <v>416</v>
      </c>
      <c r="BO38" s="224">
        <f t="shared" si="14"/>
        <v>74.82014388489209</v>
      </c>
      <c r="BP38" s="306">
        <f t="shared" si="32"/>
        <v>424</v>
      </c>
      <c r="BQ38" s="224">
        <f t="shared" si="15"/>
        <v>78.957169459962756</v>
      </c>
      <c r="BR38" s="306">
        <f t="shared" si="33"/>
        <v>146</v>
      </c>
      <c r="BS38" s="224">
        <f t="shared" si="16"/>
        <v>81.564245810055866</v>
      </c>
      <c r="BT38" s="306">
        <f t="shared" si="34"/>
        <v>176</v>
      </c>
      <c r="BU38" s="224">
        <f t="shared" si="17"/>
        <v>88</v>
      </c>
      <c r="BV38" s="306">
        <f t="shared" si="35"/>
        <v>3035</v>
      </c>
      <c r="BW38" s="224">
        <f t="shared" si="18"/>
        <v>76.008014024542945</v>
      </c>
    </row>
    <row r="39" spans="1:104" x14ac:dyDescent="0.3">
      <c r="B39" s="75"/>
      <c r="C39" s="75"/>
      <c r="D39" s="75"/>
      <c r="E39" s="353"/>
      <c r="F39" s="75"/>
      <c r="G39" s="75"/>
      <c r="H39" s="354"/>
      <c r="I39" s="265"/>
      <c r="J39" s="265"/>
      <c r="K39" s="75"/>
      <c r="L39" s="75"/>
      <c r="M39" s="306"/>
      <c r="T39" s="306">
        <v>25</v>
      </c>
      <c r="U39" s="306">
        <v>15</v>
      </c>
      <c r="V39" s="306">
        <v>24.9</v>
      </c>
      <c r="W39" s="306">
        <v>8</v>
      </c>
      <c r="X39" s="306">
        <v>62.7</v>
      </c>
      <c r="Y39" s="306">
        <v>144</v>
      </c>
      <c r="Z39" s="306">
        <v>63.3</v>
      </c>
      <c r="AA39" s="306">
        <v>377</v>
      </c>
      <c r="AB39" s="306">
        <v>73.8</v>
      </c>
      <c r="AC39" s="306">
        <v>470</v>
      </c>
      <c r="AD39" s="306">
        <v>77.7</v>
      </c>
      <c r="AE39" s="306">
        <v>252</v>
      </c>
      <c r="AF39" s="306">
        <v>86.3</v>
      </c>
      <c r="AG39" s="306">
        <v>248</v>
      </c>
      <c r="AH39" s="306">
        <v>74.900000000000006</v>
      </c>
      <c r="AI39" s="306">
        <v>339</v>
      </c>
      <c r="AJ39" s="306">
        <v>73.5</v>
      </c>
      <c r="AK39" s="306">
        <v>416</v>
      </c>
      <c r="AL39" s="306">
        <v>74.8</v>
      </c>
      <c r="AM39" s="306">
        <v>424</v>
      </c>
      <c r="AN39" s="306">
        <v>78.8</v>
      </c>
      <c r="AO39" s="306">
        <v>146</v>
      </c>
      <c r="AP39" s="306">
        <v>81.8</v>
      </c>
      <c r="AQ39" s="306">
        <v>176</v>
      </c>
      <c r="AR39" s="306">
        <v>87.9</v>
      </c>
      <c r="AS39" s="230">
        <v>3013</v>
      </c>
      <c r="AT39" s="306">
        <v>75.900000000000006</v>
      </c>
      <c r="AW39" s="306">
        <v>25</v>
      </c>
      <c r="AX39" s="306">
        <f t="shared" si="23"/>
        <v>15</v>
      </c>
      <c r="AY39" s="224">
        <f t="shared" si="36"/>
        <v>25.423728813559322</v>
      </c>
      <c r="AZ39" s="306">
        <f t="shared" si="24"/>
        <v>8</v>
      </c>
      <c r="BA39" s="224">
        <f>(AZ39/$AZ$25)*100</f>
        <v>57.142857142857139</v>
      </c>
      <c r="BB39" s="306">
        <f t="shared" si="25"/>
        <v>144</v>
      </c>
      <c r="BC39" s="224">
        <f t="shared" si="8"/>
        <v>63.436123348017624</v>
      </c>
      <c r="BD39" s="306">
        <f t="shared" si="26"/>
        <v>377</v>
      </c>
      <c r="BE39" s="224">
        <f t="shared" si="9"/>
        <v>73.921568627450981</v>
      </c>
      <c r="BF39" s="306">
        <f t="shared" si="27"/>
        <v>472</v>
      </c>
      <c r="BG39" s="224">
        <f t="shared" si="10"/>
        <v>77.887788778877891</v>
      </c>
      <c r="BH39" s="306">
        <f t="shared" si="28"/>
        <v>263</v>
      </c>
      <c r="BI39" s="224">
        <f t="shared" si="11"/>
        <v>86.229508196721312</v>
      </c>
      <c r="BJ39" s="306">
        <f t="shared" si="29"/>
        <v>251</v>
      </c>
      <c r="BK39" s="224">
        <f t="shared" si="12"/>
        <v>75.149700598802397</v>
      </c>
      <c r="BL39" s="306">
        <f t="shared" si="30"/>
        <v>344</v>
      </c>
      <c r="BM39" s="224">
        <f t="shared" si="13"/>
        <v>73.978494623655905</v>
      </c>
      <c r="BN39" s="306">
        <f t="shared" si="31"/>
        <v>416</v>
      </c>
      <c r="BO39" s="224">
        <f t="shared" si="14"/>
        <v>74.82014388489209</v>
      </c>
      <c r="BP39" s="306">
        <f t="shared" si="32"/>
        <v>424</v>
      </c>
      <c r="BQ39" s="224">
        <f t="shared" si="15"/>
        <v>78.957169459962756</v>
      </c>
      <c r="BR39" s="306">
        <f t="shared" si="33"/>
        <v>146</v>
      </c>
      <c r="BS39" s="224">
        <f>(BR39/$BR$25)*100</f>
        <v>81.564245810055866</v>
      </c>
      <c r="BT39" s="306">
        <f t="shared" si="34"/>
        <v>176</v>
      </c>
      <c r="BU39" s="224">
        <f t="shared" si="17"/>
        <v>88</v>
      </c>
      <c r="BV39" s="306">
        <f t="shared" si="35"/>
        <v>3035</v>
      </c>
      <c r="BW39" s="224">
        <f t="shared" si="18"/>
        <v>76.008014024542945</v>
      </c>
    </row>
    <row r="40" spans="1:104" x14ac:dyDescent="0.3">
      <c r="B40" s="75"/>
      <c r="C40" s="75"/>
      <c r="D40" s="75"/>
      <c r="E40" s="353"/>
      <c r="F40" s="75"/>
      <c r="G40" s="75"/>
      <c r="H40" s="354"/>
      <c r="I40" s="265"/>
      <c r="J40" s="265"/>
      <c r="K40" s="75"/>
      <c r="L40" s="75"/>
    </row>
    <row r="41" spans="1:104" ht="15.6" x14ac:dyDescent="0.3">
      <c r="B41" s="352"/>
      <c r="C41" s="352"/>
      <c r="D41" s="352"/>
      <c r="E41" s="355"/>
      <c r="F41" s="352"/>
      <c r="G41" s="75"/>
      <c r="H41" s="354"/>
      <c r="I41" s="265"/>
      <c r="J41" s="265"/>
      <c r="K41" s="352"/>
      <c r="L41" s="352"/>
      <c r="S41" s="20" t="s">
        <v>109</v>
      </c>
      <c r="AV41" s="223" t="s">
        <v>113</v>
      </c>
    </row>
    <row r="42" spans="1:104" ht="15.6" x14ac:dyDescent="0.3">
      <c r="B42" s="352"/>
      <c r="C42" s="352"/>
      <c r="D42" s="352"/>
      <c r="E42" s="355"/>
      <c r="F42" s="352"/>
      <c r="G42" s="352"/>
      <c r="H42" s="354"/>
      <c r="I42" s="265"/>
      <c r="J42" s="265"/>
      <c r="K42" s="352"/>
      <c r="L42" s="352"/>
      <c r="U42" s="223">
        <v>1</v>
      </c>
      <c r="V42" s="306">
        <v>1</v>
      </c>
      <c r="W42" s="223">
        <v>2</v>
      </c>
      <c r="X42" s="306">
        <v>0</v>
      </c>
      <c r="Y42" s="223">
        <v>3</v>
      </c>
      <c r="Z42" s="306">
        <v>9</v>
      </c>
      <c r="AA42" s="223">
        <v>4</v>
      </c>
      <c r="AB42" s="306">
        <v>0</v>
      </c>
      <c r="AC42" s="223">
        <v>5</v>
      </c>
      <c r="AD42" s="306">
        <v>19</v>
      </c>
      <c r="AE42" s="223">
        <v>6</v>
      </c>
      <c r="AF42" s="306">
        <v>20</v>
      </c>
      <c r="AG42" s="223">
        <v>7</v>
      </c>
      <c r="AH42" s="306">
        <v>17</v>
      </c>
      <c r="AI42" s="223">
        <v>8</v>
      </c>
      <c r="AJ42" s="306">
        <v>1</v>
      </c>
      <c r="AK42" s="223">
        <v>9</v>
      </c>
      <c r="AL42" s="306">
        <v>40</v>
      </c>
      <c r="AM42" s="223">
        <v>10</v>
      </c>
      <c r="AN42" s="306">
        <v>13</v>
      </c>
      <c r="AO42" s="223">
        <v>11</v>
      </c>
      <c r="AP42" s="306">
        <v>10</v>
      </c>
      <c r="AQ42" s="223">
        <v>12</v>
      </c>
      <c r="AR42" s="306">
        <v>2</v>
      </c>
      <c r="AS42" s="306" t="s">
        <v>103</v>
      </c>
      <c r="AV42" s="20" t="s">
        <v>162</v>
      </c>
      <c r="BY42" s="330" t="s">
        <v>25</v>
      </c>
      <c r="BZ42" s="330"/>
      <c r="CA42" s="330"/>
      <c r="CB42" s="330"/>
      <c r="CC42" s="330"/>
      <c r="CD42" s="330"/>
      <c r="CE42" s="330"/>
      <c r="CF42" s="330"/>
      <c r="CG42" s="330"/>
      <c r="CH42" s="330"/>
      <c r="CI42" s="330"/>
      <c r="CJ42" s="330"/>
      <c r="CK42" s="330"/>
      <c r="CM42" s="330" t="s">
        <v>25</v>
      </c>
      <c r="CN42" s="330"/>
      <c r="CO42" s="330"/>
      <c r="CP42" s="330"/>
      <c r="CQ42" s="330"/>
      <c r="CR42" s="330"/>
      <c r="CS42" s="330"/>
      <c r="CT42" s="330"/>
      <c r="CU42" s="330"/>
      <c r="CV42" s="330"/>
      <c r="CW42" s="330"/>
      <c r="CX42" s="330"/>
      <c r="CY42" s="330"/>
    </row>
    <row r="43" spans="1:104" ht="15.6" x14ac:dyDescent="0.3">
      <c r="B43" s="352"/>
      <c r="C43" s="352"/>
      <c r="D43" s="352"/>
      <c r="E43" s="355"/>
      <c r="F43" s="352"/>
      <c r="G43" s="352"/>
      <c r="H43" s="354"/>
      <c r="I43" s="265"/>
      <c r="J43" s="265"/>
      <c r="K43" s="352"/>
      <c r="L43" s="352"/>
      <c r="S43" s="306" t="s">
        <v>83</v>
      </c>
      <c r="T43" s="306" t="s">
        <v>73</v>
      </c>
      <c r="U43" s="306">
        <v>2</v>
      </c>
      <c r="V43" s="306">
        <v>100</v>
      </c>
      <c r="W43" s="306">
        <v>0</v>
      </c>
      <c r="X43" s="306">
        <v>0</v>
      </c>
      <c r="Y43" s="306">
        <v>22</v>
      </c>
      <c r="Z43" s="306">
        <v>100</v>
      </c>
      <c r="AA43" s="306">
        <v>0</v>
      </c>
      <c r="AB43" s="306">
        <v>0</v>
      </c>
      <c r="AC43" s="306">
        <v>60</v>
      </c>
      <c r="AD43" s="306">
        <v>100</v>
      </c>
      <c r="AE43" s="306">
        <v>61</v>
      </c>
      <c r="AF43" s="306">
        <v>100</v>
      </c>
      <c r="AG43" s="306">
        <v>41</v>
      </c>
      <c r="AH43" s="306">
        <v>100</v>
      </c>
      <c r="AI43" s="306">
        <v>2</v>
      </c>
      <c r="AJ43" s="306">
        <v>100</v>
      </c>
      <c r="AK43" s="306">
        <v>107</v>
      </c>
      <c r="AL43" s="306">
        <v>100</v>
      </c>
      <c r="AM43" s="306">
        <v>45</v>
      </c>
      <c r="AN43" s="306">
        <v>100</v>
      </c>
      <c r="AO43" s="306">
        <v>29</v>
      </c>
      <c r="AP43" s="306">
        <v>100</v>
      </c>
      <c r="AQ43" s="306">
        <v>4</v>
      </c>
      <c r="AR43" s="306">
        <v>100</v>
      </c>
      <c r="AS43" s="306">
        <v>373</v>
      </c>
      <c r="AT43" s="306">
        <v>100</v>
      </c>
      <c r="AV43" s="306" t="s">
        <v>51</v>
      </c>
      <c r="AX43" s="306">
        <v>1</v>
      </c>
      <c r="AZ43" s="306">
        <v>2</v>
      </c>
      <c r="BB43" s="306">
        <v>3</v>
      </c>
      <c r="BD43" s="306">
        <v>4</v>
      </c>
      <c r="BF43" s="306">
        <v>5</v>
      </c>
      <c r="BH43" s="306">
        <v>6</v>
      </c>
      <c r="BJ43" s="306">
        <v>7</v>
      </c>
      <c r="BL43" s="306">
        <v>8</v>
      </c>
      <c r="BN43" s="306">
        <v>9</v>
      </c>
      <c r="BP43" s="306">
        <v>10</v>
      </c>
      <c r="BR43" s="306">
        <v>11</v>
      </c>
      <c r="BT43" s="306">
        <v>12</v>
      </c>
      <c r="BV43" s="306" t="s">
        <v>158</v>
      </c>
      <c r="BY43" s="310" t="s">
        <v>178</v>
      </c>
    </row>
    <row r="44" spans="1:104" x14ac:dyDescent="0.3">
      <c r="B44" s="352"/>
      <c r="C44" s="352"/>
      <c r="D44" s="352"/>
      <c r="E44" s="352"/>
      <c r="F44" s="352"/>
      <c r="G44" s="352"/>
      <c r="H44" s="352"/>
      <c r="I44" s="352"/>
      <c r="J44" s="352"/>
      <c r="K44" s="352"/>
      <c r="L44" s="352"/>
      <c r="T44" s="306" t="s">
        <v>101</v>
      </c>
      <c r="U44" s="306">
        <v>2</v>
      </c>
      <c r="V44" s="306">
        <v>100</v>
      </c>
      <c r="W44" s="306">
        <v>0</v>
      </c>
      <c r="X44" s="306">
        <v>0</v>
      </c>
      <c r="Y44" s="306">
        <v>8</v>
      </c>
      <c r="Z44" s="306">
        <v>37</v>
      </c>
      <c r="AA44" s="306">
        <v>0</v>
      </c>
      <c r="AB44" s="306">
        <v>0</v>
      </c>
      <c r="AC44" s="306">
        <v>6</v>
      </c>
      <c r="AD44" s="306">
        <v>10.3</v>
      </c>
      <c r="AE44" s="306">
        <v>16</v>
      </c>
      <c r="AF44" s="306">
        <v>25.7</v>
      </c>
      <c r="AG44" s="306">
        <v>18</v>
      </c>
      <c r="AH44" s="306">
        <v>43.4</v>
      </c>
      <c r="AI44" s="306">
        <v>0</v>
      </c>
      <c r="AJ44" s="306">
        <v>0</v>
      </c>
      <c r="AK44" s="306">
        <v>41</v>
      </c>
      <c r="AL44" s="306">
        <v>38.299999999999997</v>
      </c>
      <c r="AM44" s="306">
        <v>0</v>
      </c>
      <c r="AN44" s="306">
        <v>0</v>
      </c>
      <c r="AO44" s="306">
        <v>10</v>
      </c>
      <c r="AP44" s="306">
        <v>35.9</v>
      </c>
      <c r="AQ44" s="306">
        <v>1</v>
      </c>
      <c r="AR44" s="306">
        <v>31.6</v>
      </c>
      <c r="AS44" s="306">
        <v>102</v>
      </c>
      <c r="AT44" s="306">
        <v>27.5</v>
      </c>
      <c r="AV44" s="325" t="s">
        <v>113</v>
      </c>
      <c r="AW44" s="306" t="s">
        <v>73</v>
      </c>
      <c r="AX44" s="306">
        <f t="shared" ref="AX44:AX57" si="37">U43+U78</f>
        <v>2</v>
      </c>
      <c r="AY44" s="306">
        <v>100</v>
      </c>
      <c r="AZ44" s="306">
        <f t="shared" ref="AZ44:AZ57" si="38">W43+W78</f>
        <v>2</v>
      </c>
      <c r="BA44" s="306">
        <v>100</v>
      </c>
      <c r="BB44" s="306">
        <f t="shared" ref="BB44:BB57" si="39">Y43+Y78</f>
        <v>31</v>
      </c>
      <c r="BC44" s="306">
        <v>100</v>
      </c>
      <c r="BD44" s="306">
        <f t="shared" ref="BD44:BD57" si="40">AA43+AA78</f>
        <v>0</v>
      </c>
      <c r="BE44" s="224">
        <v>0</v>
      </c>
      <c r="BF44" s="306">
        <f t="shared" ref="BF44:BF57" si="41">AC43+AC78</f>
        <v>66</v>
      </c>
      <c r="BG44" s="306">
        <v>100</v>
      </c>
      <c r="BH44" s="306">
        <f t="shared" ref="BH44:BH57" si="42">AE43+AE78</f>
        <v>112</v>
      </c>
      <c r="BI44" s="306">
        <v>100</v>
      </c>
      <c r="BJ44" s="306">
        <f t="shared" ref="BJ44:BJ57" si="43">AG43+AG78</f>
        <v>92</v>
      </c>
      <c r="BK44" s="306">
        <f>AH44+AH80</f>
        <v>43.4</v>
      </c>
      <c r="BL44" s="306">
        <f t="shared" ref="BL44:BL57" si="44">AI43+AI78</f>
        <v>87</v>
      </c>
      <c r="BM44" s="306">
        <v>100</v>
      </c>
      <c r="BN44" s="306">
        <f t="shared" ref="BN44:BN57" si="45">AK43+AK78</f>
        <v>136</v>
      </c>
      <c r="BO44" s="306">
        <v>100</v>
      </c>
      <c r="BP44" s="306">
        <f t="shared" ref="BP44:BP57" si="46">AM43+AM78</f>
        <v>59</v>
      </c>
      <c r="BQ44" s="306">
        <v>100</v>
      </c>
      <c r="BR44" s="306">
        <f t="shared" ref="BR44:BR57" si="47">AO43+AO78</f>
        <v>33</v>
      </c>
      <c r="BS44" s="306">
        <v>100</v>
      </c>
      <c r="BT44" s="306">
        <f t="shared" ref="BT44:BT57" si="48">AQ43+AQ78</f>
        <v>5</v>
      </c>
      <c r="BU44" s="306">
        <v>100</v>
      </c>
      <c r="BV44" s="306">
        <f t="shared" ref="BV44:BV57" si="49">AS43+AS78</f>
        <v>628</v>
      </c>
      <c r="BW44" s="306">
        <v>100</v>
      </c>
      <c r="BY44" s="306" t="s">
        <v>47</v>
      </c>
      <c r="BZ44" s="306" t="s">
        <v>114</v>
      </c>
      <c r="CN44" s="306" t="s">
        <v>179</v>
      </c>
    </row>
    <row r="45" spans="1:104" x14ac:dyDescent="0.3">
      <c r="B45" s="352"/>
      <c r="C45" s="352"/>
      <c r="D45" s="352"/>
      <c r="E45" s="352"/>
      <c r="F45" s="352"/>
      <c r="G45" s="352"/>
      <c r="H45" s="352"/>
      <c r="I45" s="352"/>
      <c r="J45" s="352"/>
      <c r="K45" s="352"/>
      <c r="L45" s="352"/>
      <c r="T45" s="306">
        <v>14</v>
      </c>
      <c r="U45" s="306">
        <v>0</v>
      </c>
      <c r="V45" s="306">
        <v>0</v>
      </c>
      <c r="W45" s="306">
        <v>0</v>
      </c>
      <c r="X45" s="306">
        <v>0</v>
      </c>
      <c r="Y45" s="306">
        <v>0</v>
      </c>
      <c r="Z45" s="306">
        <v>0</v>
      </c>
      <c r="AA45" s="306">
        <v>0</v>
      </c>
      <c r="AB45" s="306">
        <v>0</v>
      </c>
      <c r="AC45" s="306">
        <v>0</v>
      </c>
      <c r="AD45" s="306">
        <v>0</v>
      </c>
      <c r="AE45" s="306">
        <v>0</v>
      </c>
      <c r="AF45" s="306">
        <v>0</v>
      </c>
      <c r="AG45" s="306">
        <v>0</v>
      </c>
      <c r="AH45" s="306">
        <v>0</v>
      </c>
      <c r="AI45" s="306">
        <v>0</v>
      </c>
      <c r="AJ45" s="306">
        <v>0</v>
      </c>
      <c r="AK45" s="306">
        <v>0</v>
      </c>
      <c r="AL45" s="306">
        <v>0</v>
      </c>
      <c r="AM45" s="306">
        <v>0</v>
      </c>
      <c r="AN45" s="306">
        <v>0</v>
      </c>
      <c r="AO45" s="306">
        <v>0</v>
      </c>
      <c r="AP45" s="306">
        <v>0</v>
      </c>
      <c r="AQ45" s="306">
        <v>0</v>
      </c>
      <c r="AR45" s="306">
        <v>0</v>
      </c>
      <c r="AS45" s="306">
        <v>0</v>
      </c>
      <c r="AT45" s="306">
        <v>0</v>
      </c>
      <c r="AW45" s="306" t="s">
        <v>101</v>
      </c>
      <c r="AX45" s="306">
        <f>U44+U79</f>
        <v>2</v>
      </c>
      <c r="AY45" s="224">
        <f>(AX45/$AX$44)*100</f>
        <v>100</v>
      </c>
      <c r="AZ45" s="306">
        <f t="shared" si="38"/>
        <v>2</v>
      </c>
      <c r="BA45" s="224">
        <v>0</v>
      </c>
      <c r="BB45" s="306">
        <f t="shared" si="39"/>
        <v>17</v>
      </c>
      <c r="BC45" s="224">
        <f>(BB45/$BB$44)*100</f>
        <v>54.838709677419352</v>
      </c>
      <c r="BD45" s="306">
        <f t="shared" si="40"/>
        <v>0</v>
      </c>
      <c r="BE45" s="224">
        <v>0</v>
      </c>
      <c r="BF45" s="306">
        <f t="shared" si="41"/>
        <v>10</v>
      </c>
      <c r="BG45" s="224">
        <f>(BF45/$BF$44)*100</f>
        <v>15.151515151515152</v>
      </c>
      <c r="BH45" s="306">
        <f t="shared" si="42"/>
        <v>54</v>
      </c>
      <c r="BI45" s="224">
        <f>(BH45/$BH$44)*100</f>
        <v>48.214285714285715</v>
      </c>
      <c r="BJ45" s="306">
        <f t="shared" si="43"/>
        <v>66</v>
      </c>
      <c r="BK45" s="224">
        <f>(BJ45/$BJ$44)*100</f>
        <v>71.739130434782609</v>
      </c>
      <c r="BL45" s="306">
        <f t="shared" si="44"/>
        <v>61</v>
      </c>
      <c r="BM45" s="224">
        <f>(BL45/$BL$44)*100</f>
        <v>70.114942528735639</v>
      </c>
      <c r="BN45" s="306">
        <f t="shared" si="45"/>
        <v>54</v>
      </c>
      <c r="BO45" s="224">
        <f>(BN45/$BN$44)*100</f>
        <v>39.705882352941174</v>
      </c>
      <c r="BP45" s="306">
        <f t="shared" si="46"/>
        <v>12</v>
      </c>
      <c r="BQ45" s="224">
        <f>(BP45/$BP$44)*100</f>
        <v>20.33898305084746</v>
      </c>
      <c r="BR45" s="306">
        <f t="shared" si="47"/>
        <v>14</v>
      </c>
      <c r="BS45" s="224">
        <f>(BR45/$BR$44)*100</f>
        <v>42.424242424242422</v>
      </c>
      <c r="BT45" s="306">
        <f t="shared" si="48"/>
        <v>2</v>
      </c>
      <c r="BU45" s="224">
        <f>(BT45/$BT$44)*100</f>
        <v>40</v>
      </c>
      <c r="BV45" s="306">
        <f t="shared" si="49"/>
        <v>296</v>
      </c>
      <c r="BW45" s="224">
        <f>(BV45/$BV$44)*100</f>
        <v>47.133757961783438</v>
      </c>
      <c r="BZ45" s="306">
        <v>1</v>
      </c>
      <c r="CA45" s="306">
        <v>2</v>
      </c>
      <c r="CB45" s="306">
        <v>3</v>
      </c>
      <c r="CC45" s="306">
        <v>4</v>
      </c>
      <c r="CD45" s="306">
        <v>5</v>
      </c>
      <c r="CE45" s="306">
        <v>6</v>
      </c>
      <c r="CF45" s="306">
        <v>7</v>
      </c>
      <c r="CG45" s="306">
        <v>8</v>
      </c>
      <c r="CH45" s="306">
        <v>9</v>
      </c>
      <c r="CI45" s="306">
        <v>10</v>
      </c>
      <c r="CJ45" s="306">
        <v>11</v>
      </c>
      <c r="CK45" s="306">
        <v>12</v>
      </c>
      <c r="CN45" s="306">
        <v>1</v>
      </c>
      <c r="CO45" s="306">
        <v>2</v>
      </c>
      <c r="CP45" s="306">
        <v>3</v>
      </c>
      <c r="CQ45" s="306">
        <v>4</v>
      </c>
      <c r="CR45" s="306">
        <v>5</v>
      </c>
      <c r="CS45" s="306">
        <v>6</v>
      </c>
      <c r="CT45" s="306">
        <v>7</v>
      </c>
      <c r="CU45" s="306">
        <v>8</v>
      </c>
      <c r="CV45" s="306">
        <v>9</v>
      </c>
      <c r="CW45" s="306">
        <v>10</v>
      </c>
      <c r="CX45" s="306">
        <v>11</v>
      </c>
      <c r="CY45" s="306">
        <v>12</v>
      </c>
    </row>
    <row r="46" spans="1:104" x14ac:dyDescent="0.3">
      <c r="B46" s="352"/>
      <c r="C46" s="352"/>
      <c r="D46" s="352"/>
      <c r="E46" s="352"/>
      <c r="F46" s="352"/>
      <c r="G46" s="352"/>
      <c r="H46" s="352"/>
      <c r="I46" s="352"/>
      <c r="J46" s="352"/>
      <c r="K46" s="352"/>
      <c r="L46" s="352"/>
      <c r="T46" s="306">
        <v>15</v>
      </c>
      <c r="U46" s="306">
        <v>0</v>
      </c>
      <c r="V46" s="306">
        <v>0</v>
      </c>
      <c r="W46" s="306">
        <v>0</v>
      </c>
      <c r="X46" s="306">
        <v>0</v>
      </c>
      <c r="Y46" s="306">
        <v>10</v>
      </c>
      <c r="Z46" s="306">
        <v>48.1</v>
      </c>
      <c r="AA46" s="306">
        <v>0</v>
      </c>
      <c r="AB46" s="306">
        <v>0</v>
      </c>
      <c r="AC46" s="306">
        <v>13</v>
      </c>
      <c r="AD46" s="306">
        <v>21.3</v>
      </c>
      <c r="AE46" s="306">
        <v>5</v>
      </c>
      <c r="AF46" s="306">
        <v>8.5</v>
      </c>
      <c r="AG46" s="306">
        <v>11</v>
      </c>
      <c r="AH46" s="306">
        <v>26.1</v>
      </c>
      <c r="AI46" s="306">
        <v>2</v>
      </c>
      <c r="AJ46" s="306">
        <v>100</v>
      </c>
      <c r="AK46" s="306">
        <v>19</v>
      </c>
      <c r="AL46" s="306">
        <v>17.399999999999999</v>
      </c>
      <c r="AM46" s="306">
        <v>9</v>
      </c>
      <c r="AN46" s="306">
        <v>20.6</v>
      </c>
      <c r="AO46" s="306">
        <v>9</v>
      </c>
      <c r="AP46" s="306">
        <v>32</v>
      </c>
      <c r="AQ46" s="306">
        <v>3</v>
      </c>
      <c r="AR46" s="306">
        <v>68.400000000000006</v>
      </c>
      <c r="AS46" s="306">
        <v>81</v>
      </c>
      <c r="AT46" s="306">
        <v>21.7</v>
      </c>
      <c r="AW46" s="306">
        <v>14</v>
      </c>
      <c r="AX46" s="306">
        <f t="shared" si="37"/>
        <v>0</v>
      </c>
      <c r="AY46" s="224">
        <f t="shared" ref="AY46:AY56" si="50">(AX46/$AX$44)*100</f>
        <v>0</v>
      </c>
      <c r="AZ46" s="306">
        <f t="shared" si="38"/>
        <v>0</v>
      </c>
      <c r="BA46" s="224">
        <v>0</v>
      </c>
      <c r="BB46" s="306">
        <f t="shared" si="39"/>
        <v>0</v>
      </c>
      <c r="BC46" s="224">
        <f t="shared" ref="BC46:BC57" si="51">(BB46/$BB$44)*100</f>
        <v>0</v>
      </c>
      <c r="BD46" s="306">
        <f t="shared" si="40"/>
        <v>0</v>
      </c>
      <c r="BE46" s="224">
        <v>0</v>
      </c>
      <c r="BF46" s="306">
        <f t="shared" si="41"/>
        <v>0</v>
      </c>
      <c r="BG46" s="224">
        <f t="shared" ref="BG46:BG57" si="52">(BF46/$BF$44)*100</f>
        <v>0</v>
      </c>
      <c r="BH46" s="306">
        <f t="shared" si="42"/>
        <v>0</v>
      </c>
      <c r="BI46" s="224">
        <f t="shared" ref="BI46:BI57" si="53">(BH46/$BH$44)*100</f>
        <v>0</v>
      </c>
      <c r="BJ46" s="306">
        <f t="shared" si="43"/>
        <v>0</v>
      </c>
      <c r="BK46" s="224">
        <f t="shared" ref="BK46:BK57" si="54">(BJ46/$BJ$44)*100</f>
        <v>0</v>
      </c>
      <c r="BL46" s="306">
        <f t="shared" si="44"/>
        <v>0</v>
      </c>
      <c r="BM46" s="224">
        <f t="shared" ref="BM46:BM57" si="55">(BL46/$BL$44)*100</f>
        <v>0</v>
      </c>
      <c r="BN46" s="306">
        <f t="shared" si="45"/>
        <v>0</v>
      </c>
      <c r="BO46" s="224">
        <f t="shared" ref="BO46:BO57" si="56">(BN46/$BN$44)*100</f>
        <v>0</v>
      </c>
      <c r="BP46" s="306">
        <f t="shared" si="46"/>
        <v>0</v>
      </c>
      <c r="BQ46" s="224">
        <f>(BP46/$BP$44)*100</f>
        <v>0</v>
      </c>
      <c r="BR46" s="306">
        <f t="shared" si="47"/>
        <v>0</v>
      </c>
      <c r="BS46" s="224">
        <f t="shared" ref="BS46:BS57" si="57">(BR46/$BR$44)*100</f>
        <v>0</v>
      </c>
      <c r="BT46" s="306">
        <f t="shared" si="48"/>
        <v>0</v>
      </c>
      <c r="BU46" s="224">
        <f>(BT46/$BT$44)*100</f>
        <v>0</v>
      </c>
      <c r="BV46" s="306">
        <f t="shared" si="49"/>
        <v>0</v>
      </c>
      <c r="BW46" s="224">
        <f t="shared" ref="BW46:BW57" si="58">(BV46/$BV$44)*100</f>
        <v>0</v>
      </c>
      <c r="BY46" s="306" t="s">
        <v>101</v>
      </c>
      <c r="BZ46" s="308" t="e">
        <f>#REF!</f>
        <v>#REF!</v>
      </c>
      <c r="CA46" s="308" t="e">
        <f>#REF!</f>
        <v>#REF!</v>
      </c>
      <c r="CB46" s="308" t="e">
        <f>#REF!</f>
        <v>#REF!</v>
      </c>
      <c r="CC46" s="308" t="e">
        <f>#REF!</f>
        <v>#REF!</v>
      </c>
      <c r="CD46" s="308" t="e">
        <f>#REF!</f>
        <v>#REF!</v>
      </c>
      <c r="CE46" s="308" t="e">
        <f>#REF!</f>
        <v>#REF!</v>
      </c>
      <c r="CF46" s="308" t="e">
        <f>#REF!</f>
        <v>#REF!</v>
      </c>
      <c r="CG46" s="308" t="e">
        <f>#REF!</f>
        <v>#REF!</v>
      </c>
      <c r="CH46" s="308" t="e">
        <f>#REF!</f>
        <v>#REF!</v>
      </c>
      <c r="CI46" s="308" t="e">
        <f>#REF!</f>
        <v>#REF!</v>
      </c>
      <c r="CJ46" s="308" t="e">
        <f>#REF!</f>
        <v>#REF!</v>
      </c>
      <c r="CK46" s="308" t="e">
        <f>#REF!</f>
        <v>#REF!</v>
      </c>
      <c r="CL46" s="309"/>
      <c r="CM46" s="306" t="s">
        <v>101</v>
      </c>
      <c r="CN46" s="331" t="e">
        <f t="shared" ref="CN46:CY53" si="59">BZ46/100</f>
        <v>#REF!</v>
      </c>
      <c r="CO46" s="331" t="e">
        <f t="shared" si="59"/>
        <v>#REF!</v>
      </c>
      <c r="CP46" s="331" t="e">
        <f t="shared" si="59"/>
        <v>#REF!</v>
      </c>
      <c r="CQ46" s="331" t="e">
        <f t="shared" si="59"/>
        <v>#REF!</v>
      </c>
      <c r="CR46" s="331" t="e">
        <f t="shared" si="59"/>
        <v>#REF!</v>
      </c>
      <c r="CS46" s="331" t="e">
        <f t="shared" si="59"/>
        <v>#REF!</v>
      </c>
      <c r="CT46" s="331" t="e">
        <f t="shared" si="59"/>
        <v>#REF!</v>
      </c>
      <c r="CU46" s="331" t="e">
        <f t="shared" si="59"/>
        <v>#REF!</v>
      </c>
      <c r="CV46" s="331" t="e">
        <f t="shared" si="59"/>
        <v>#REF!</v>
      </c>
      <c r="CW46" s="331" t="e">
        <f t="shared" si="59"/>
        <v>#REF!</v>
      </c>
      <c r="CX46" s="331" t="e">
        <f t="shared" si="59"/>
        <v>#REF!</v>
      </c>
      <c r="CY46" s="331" t="e">
        <f t="shared" si="59"/>
        <v>#REF!</v>
      </c>
      <c r="CZ46" s="309"/>
    </row>
    <row r="47" spans="1:104" x14ac:dyDescent="0.3">
      <c r="B47" s="352"/>
      <c r="C47" s="352"/>
      <c r="D47" s="352"/>
      <c r="E47" s="352"/>
      <c r="F47" s="352"/>
      <c r="G47" s="352"/>
      <c r="H47" s="352"/>
      <c r="I47" s="352"/>
      <c r="J47" s="352"/>
      <c r="K47" s="352"/>
      <c r="L47" s="352"/>
      <c r="T47" s="306">
        <v>16</v>
      </c>
      <c r="U47" s="306">
        <v>0</v>
      </c>
      <c r="V47" s="306">
        <v>0</v>
      </c>
      <c r="W47" s="306">
        <v>0</v>
      </c>
      <c r="X47" s="306">
        <v>0</v>
      </c>
      <c r="Y47" s="306">
        <v>14</v>
      </c>
      <c r="Z47" s="306">
        <v>63</v>
      </c>
      <c r="AA47" s="306">
        <v>0</v>
      </c>
      <c r="AB47" s="306">
        <v>0</v>
      </c>
      <c r="AC47" s="306">
        <v>32</v>
      </c>
      <c r="AD47" s="306">
        <v>53.6</v>
      </c>
      <c r="AE47" s="306">
        <v>14</v>
      </c>
      <c r="AF47" s="306">
        <v>22.7</v>
      </c>
      <c r="AG47" s="306">
        <v>13</v>
      </c>
      <c r="AH47" s="306">
        <v>32.6</v>
      </c>
      <c r="AI47" s="306">
        <v>2</v>
      </c>
      <c r="AJ47" s="306">
        <v>100</v>
      </c>
      <c r="AK47" s="306">
        <v>30</v>
      </c>
      <c r="AL47" s="306">
        <v>28.4</v>
      </c>
      <c r="AM47" s="306">
        <v>21</v>
      </c>
      <c r="AN47" s="306">
        <v>47.1</v>
      </c>
      <c r="AO47" s="306">
        <v>13</v>
      </c>
      <c r="AP47" s="306">
        <v>45</v>
      </c>
      <c r="AQ47" s="306">
        <v>3</v>
      </c>
      <c r="AR47" s="306">
        <v>68.400000000000006</v>
      </c>
      <c r="AS47" s="306">
        <v>143</v>
      </c>
      <c r="AT47" s="306">
        <v>38.200000000000003</v>
      </c>
      <c r="AW47" s="306">
        <v>15</v>
      </c>
      <c r="AX47" s="306">
        <f t="shared" si="37"/>
        <v>0</v>
      </c>
      <c r="AY47" s="224">
        <f t="shared" si="50"/>
        <v>0</v>
      </c>
      <c r="AZ47" s="306">
        <f t="shared" si="38"/>
        <v>0</v>
      </c>
      <c r="BA47" s="224">
        <v>0</v>
      </c>
      <c r="BB47" s="306">
        <f t="shared" si="39"/>
        <v>10</v>
      </c>
      <c r="BC47" s="224">
        <f t="shared" si="51"/>
        <v>32.258064516129032</v>
      </c>
      <c r="BD47" s="306">
        <f t="shared" si="40"/>
        <v>0</v>
      </c>
      <c r="BE47" s="224">
        <v>0</v>
      </c>
      <c r="BF47" s="306">
        <f t="shared" si="41"/>
        <v>15</v>
      </c>
      <c r="BG47" s="224">
        <f t="shared" si="52"/>
        <v>22.727272727272727</v>
      </c>
      <c r="BH47" s="306">
        <f t="shared" si="42"/>
        <v>8</v>
      </c>
      <c r="BI47" s="224">
        <f t="shared" si="53"/>
        <v>7.1428571428571423</v>
      </c>
      <c r="BJ47" s="306">
        <f t="shared" si="43"/>
        <v>13</v>
      </c>
      <c r="BK47" s="224">
        <f t="shared" si="54"/>
        <v>14.130434782608695</v>
      </c>
      <c r="BL47" s="306">
        <f t="shared" si="44"/>
        <v>16</v>
      </c>
      <c r="BM47" s="224">
        <f t="shared" si="55"/>
        <v>18.390804597701148</v>
      </c>
      <c r="BN47" s="306">
        <f t="shared" si="45"/>
        <v>22</v>
      </c>
      <c r="BO47" s="224">
        <f t="shared" si="56"/>
        <v>16.176470588235293</v>
      </c>
      <c r="BP47" s="306">
        <f t="shared" si="46"/>
        <v>11</v>
      </c>
      <c r="BQ47" s="224">
        <f t="shared" ref="BQ47:BQ57" si="60">(BP47/$BP$44)*100</f>
        <v>18.64406779661017</v>
      </c>
      <c r="BR47" s="306">
        <f t="shared" si="47"/>
        <v>9</v>
      </c>
      <c r="BS47" s="224">
        <f t="shared" si="57"/>
        <v>27.27272727272727</v>
      </c>
      <c r="BT47" s="306">
        <f t="shared" si="48"/>
        <v>3</v>
      </c>
      <c r="BU47" s="224">
        <f t="shared" ref="BU47:BU57" si="61">(BT47/$BT$44)*100</f>
        <v>60</v>
      </c>
      <c r="BV47" s="306">
        <f t="shared" si="49"/>
        <v>108</v>
      </c>
      <c r="BW47" s="224">
        <f t="shared" si="58"/>
        <v>17.197452229299362</v>
      </c>
      <c r="BY47" s="306">
        <v>14</v>
      </c>
      <c r="BZ47" s="308" t="e">
        <f>#REF!</f>
        <v>#REF!</v>
      </c>
      <c r="CA47" s="308" t="e">
        <f>#REF!</f>
        <v>#REF!</v>
      </c>
      <c r="CB47" s="308" t="e">
        <f>#REF!</f>
        <v>#REF!</v>
      </c>
      <c r="CC47" s="308" t="e">
        <f>#REF!</f>
        <v>#REF!</v>
      </c>
      <c r="CD47" s="308" t="e">
        <f>#REF!</f>
        <v>#REF!</v>
      </c>
      <c r="CE47" s="308" t="e">
        <f>#REF!</f>
        <v>#REF!</v>
      </c>
      <c r="CF47" s="308" t="e">
        <f>#REF!</f>
        <v>#REF!</v>
      </c>
      <c r="CG47" s="308" t="e">
        <f>#REF!</f>
        <v>#REF!</v>
      </c>
      <c r="CH47" s="308" t="e">
        <f>#REF!</f>
        <v>#REF!</v>
      </c>
      <c r="CI47" s="308" t="e">
        <f>#REF!</f>
        <v>#REF!</v>
      </c>
      <c r="CJ47" s="308" t="e">
        <f>#REF!</f>
        <v>#REF!</v>
      </c>
      <c r="CK47" s="308" t="e">
        <f>#REF!</f>
        <v>#REF!</v>
      </c>
      <c r="CL47" s="309"/>
      <c r="CM47" s="306">
        <v>14</v>
      </c>
      <c r="CN47" s="331" t="e">
        <f t="shared" si="59"/>
        <v>#REF!</v>
      </c>
      <c r="CO47" s="331" t="e">
        <f t="shared" si="59"/>
        <v>#REF!</v>
      </c>
      <c r="CP47" s="331" t="e">
        <f t="shared" si="59"/>
        <v>#REF!</v>
      </c>
      <c r="CQ47" s="331" t="e">
        <f t="shared" si="59"/>
        <v>#REF!</v>
      </c>
      <c r="CR47" s="331" t="e">
        <f t="shared" si="59"/>
        <v>#REF!</v>
      </c>
      <c r="CS47" s="331" t="e">
        <f t="shared" si="59"/>
        <v>#REF!</v>
      </c>
      <c r="CT47" s="331" t="e">
        <f t="shared" si="59"/>
        <v>#REF!</v>
      </c>
      <c r="CU47" s="331" t="e">
        <f t="shared" si="59"/>
        <v>#REF!</v>
      </c>
      <c r="CV47" s="331" t="e">
        <f t="shared" si="59"/>
        <v>#REF!</v>
      </c>
      <c r="CW47" s="331" t="e">
        <f t="shared" si="59"/>
        <v>#REF!</v>
      </c>
      <c r="CX47" s="331" t="e">
        <f t="shared" si="59"/>
        <v>#REF!</v>
      </c>
      <c r="CY47" s="331" t="e">
        <f t="shared" si="59"/>
        <v>#REF!</v>
      </c>
      <c r="CZ47" s="309"/>
    </row>
    <row r="48" spans="1:104" x14ac:dyDescent="0.3">
      <c r="B48" s="352"/>
      <c r="C48" s="352"/>
      <c r="D48" s="352"/>
      <c r="E48" s="352"/>
      <c r="F48" s="352"/>
      <c r="G48" s="352"/>
      <c r="H48" s="352"/>
      <c r="I48" s="352"/>
      <c r="J48" s="352"/>
      <c r="K48" s="352"/>
      <c r="L48" s="352"/>
      <c r="T48" s="306">
        <v>17</v>
      </c>
      <c r="U48" s="306">
        <v>0</v>
      </c>
      <c r="V48" s="306">
        <v>0</v>
      </c>
      <c r="W48" s="306">
        <v>0</v>
      </c>
      <c r="X48" s="306">
        <v>0</v>
      </c>
      <c r="Y48" s="306">
        <v>14</v>
      </c>
      <c r="Z48" s="306">
        <v>63</v>
      </c>
      <c r="AA48" s="306">
        <v>0</v>
      </c>
      <c r="AB48" s="306">
        <v>0</v>
      </c>
      <c r="AC48" s="306">
        <v>45</v>
      </c>
      <c r="AD48" s="306">
        <v>74.2</v>
      </c>
      <c r="AE48" s="306">
        <v>17</v>
      </c>
      <c r="AF48" s="306">
        <v>28.5</v>
      </c>
      <c r="AG48" s="306">
        <v>13</v>
      </c>
      <c r="AH48" s="306">
        <v>32.6</v>
      </c>
      <c r="AI48" s="306">
        <v>2</v>
      </c>
      <c r="AJ48" s="306">
        <v>100</v>
      </c>
      <c r="AK48" s="306">
        <v>48</v>
      </c>
      <c r="AL48" s="306">
        <v>45.2</v>
      </c>
      <c r="AM48" s="306">
        <v>25</v>
      </c>
      <c r="AN48" s="306">
        <v>54.8</v>
      </c>
      <c r="AO48" s="306">
        <v>13</v>
      </c>
      <c r="AP48" s="306">
        <v>45</v>
      </c>
      <c r="AQ48" s="306">
        <v>3</v>
      </c>
      <c r="AR48" s="306">
        <v>68.400000000000006</v>
      </c>
      <c r="AS48" s="306">
        <v>180</v>
      </c>
      <c r="AT48" s="306">
        <v>48.3</v>
      </c>
      <c r="AW48" s="306">
        <v>16</v>
      </c>
      <c r="AX48" s="306">
        <f t="shared" si="37"/>
        <v>0</v>
      </c>
      <c r="AY48" s="224">
        <f t="shared" si="50"/>
        <v>0</v>
      </c>
      <c r="AZ48" s="306">
        <f t="shared" si="38"/>
        <v>0</v>
      </c>
      <c r="BA48" s="224">
        <v>0</v>
      </c>
      <c r="BB48" s="306">
        <f t="shared" si="39"/>
        <v>14</v>
      </c>
      <c r="BC48" s="224">
        <f t="shared" si="51"/>
        <v>45.161290322580641</v>
      </c>
      <c r="BD48" s="306">
        <f t="shared" si="40"/>
        <v>0</v>
      </c>
      <c r="BE48" s="224">
        <v>0</v>
      </c>
      <c r="BF48" s="306">
        <f t="shared" si="41"/>
        <v>34</v>
      </c>
      <c r="BG48" s="224">
        <f t="shared" si="52"/>
        <v>51.515151515151516</v>
      </c>
      <c r="BH48" s="306">
        <f t="shared" si="42"/>
        <v>20</v>
      </c>
      <c r="BI48" s="224">
        <f t="shared" si="53"/>
        <v>17.857142857142858</v>
      </c>
      <c r="BJ48" s="306">
        <f t="shared" si="43"/>
        <v>15</v>
      </c>
      <c r="BK48" s="224">
        <f t="shared" si="54"/>
        <v>16.304347826086957</v>
      </c>
      <c r="BL48" s="306">
        <f t="shared" si="44"/>
        <v>23</v>
      </c>
      <c r="BM48" s="224">
        <f t="shared" si="55"/>
        <v>26.436781609195403</v>
      </c>
      <c r="BN48" s="306">
        <f t="shared" si="45"/>
        <v>39</v>
      </c>
      <c r="BO48" s="224">
        <f t="shared" si="56"/>
        <v>28.676470588235293</v>
      </c>
      <c r="BP48" s="306">
        <f t="shared" si="46"/>
        <v>23</v>
      </c>
      <c r="BQ48" s="224">
        <f t="shared" si="60"/>
        <v>38.983050847457626</v>
      </c>
      <c r="BR48" s="306">
        <f t="shared" si="47"/>
        <v>13</v>
      </c>
      <c r="BS48" s="224">
        <f t="shared" si="57"/>
        <v>39.393939393939391</v>
      </c>
      <c r="BT48" s="306">
        <f t="shared" si="48"/>
        <v>3</v>
      </c>
      <c r="BU48" s="224">
        <f t="shared" si="61"/>
        <v>60</v>
      </c>
      <c r="BV48" s="306">
        <f t="shared" si="49"/>
        <v>185</v>
      </c>
      <c r="BW48" s="224">
        <f t="shared" si="58"/>
        <v>29.458598726114648</v>
      </c>
      <c r="BY48" s="306">
        <v>15</v>
      </c>
      <c r="BZ48" s="308" t="e">
        <f>#REF!</f>
        <v>#REF!</v>
      </c>
      <c r="CA48" s="308" t="e">
        <f>#REF!</f>
        <v>#REF!</v>
      </c>
      <c r="CB48" s="308" t="e">
        <f>#REF!</f>
        <v>#REF!</v>
      </c>
      <c r="CC48" s="308" t="e">
        <f>#REF!</f>
        <v>#REF!</v>
      </c>
      <c r="CD48" s="308" t="e">
        <f>#REF!</f>
        <v>#REF!</v>
      </c>
      <c r="CE48" s="308" t="e">
        <f>#REF!</f>
        <v>#REF!</v>
      </c>
      <c r="CF48" s="308" t="e">
        <f>#REF!</f>
        <v>#REF!</v>
      </c>
      <c r="CG48" s="308" t="e">
        <f>#REF!</f>
        <v>#REF!</v>
      </c>
      <c r="CH48" s="308" t="e">
        <f>#REF!</f>
        <v>#REF!</v>
      </c>
      <c r="CI48" s="308" t="e">
        <f>#REF!</f>
        <v>#REF!</v>
      </c>
      <c r="CJ48" s="308" t="e">
        <f>#REF!</f>
        <v>#REF!</v>
      </c>
      <c r="CK48" s="308" t="e">
        <f>#REF!</f>
        <v>#REF!</v>
      </c>
      <c r="CL48" s="309"/>
      <c r="CM48" s="306">
        <v>15</v>
      </c>
      <c r="CN48" s="331" t="e">
        <f t="shared" si="59"/>
        <v>#REF!</v>
      </c>
      <c r="CO48" s="331" t="e">
        <f t="shared" si="59"/>
        <v>#REF!</v>
      </c>
      <c r="CP48" s="331" t="e">
        <f t="shared" si="59"/>
        <v>#REF!</v>
      </c>
      <c r="CQ48" s="331" t="e">
        <f t="shared" si="59"/>
        <v>#REF!</v>
      </c>
      <c r="CR48" s="331" t="e">
        <f t="shared" si="59"/>
        <v>#REF!</v>
      </c>
      <c r="CS48" s="331" t="e">
        <f t="shared" si="59"/>
        <v>#REF!</v>
      </c>
      <c r="CT48" s="331" t="e">
        <f t="shared" si="59"/>
        <v>#REF!</v>
      </c>
      <c r="CU48" s="331" t="e">
        <f t="shared" si="59"/>
        <v>#REF!</v>
      </c>
      <c r="CV48" s="331" t="e">
        <f t="shared" si="59"/>
        <v>#REF!</v>
      </c>
      <c r="CW48" s="331" t="e">
        <f t="shared" si="59"/>
        <v>#REF!</v>
      </c>
      <c r="CX48" s="331" t="e">
        <f t="shared" si="59"/>
        <v>#REF!</v>
      </c>
      <c r="CY48" s="331" t="e">
        <f t="shared" si="59"/>
        <v>#REF!</v>
      </c>
      <c r="CZ48" s="309"/>
    </row>
    <row r="49" spans="2:104" x14ac:dyDescent="0.3">
      <c r="B49" s="352"/>
      <c r="C49" s="352"/>
      <c r="D49" s="352"/>
      <c r="E49" s="352"/>
      <c r="F49" s="352"/>
      <c r="G49" s="352"/>
      <c r="H49" s="352"/>
      <c r="I49" s="352"/>
      <c r="J49" s="352"/>
      <c r="K49" s="352"/>
      <c r="L49" s="352"/>
      <c r="T49" s="306">
        <v>18</v>
      </c>
      <c r="U49" s="306">
        <v>0</v>
      </c>
      <c r="V49" s="306">
        <v>0</v>
      </c>
      <c r="W49" s="306">
        <v>0</v>
      </c>
      <c r="X49" s="306">
        <v>0</v>
      </c>
      <c r="Y49" s="306">
        <v>14</v>
      </c>
      <c r="Z49" s="306">
        <v>63</v>
      </c>
      <c r="AA49" s="306">
        <v>0</v>
      </c>
      <c r="AB49" s="306">
        <v>0</v>
      </c>
      <c r="AC49" s="306">
        <v>54</v>
      </c>
      <c r="AD49" s="306">
        <v>89.7</v>
      </c>
      <c r="AE49" s="306">
        <v>31</v>
      </c>
      <c r="AF49" s="306">
        <v>51</v>
      </c>
      <c r="AG49" s="306">
        <v>18</v>
      </c>
      <c r="AH49" s="306">
        <v>43.7</v>
      </c>
      <c r="AI49" s="306">
        <v>2</v>
      </c>
      <c r="AJ49" s="306">
        <v>100</v>
      </c>
      <c r="AK49" s="306">
        <v>53</v>
      </c>
      <c r="AL49" s="306">
        <v>49.1</v>
      </c>
      <c r="AM49" s="306">
        <v>38</v>
      </c>
      <c r="AN49" s="306">
        <v>84</v>
      </c>
      <c r="AO49" s="306">
        <v>13</v>
      </c>
      <c r="AP49" s="306">
        <v>45</v>
      </c>
      <c r="AQ49" s="306">
        <v>3</v>
      </c>
      <c r="AR49" s="306">
        <v>68.400000000000006</v>
      </c>
      <c r="AS49" s="306">
        <v>225</v>
      </c>
      <c r="AT49" s="306">
        <v>60.3</v>
      </c>
      <c r="AW49" s="306">
        <v>17</v>
      </c>
      <c r="AX49" s="306">
        <f t="shared" si="37"/>
        <v>0</v>
      </c>
      <c r="AY49" s="224">
        <f t="shared" si="50"/>
        <v>0</v>
      </c>
      <c r="AZ49" s="306">
        <f t="shared" si="38"/>
        <v>0</v>
      </c>
      <c r="BA49" s="224">
        <v>0</v>
      </c>
      <c r="BB49" s="306">
        <f t="shared" si="39"/>
        <v>14</v>
      </c>
      <c r="BC49" s="224">
        <f t="shared" si="51"/>
        <v>45.161290322580641</v>
      </c>
      <c r="BD49" s="306">
        <f t="shared" si="40"/>
        <v>0</v>
      </c>
      <c r="BE49" s="224">
        <v>0</v>
      </c>
      <c r="BF49" s="306">
        <f t="shared" si="41"/>
        <v>47</v>
      </c>
      <c r="BG49" s="224">
        <f t="shared" si="52"/>
        <v>71.212121212121218</v>
      </c>
      <c r="BH49" s="306">
        <f t="shared" si="42"/>
        <v>30</v>
      </c>
      <c r="BI49" s="224">
        <f t="shared" si="53"/>
        <v>26.785714285714285</v>
      </c>
      <c r="BJ49" s="306">
        <f t="shared" si="43"/>
        <v>15</v>
      </c>
      <c r="BK49" s="224">
        <f t="shared" si="54"/>
        <v>16.304347826086957</v>
      </c>
      <c r="BL49" s="306">
        <f t="shared" si="44"/>
        <v>26</v>
      </c>
      <c r="BM49" s="224">
        <f t="shared" si="55"/>
        <v>29.885057471264371</v>
      </c>
      <c r="BN49" s="306">
        <f t="shared" si="45"/>
        <v>64</v>
      </c>
      <c r="BO49" s="224">
        <f t="shared" si="56"/>
        <v>47.058823529411761</v>
      </c>
      <c r="BP49" s="306">
        <f t="shared" si="46"/>
        <v>27</v>
      </c>
      <c r="BQ49" s="224">
        <f t="shared" si="60"/>
        <v>45.762711864406782</v>
      </c>
      <c r="BR49" s="306">
        <f t="shared" si="47"/>
        <v>13</v>
      </c>
      <c r="BS49" s="224">
        <f t="shared" si="57"/>
        <v>39.393939393939391</v>
      </c>
      <c r="BT49" s="306">
        <f t="shared" si="48"/>
        <v>3</v>
      </c>
      <c r="BU49" s="224">
        <f t="shared" si="61"/>
        <v>60</v>
      </c>
      <c r="BV49" s="306">
        <f t="shared" si="49"/>
        <v>241</v>
      </c>
      <c r="BW49" s="224">
        <f t="shared" si="58"/>
        <v>38.375796178343954</v>
      </c>
      <c r="BY49" s="306">
        <v>16</v>
      </c>
      <c r="BZ49" s="308" t="e">
        <f>#REF!</f>
        <v>#REF!</v>
      </c>
      <c r="CA49" s="308" t="e">
        <f>#REF!</f>
        <v>#REF!</v>
      </c>
      <c r="CB49" s="308" t="e">
        <f>#REF!</f>
        <v>#REF!</v>
      </c>
      <c r="CC49" s="308" t="e">
        <f>#REF!</f>
        <v>#REF!</v>
      </c>
      <c r="CD49" s="308" t="e">
        <f>#REF!</f>
        <v>#REF!</v>
      </c>
      <c r="CE49" s="308" t="e">
        <f>#REF!</f>
        <v>#REF!</v>
      </c>
      <c r="CF49" s="308" t="e">
        <f>#REF!</f>
        <v>#REF!</v>
      </c>
      <c r="CG49" s="308" t="e">
        <f>#REF!</f>
        <v>#REF!</v>
      </c>
      <c r="CH49" s="308" t="e">
        <f>#REF!</f>
        <v>#REF!</v>
      </c>
      <c r="CI49" s="308" t="e">
        <f>#REF!</f>
        <v>#REF!</v>
      </c>
      <c r="CJ49" s="308" t="e">
        <f>#REF!</f>
        <v>#REF!</v>
      </c>
      <c r="CK49" s="308" t="e">
        <f>#REF!</f>
        <v>#REF!</v>
      </c>
      <c r="CL49" s="309"/>
      <c r="CM49" s="306">
        <v>16</v>
      </c>
      <c r="CN49" s="331" t="e">
        <f t="shared" si="59"/>
        <v>#REF!</v>
      </c>
      <c r="CO49" s="331" t="e">
        <f t="shared" si="59"/>
        <v>#REF!</v>
      </c>
      <c r="CP49" s="331" t="e">
        <f t="shared" si="59"/>
        <v>#REF!</v>
      </c>
      <c r="CQ49" s="331" t="e">
        <f t="shared" si="59"/>
        <v>#REF!</v>
      </c>
      <c r="CR49" s="331" t="e">
        <f t="shared" si="59"/>
        <v>#REF!</v>
      </c>
      <c r="CS49" s="331" t="e">
        <f t="shared" si="59"/>
        <v>#REF!</v>
      </c>
      <c r="CT49" s="331" t="e">
        <f t="shared" si="59"/>
        <v>#REF!</v>
      </c>
      <c r="CU49" s="331" t="e">
        <f t="shared" si="59"/>
        <v>#REF!</v>
      </c>
      <c r="CV49" s="331" t="e">
        <f t="shared" si="59"/>
        <v>#REF!</v>
      </c>
      <c r="CW49" s="331" t="e">
        <f t="shared" si="59"/>
        <v>#REF!</v>
      </c>
      <c r="CX49" s="331" t="e">
        <f t="shared" si="59"/>
        <v>#REF!</v>
      </c>
      <c r="CY49" s="331" t="e">
        <f t="shared" si="59"/>
        <v>#REF!</v>
      </c>
      <c r="CZ49" s="309"/>
    </row>
    <row r="50" spans="2:104" x14ac:dyDescent="0.3">
      <c r="B50" s="352"/>
      <c r="C50" s="352"/>
      <c r="D50" s="352"/>
      <c r="E50" s="352"/>
      <c r="F50" s="352"/>
      <c r="G50" s="352"/>
      <c r="H50" s="352"/>
      <c r="I50" s="352"/>
      <c r="J50" s="352"/>
      <c r="K50" s="352"/>
      <c r="L50" s="352"/>
      <c r="T50" s="306">
        <v>19</v>
      </c>
      <c r="U50" s="306">
        <v>0</v>
      </c>
      <c r="V50" s="306">
        <v>0</v>
      </c>
      <c r="W50" s="306">
        <v>0</v>
      </c>
      <c r="X50" s="306">
        <v>0</v>
      </c>
      <c r="Y50" s="306">
        <v>14</v>
      </c>
      <c r="Z50" s="306">
        <v>63</v>
      </c>
      <c r="AA50" s="306">
        <v>0</v>
      </c>
      <c r="AB50" s="306">
        <v>0</v>
      </c>
      <c r="AC50" s="306">
        <v>54</v>
      </c>
      <c r="AD50" s="306">
        <v>89.7</v>
      </c>
      <c r="AE50" s="306">
        <v>45</v>
      </c>
      <c r="AF50" s="306">
        <v>74.3</v>
      </c>
      <c r="AG50" s="306">
        <v>23</v>
      </c>
      <c r="AH50" s="306">
        <v>56.6</v>
      </c>
      <c r="AI50" s="306">
        <v>2</v>
      </c>
      <c r="AJ50" s="306">
        <v>100</v>
      </c>
      <c r="AK50" s="306">
        <v>53</v>
      </c>
      <c r="AL50" s="306">
        <v>49.1</v>
      </c>
      <c r="AM50" s="306">
        <v>38</v>
      </c>
      <c r="AN50" s="306">
        <v>84</v>
      </c>
      <c r="AO50" s="306">
        <v>13</v>
      </c>
      <c r="AP50" s="306">
        <v>45</v>
      </c>
      <c r="AQ50" s="306">
        <v>3</v>
      </c>
      <c r="AR50" s="306">
        <v>68.400000000000006</v>
      </c>
      <c r="AS50" s="306">
        <v>244</v>
      </c>
      <c r="AT50" s="306">
        <v>65.5</v>
      </c>
      <c r="AW50" s="306">
        <v>18</v>
      </c>
      <c r="AX50" s="306">
        <f t="shared" si="37"/>
        <v>0</v>
      </c>
      <c r="AY50" s="224">
        <f t="shared" si="50"/>
        <v>0</v>
      </c>
      <c r="AZ50" s="306">
        <f t="shared" si="38"/>
        <v>0</v>
      </c>
      <c r="BA50" s="224">
        <v>0</v>
      </c>
      <c r="BB50" s="306">
        <f t="shared" si="39"/>
        <v>14</v>
      </c>
      <c r="BC50" s="224">
        <f t="shared" si="51"/>
        <v>45.161290322580641</v>
      </c>
      <c r="BD50" s="306">
        <f t="shared" si="40"/>
        <v>0</v>
      </c>
      <c r="BE50" s="224">
        <v>0</v>
      </c>
      <c r="BF50" s="306">
        <f t="shared" si="41"/>
        <v>56</v>
      </c>
      <c r="BG50" s="224">
        <f t="shared" si="52"/>
        <v>84.848484848484844</v>
      </c>
      <c r="BH50" s="306">
        <f t="shared" si="42"/>
        <v>44</v>
      </c>
      <c r="BI50" s="224">
        <f t="shared" si="53"/>
        <v>39.285714285714285</v>
      </c>
      <c r="BJ50" s="306">
        <f t="shared" si="43"/>
        <v>20</v>
      </c>
      <c r="BK50" s="224">
        <f t="shared" si="54"/>
        <v>21.739130434782609</v>
      </c>
      <c r="BL50" s="306">
        <f t="shared" si="44"/>
        <v>26</v>
      </c>
      <c r="BM50" s="224">
        <f t="shared" si="55"/>
        <v>29.885057471264371</v>
      </c>
      <c r="BN50" s="306">
        <f t="shared" si="45"/>
        <v>69</v>
      </c>
      <c r="BO50" s="224">
        <f t="shared" si="56"/>
        <v>50.735294117647058</v>
      </c>
      <c r="BP50" s="306">
        <f t="shared" si="46"/>
        <v>40</v>
      </c>
      <c r="BQ50" s="224">
        <f t="shared" si="60"/>
        <v>67.796610169491515</v>
      </c>
      <c r="BR50" s="306">
        <f t="shared" si="47"/>
        <v>13</v>
      </c>
      <c r="BS50" s="224">
        <f t="shared" si="57"/>
        <v>39.393939393939391</v>
      </c>
      <c r="BT50" s="306">
        <f t="shared" si="48"/>
        <v>3</v>
      </c>
      <c r="BU50" s="224">
        <f t="shared" si="61"/>
        <v>60</v>
      </c>
      <c r="BV50" s="306">
        <f t="shared" si="49"/>
        <v>286</v>
      </c>
      <c r="BW50" s="224">
        <f t="shared" si="58"/>
        <v>45.541401273885349</v>
      </c>
      <c r="BY50" s="306">
        <v>17</v>
      </c>
      <c r="BZ50" s="308" t="e">
        <f>#REF!</f>
        <v>#REF!</v>
      </c>
      <c r="CA50" s="308" t="e">
        <f>#REF!</f>
        <v>#REF!</v>
      </c>
      <c r="CB50" s="308" t="e">
        <f>#REF!</f>
        <v>#REF!</v>
      </c>
      <c r="CC50" s="308" t="e">
        <f>#REF!</f>
        <v>#REF!</v>
      </c>
      <c r="CD50" s="308" t="e">
        <f>#REF!</f>
        <v>#REF!</v>
      </c>
      <c r="CE50" s="308" t="e">
        <f>#REF!</f>
        <v>#REF!</v>
      </c>
      <c r="CF50" s="308" t="e">
        <f>#REF!</f>
        <v>#REF!</v>
      </c>
      <c r="CG50" s="308" t="e">
        <f>#REF!</f>
        <v>#REF!</v>
      </c>
      <c r="CH50" s="308" t="e">
        <f>#REF!</f>
        <v>#REF!</v>
      </c>
      <c r="CI50" s="308" t="e">
        <f>#REF!</f>
        <v>#REF!</v>
      </c>
      <c r="CJ50" s="308" t="e">
        <f>#REF!</f>
        <v>#REF!</v>
      </c>
      <c r="CK50" s="308" t="e">
        <f>#REF!</f>
        <v>#REF!</v>
      </c>
      <c r="CL50" s="309"/>
      <c r="CM50" s="306">
        <v>17</v>
      </c>
      <c r="CN50" s="331" t="e">
        <f t="shared" si="59"/>
        <v>#REF!</v>
      </c>
      <c r="CO50" s="331" t="e">
        <f t="shared" si="59"/>
        <v>#REF!</v>
      </c>
      <c r="CP50" s="331" t="e">
        <f t="shared" si="59"/>
        <v>#REF!</v>
      </c>
      <c r="CQ50" s="331" t="e">
        <f t="shared" si="59"/>
        <v>#REF!</v>
      </c>
      <c r="CR50" s="331" t="e">
        <f t="shared" si="59"/>
        <v>#REF!</v>
      </c>
      <c r="CS50" s="331" t="e">
        <f t="shared" si="59"/>
        <v>#REF!</v>
      </c>
      <c r="CT50" s="331" t="e">
        <f t="shared" si="59"/>
        <v>#REF!</v>
      </c>
      <c r="CU50" s="331" t="e">
        <f t="shared" si="59"/>
        <v>#REF!</v>
      </c>
      <c r="CV50" s="331" t="e">
        <f t="shared" si="59"/>
        <v>#REF!</v>
      </c>
      <c r="CW50" s="331" t="e">
        <f t="shared" si="59"/>
        <v>#REF!</v>
      </c>
      <c r="CX50" s="331" t="e">
        <f t="shared" si="59"/>
        <v>#REF!</v>
      </c>
      <c r="CY50" s="331" t="e">
        <f t="shared" si="59"/>
        <v>#REF!</v>
      </c>
      <c r="CZ50" s="309"/>
    </row>
    <row r="51" spans="2:104" x14ac:dyDescent="0.3">
      <c r="B51" s="352"/>
      <c r="C51" s="352"/>
      <c r="D51" s="352"/>
      <c r="E51" s="352"/>
      <c r="F51" s="352"/>
      <c r="G51" s="352"/>
      <c r="H51" s="352"/>
      <c r="I51" s="352"/>
      <c r="J51" s="352"/>
      <c r="K51" s="352"/>
      <c r="L51" s="352"/>
      <c r="T51" s="306">
        <v>20</v>
      </c>
      <c r="U51" s="306">
        <v>0</v>
      </c>
      <c r="V51" s="306">
        <v>0</v>
      </c>
      <c r="W51" s="306">
        <v>0</v>
      </c>
      <c r="X51" s="306">
        <v>0</v>
      </c>
      <c r="Y51" s="306">
        <v>14</v>
      </c>
      <c r="Z51" s="306">
        <v>63</v>
      </c>
      <c r="AA51" s="306">
        <v>0</v>
      </c>
      <c r="AB51" s="306">
        <v>0</v>
      </c>
      <c r="AC51" s="306">
        <v>54</v>
      </c>
      <c r="AD51" s="306">
        <v>89.7</v>
      </c>
      <c r="AE51" s="306">
        <v>45</v>
      </c>
      <c r="AF51" s="306">
        <v>74.3</v>
      </c>
      <c r="AG51" s="306">
        <v>23</v>
      </c>
      <c r="AH51" s="306">
        <v>56.6</v>
      </c>
      <c r="AI51" s="306">
        <v>2</v>
      </c>
      <c r="AJ51" s="306">
        <v>100</v>
      </c>
      <c r="AK51" s="306">
        <v>53</v>
      </c>
      <c r="AL51" s="306">
        <v>49.1</v>
      </c>
      <c r="AM51" s="306">
        <v>38</v>
      </c>
      <c r="AN51" s="306">
        <v>84</v>
      </c>
      <c r="AO51" s="306">
        <v>18</v>
      </c>
      <c r="AP51" s="306">
        <v>64.099999999999994</v>
      </c>
      <c r="AQ51" s="306">
        <v>3</v>
      </c>
      <c r="AR51" s="306">
        <v>68.400000000000006</v>
      </c>
      <c r="AS51" s="306">
        <v>250</v>
      </c>
      <c r="AT51" s="306">
        <v>67</v>
      </c>
      <c r="AW51" s="306">
        <v>19</v>
      </c>
      <c r="AX51" s="306">
        <f t="shared" si="37"/>
        <v>0</v>
      </c>
      <c r="AY51" s="224">
        <f t="shared" si="50"/>
        <v>0</v>
      </c>
      <c r="AZ51" s="306">
        <f t="shared" si="38"/>
        <v>0</v>
      </c>
      <c r="BA51" s="224">
        <v>0</v>
      </c>
      <c r="BB51" s="306">
        <f t="shared" si="39"/>
        <v>14</v>
      </c>
      <c r="BC51" s="224">
        <f t="shared" si="51"/>
        <v>45.161290322580641</v>
      </c>
      <c r="BD51" s="306">
        <f t="shared" si="40"/>
        <v>0</v>
      </c>
      <c r="BE51" s="224">
        <v>0</v>
      </c>
      <c r="BF51" s="306">
        <f t="shared" si="41"/>
        <v>56</v>
      </c>
      <c r="BG51" s="224">
        <f t="shared" si="52"/>
        <v>84.848484848484844</v>
      </c>
      <c r="BH51" s="306">
        <f t="shared" si="42"/>
        <v>58</v>
      </c>
      <c r="BI51" s="224">
        <f t="shared" si="53"/>
        <v>51.785714285714292</v>
      </c>
      <c r="BJ51" s="306">
        <f t="shared" si="43"/>
        <v>25</v>
      </c>
      <c r="BK51" s="224">
        <f t="shared" si="54"/>
        <v>27.173913043478258</v>
      </c>
      <c r="BL51" s="306">
        <f t="shared" si="44"/>
        <v>26</v>
      </c>
      <c r="BM51" s="224">
        <f t="shared" si="55"/>
        <v>29.885057471264371</v>
      </c>
      <c r="BN51" s="306">
        <f t="shared" si="45"/>
        <v>69</v>
      </c>
      <c r="BO51" s="224">
        <f t="shared" si="56"/>
        <v>50.735294117647058</v>
      </c>
      <c r="BP51" s="306">
        <f t="shared" si="46"/>
        <v>40</v>
      </c>
      <c r="BQ51" s="224">
        <f t="shared" si="60"/>
        <v>67.796610169491515</v>
      </c>
      <c r="BR51" s="306">
        <f t="shared" si="47"/>
        <v>13</v>
      </c>
      <c r="BS51" s="224">
        <f t="shared" si="57"/>
        <v>39.393939393939391</v>
      </c>
      <c r="BT51" s="306">
        <f t="shared" si="48"/>
        <v>3</v>
      </c>
      <c r="BU51" s="224">
        <f t="shared" si="61"/>
        <v>60</v>
      </c>
      <c r="BV51" s="306">
        <f t="shared" si="49"/>
        <v>305</v>
      </c>
      <c r="BW51" s="224">
        <f t="shared" si="58"/>
        <v>48.566878980891723</v>
      </c>
      <c r="BY51" s="306">
        <v>18</v>
      </c>
      <c r="BZ51" s="308" t="e">
        <f>#REF!</f>
        <v>#REF!</v>
      </c>
      <c r="CA51" s="308" t="e">
        <f>#REF!</f>
        <v>#REF!</v>
      </c>
      <c r="CB51" s="308" t="e">
        <f>#REF!</f>
        <v>#REF!</v>
      </c>
      <c r="CC51" s="308" t="e">
        <f>#REF!</f>
        <v>#REF!</v>
      </c>
      <c r="CD51" s="308" t="e">
        <f>#REF!</f>
        <v>#REF!</v>
      </c>
      <c r="CE51" s="308" t="e">
        <f>#REF!</f>
        <v>#REF!</v>
      </c>
      <c r="CF51" s="308" t="e">
        <f>#REF!</f>
        <v>#REF!</v>
      </c>
      <c r="CG51" s="308" t="e">
        <f>#REF!</f>
        <v>#REF!</v>
      </c>
      <c r="CH51" s="308" t="e">
        <f>#REF!</f>
        <v>#REF!</v>
      </c>
      <c r="CI51" s="308" t="e">
        <f>#REF!</f>
        <v>#REF!</v>
      </c>
      <c r="CJ51" s="308" t="e">
        <f>#REF!</f>
        <v>#REF!</v>
      </c>
      <c r="CK51" s="308" t="e">
        <f>#REF!</f>
        <v>#REF!</v>
      </c>
      <c r="CL51" s="309"/>
      <c r="CM51" s="306">
        <v>18</v>
      </c>
      <c r="CN51" s="331" t="e">
        <f t="shared" si="59"/>
        <v>#REF!</v>
      </c>
      <c r="CO51" s="331" t="e">
        <f t="shared" si="59"/>
        <v>#REF!</v>
      </c>
      <c r="CP51" s="331" t="e">
        <f t="shared" si="59"/>
        <v>#REF!</v>
      </c>
      <c r="CQ51" s="331" t="e">
        <f t="shared" si="59"/>
        <v>#REF!</v>
      </c>
      <c r="CR51" s="331" t="e">
        <f t="shared" si="59"/>
        <v>#REF!</v>
      </c>
      <c r="CS51" s="331" t="e">
        <f t="shared" si="59"/>
        <v>#REF!</v>
      </c>
      <c r="CT51" s="331" t="e">
        <f t="shared" si="59"/>
        <v>#REF!</v>
      </c>
      <c r="CU51" s="331" t="e">
        <f t="shared" si="59"/>
        <v>#REF!</v>
      </c>
      <c r="CV51" s="331" t="e">
        <f t="shared" si="59"/>
        <v>#REF!</v>
      </c>
      <c r="CW51" s="331" t="e">
        <f t="shared" si="59"/>
        <v>#REF!</v>
      </c>
      <c r="CX51" s="331" t="e">
        <f t="shared" si="59"/>
        <v>#REF!</v>
      </c>
      <c r="CY51" s="331" t="e">
        <f t="shared" si="59"/>
        <v>#REF!</v>
      </c>
      <c r="CZ51" s="309"/>
    </row>
    <row r="52" spans="2:104" x14ac:dyDescent="0.3">
      <c r="B52" s="352"/>
      <c r="C52" s="352"/>
      <c r="D52" s="352"/>
      <c r="E52" s="352"/>
      <c r="F52" s="352"/>
      <c r="G52" s="352"/>
      <c r="H52" s="352"/>
      <c r="I52" s="352"/>
      <c r="J52" s="352"/>
      <c r="K52" s="352"/>
      <c r="L52" s="352"/>
      <c r="T52" s="306">
        <v>21</v>
      </c>
      <c r="U52" s="306">
        <v>0</v>
      </c>
      <c r="V52" s="306">
        <v>0</v>
      </c>
      <c r="W52" s="306">
        <v>0</v>
      </c>
      <c r="X52" s="306">
        <v>0</v>
      </c>
      <c r="Y52" s="306">
        <v>14</v>
      </c>
      <c r="Z52" s="306">
        <v>63</v>
      </c>
      <c r="AA52" s="306">
        <v>0</v>
      </c>
      <c r="AB52" s="306">
        <v>0</v>
      </c>
      <c r="AC52" s="306">
        <v>54</v>
      </c>
      <c r="AD52" s="306">
        <v>89.7</v>
      </c>
      <c r="AE52" s="306">
        <v>45</v>
      </c>
      <c r="AF52" s="306">
        <v>74.3</v>
      </c>
      <c r="AG52" s="306">
        <v>23</v>
      </c>
      <c r="AH52" s="306">
        <v>56.6</v>
      </c>
      <c r="AI52" s="306">
        <v>2</v>
      </c>
      <c r="AJ52" s="306">
        <v>100</v>
      </c>
      <c r="AK52" s="306">
        <v>66</v>
      </c>
      <c r="AL52" s="306">
        <v>61.7</v>
      </c>
      <c r="AM52" s="306">
        <v>45</v>
      </c>
      <c r="AN52" s="306">
        <v>100</v>
      </c>
      <c r="AO52" s="306">
        <v>18</v>
      </c>
      <c r="AP52" s="306">
        <v>64.099999999999994</v>
      </c>
      <c r="AQ52" s="306">
        <v>3</v>
      </c>
      <c r="AR52" s="306">
        <v>68.400000000000006</v>
      </c>
      <c r="AS52" s="306">
        <v>271</v>
      </c>
      <c r="AT52" s="306">
        <v>72.5</v>
      </c>
      <c r="AW52" s="306">
        <v>20</v>
      </c>
      <c r="AX52" s="306">
        <f t="shared" si="37"/>
        <v>0</v>
      </c>
      <c r="AY52" s="224">
        <f t="shared" si="50"/>
        <v>0</v>
      </c>
      <c r="AZ52" s="306">
        <f t="shared" si="38"/>
        <v>0</v>
      </c>
      <c r="BA52" s="224">
        <v>0</v>
      </c>
      <c r="BB52" s="306">
        <f t="shared" si="39"/>
        <v>14</v>
      </c>
      <c r="BC52" s="224">
        <f t="shared" si="51"/>
        <v>45.161290322580641</v>
      </c>
      <c r="BD52" s="306">
        <f t="shared" si="40"/>
        <v>0</v>
      </c>
      <c r="BE52" s="224">
        <v>0</v>
      </c>
      <c r="BF52" s="306">
        <f t="shared" si="41"/>
        <v>56</v>
      </c>
      <c r="BG52" s="224">
        <f t="shared" si="52"/>
        <v>84.848484848484844</v>
      </c>
      <c r="BH52" s="306">
        <f t="shared" si="42"/>
        <v>58</v>
      </c>
      <c r="BI52" s="224">
        <f t="shared" si="53"/>
        <v>51.785714285714292</v>
      </c>
      <c r="BJ52" s="306">
        <f t="shared" si="43"/>
        <v>25</v>
      </c>
      <c r="BK52" s="224">
        <f t="shared" si="54"/>
        <v>27.173913043478258</v>
      </c>
      <c r="BL52" s="306">
        <f t="shared" si="44"/>
        <v>26</v>
      </c>
      <c r="BM52" s="224">
        <f t="shared" si="55"/>
        <v>29.885057471264371</v>
      </c>
      <c r="BN52" s="306">
        <f t="shared" si="45"/>
        <v>69</v>
      </c>
      <c r="BO52" s="224">
        <f t="shared" si="56"/>
        <v>50.735294117647058</v>
      </c>
      <c r="BP52" s="306">
        <f t="shared" si="46"/>
        <v>40</v>
      </c>
      <c r="BQ52" s="224">
        <f t="shared" si="60"/>
        <v>67.796610169491515</v>
      </c>
      <c r="BR52" s="306">
        <f t="shared" si="47"/>
        <v>18</v>
      </c>
      <c r="BS52" s="224">
        <f t="shared" si="57"/>
        <v>54.54545454545454</v>
      </c>
      <c r="BT52" s="306">
        <f t="shared" si="48"/>
        <v>3</v>
      </c>
      <c r="BU52" s="224">
        <f t="shared" si="61"/>
        <v>60</v>
      </c>
      <c r="BV52" s="306">
        <f t="shared" si="49"/>
        <v>311</v>
      </c>
      <c r="BW52" s="224">
        <f t="shared" si="58"/>
        <v>49.522292993630572</v>
      </c>
      <c r="BY52" s="306">
        <v>19</v>
      </c>
      <c r="BZ52" s="308" t="e">
        <f>#REF!</f>
        <v>#REF!</v>
      </c>
      <c r="CA52" s="308" t="e">
        <f>#REF!</f>
        <v>#REF!</v>
      </c>
      <c r="CB52" s="308" t="e">
        <f>#REF!</f>
        <v>#REF!</v>
      </c>
      <c r="CC52" s="308" t="e">
        <f>#REF!</f>
        <v>#REF!</v>
      </c>
      <c r="CD52" s="308" t="e">
        <f>#REF!</f>
        <v>#REF!</v>
      </c>
      <c r="CE52" s="308" t="e">
        <f>#REF!</f>
        <v>#REF!</v>
      </c>
      <c r="CF52" s="308" t="e">
        <f>#REF!</f>
        <v>#REF!</v>
      </c>
      <c r="CG52" s="308" t="e">
        <f>#REF!</f>
        <v>#REF!</v>
      </c>
      <c r="CH52" s="308" t="e">
        <f>#REF!</f>
        <v>#REF!</v>
      </c>
      <c r="CI52" s="308" t="e">
        <f>#REF!</f>
        <v>#REF!</v>
      </c>
      <c r="CJ52" s="308" t="e">
        <f>#REF!</f>
        <v>#REF!</v>
      </c>
      <c r="CK52" s="308" t="e">
        <f>#REF!</f>
        <v>#REF!</v>
      </c>
      <c r="CL52" s="309"/>
      <c r="CM52" s="306">
        <v>19</v>
      </c>
      <c r="CN52" s="331" t="e">
        <f t="shared" si="59"/>
        <v>#REF!</v>
      </c>
      <c r="CO52" s="331" t="e">
        <f t="shared" si="59"/>
        <v>#REF!</v>
      </c>
      <c r="CP52" s="331" t="e">
        <f t="shared" si="59"/>
        <v>#REF!</v>
      </c>
      <c r="CQ52" s="331" t="e">
        <f t="shared" si="59"/>
        <v>#REF!</v>
      </c>
      <c r="CR52" s="331" t="e">
        <f t="shared" si="59"/>
        <v>#REF!</v>
      </c>
      <c r="CS52" s="331" t="e">
        <f t="shared" si="59"/>
        <v>#REF!</v>
      </c>
      <c r="CT52" s="331" t="e">
        <f t="shared" si="59"/>
        <v>#REF!</v>
      </c>
      <c r="CU52" s="331" t="e">
        <f t="shared" si="59"/>
        <v>#REF!</v>
      </c>
      <c r="CV52" s="331" t="e">
        <f t="shared" si="59"/>
        <v>#REF!</v>
      </c>
      <c r="CW52" s="331" t="e">
        <f t="shared" si="59"/>
        <v>#REF!</v>
      </c>
      <c r="CX52" s="331" t="e">
        <f t="shared" si="59"/>
        <v>#REF!</v>
      </c>
      <c r="CY52" s="331" t="e">
        <f t="shared" si="59"/>
        <v>#REF!</v>
      </c>
      <c r="CZ52" s="309"/>
    </row>
    <row r="53" spans="2:104" x14ac:dyDescent="0.3">
      <c r="T53" s="306">
        <v>22</v>
      </c>
      <c r="U53" s="306">
        <v>0</v>
      </c>
      <c r="V53" s="306">
        <v>0</v>
      </c>
      <c r="W53" s="306">
        <v>0</v>
      </c>
      <c r="X53" s="306">
        <v>0</v>
      </c>
      <c r="Y53" s="306">
        <v>14</v>
      </c>
      <c r="Z53" s="306">
        <v>63</v>
      </c>
      <c r="AA53" s="306">
        <v>0</v>
      </c>
      <c r="AB53" s="306">
        <v>0</v>
      </c>
      <c r="AC53" s="306">
        <v>54</v>
      </c>
      <c r="AD53" s="306">
        <v>89.7</v>
      </c>
      <c r="AE53" s="306">
        <v>45</v>
      </c>
      <c r="AF53" s="306">
        <v>74.3</v>
      </c>
      <c r="AG53" s="306">
        <v>23</v>
      </c>
      <c r="AH53" s="306">
        <v>56.6</v>
      </c>
      <c r="AI53" s="306">
        <v>2</v>
      </c>
      <c r="AJ53" s="306">
        <v>100</v>
      </c>
      <c r="AK53" s="306">
        <v>66</v>
      </c>
      <c r="AL53" s="306">
        <v>61.7</v>
      </c>
      <c r="AM53" s="306">
        <v>45</v>
      </c>
      <c r="AN53" s="306">
        <v>100</v>
      </c>
      <c r="AO53" s="306">
        <v>18</v>
      </c>
      <c r="AP53" s="306">
        <v>64.099999999999994</v>
      </c>
      <c r="AQ53" s="306">
        <v>3</v>
      </c>
      <c r="AR53" s="306">
        <v>68.400000000000006</v>
      </c>
      <c r="AS53" s="306">
        <v>271</v>
      </c>
      <c r="AT53" s="306">
        <v>72.5</v>
      </c>
      <c r="AW53" s="306">
        <v>21</v>
      </c>
      <c r="AX53" s="306">
        <f t="shared" si="37"/>
        <v>0</v>
      </c>
      <c r="AY53" s="224">
        <f t="shared" si="50"/>
        <v>0</v>
      </c>
      <c r="AZ53" s="306">
        <f t="shared" si="38"/>
        <v>0</v>
      </c>
      <c r="BA53" s="224">
        <v>0</v>
      </c>
      <c r="BB53" s="306">
        <f t="shared" si="39"/>
        <v>14</v>
      </c>
      <c r="BC53" s="224">
        <f t="shared" si="51"/>
        <v>45.161290322580641</v>
      </c>
      <c r="BD53" s="306">
        <f t="shared" si="40"/>
        <v>0</v>
      </c>
      <c r="BE53" s="224">
        <v>0</v>
      </c>
      <c r="BF53" s="306">
        <f t="shared" si="41"/>
        <v>56</v>
      </c>
      <c r="BG53" s="224">
        <f t="shared" si="52"/>
        <v>84.848484848484844</v>
      </c>
      <c r="BH53" s="306">
        <f t="shared" si="42"/>
        <v>58</v>
      </c>
      <c r="BI53" s="224">
        <f t="shared" si="53"/>
        <v>51.785714285714292</v>
      </c>
      <c r="BJ53" s="306">
        <f t="shared" si="43"/>
        <v>25</v>
      </c>
      <c r="BK53" s="224">
        <f t="shared" si="54"/>
        <v>27.173913043478258</v>
      </c>
      <c r="BL53" s="306">
        <f t="shared" si="44"/>
        <v>26</v>
      </c>
      <c r="BM53" s="224">
        <f t="shared" si="55"/>
        <v>29.885057471264371</v>
      </c>
      <c r="BN53" s="306">
        <f t="shared" si="45"/>
        <v>82</v>
      </c>
      <c r="BO53" s="224">
        <f t="shared" si="56"/>
        <v>60.294117647058819</v>
      </c>
      <c r="BP53" s="306">
        <f t="shared" si="46"/>
        <v>47</v>
      </c>
      <c r="BQ53" s="224">
        <f t="shared" si="60"/>
        <v>79.66101694915254</v>
      </c>
      <c r="BR53" s="306">
        <f t="shared" si="47"/>
        <v>18</v>
      </c>
      <c r="BS53" s="224">
        <f t="shared" si="57"/>
        <v>54.54545454545454</v>
      </c>
      <c r="BT53" s="306">
        <f t="shared" si="48"/>
        <v>3</v>
      </c>
      <c r="BU53" s="224">
        <f t="shared" si="61"/>
        <v>60</v>
      </c>
      <c r="BV53" s="306">
        <f t="shared" si="49"/>
        <v>332</v>
      </c>
      <c r="BW53" s="224">
        <f t="shared" si="58"/>
        <v>52.866242038216562</v>
      </c>
      <c r="BY53" s="306">
        <v>20</v>
      </c>
      <c r="BZ53" s="308" t="e">
        <f>#REF!</f>
        <v>#REF!</v>
      </c>
      <c r="CA53" s="308" t="e">
        <f>#REF!</f>
        <v>#REF!</v>
      </c>
      <c r="CB53" s="308" t="e">
        <f>#REF!</f>
        <v>#REF!</v>
      </c>
      <c r="CC53" s="308" t="e">
        <f>#REF!</f>
        <v>#REF!</v>
      </c>
      <c r="CD53" s="308" t="e">
        <f>#REF!</f>
        <v>#REF!</v>
      </c>
      <c r="CE53" s="308" t="e">
        <f>#REF!</f>
        <v>#REF!</v>
      </c>
      <c r="CF53" s="308" t="e">
        <f>#REF!</f>
        <v>#REF!</v>
      </c>
      <c r="CG53" s="308" t="e">
        <f>#REF!</f>
        <v>#REF!</v>
      </c>
      <c r="CH53" s="308" t="e">
        <f>#REF!</f>
        <v>#REF!</v>
      </c>
      <c r="CI53" s="308" t="e">
        <f>#REF!</f>
        <v>#REF!</v>
      </c>
      <c r="CJ53" s="308" t="e">
        <f>#REF!</f>
        <v>#REF!</v>
      </c>
      <c r="CK53" s="308" t="e">
        <f>#REF!</f>
        <v>#REF!</v>
      </c>
      <c r="CL53" s="309"/>
      <c r="CM53" s="306">
        <v>20</v>
      </c>
      <c r="CN53" s="331" t="e">
        <f t="shared" si="59"/>
        <v>#REF!</v>
      </c>
      <c r="CO53" s="331" t="e">
        <f t="shared" si="59"/>
        <v>#REF!</v>
      </c>
      <c r="CP53" s="331" t="e">
        <f t="shared" si="59"/>
        <v>#REF!</v>
      </c>
      <c r="CQ53" s="331" t="e">
        <f t="shared" si="59"/>
        <v>#REF!</v>
      </c>
      <c r="CR53" s="331" t="e">
        <f t="shared" si="59"/>
        <v>#REF!</v>
      </c>
      <c r="CS53" s="331" t="e">
        <f t="shared" si="59"/>
        <v>#REF!</v>
      </c>
      <c r="CT53" s="331" t="e">
        <f t="shared" si="59"/>
        <v>#REF!</v>
      </c>
      <c r="CU53" s="331" t="e">
        <f t="shared" si="59"/>
        <v>#REF!</v>
      </c>
      <c r="CV53" s="331" t="e">
        <f t="shared" si="59"/>
        <v>#REF!</v>
      </c>
      <c r="CW53" s="331" t="e">
        <f t="shared" si="59"/>
        <v>#REF!</v>
      </c>
      <c r="CX53" s="331" t="e">
        <f t="shared" si="59"/>
        <v>#REF!</v>
      </c>
      <c r="CY53" s="331" t="e">
        <f t="shared" si="59"/>
        <v>#REF!</v>
      </c>
      <c r="CZ53" s="309"/>
    </row>
    <row r="54" spans="2:104" x14ac:dyDescent="0.3">
      <c r="T54" s="306">
        <v>23</v>
      </c>
      <c r="U54" s="306">
        <v>0</v>
      </c>
      <c r="V54" s="306">
        <v>0</v>
      </c>
      <c r="W54" s="306">
        <v>0</v>
      </c>
      <c r="X54" s="306">
        <v>0</v>
      </c>
      <c r="Y54" s="306">
        <v>14</v>
      </c>
      <c r="Z54" s="306">
        <v>63</v>
      </c>
      <c r="AA54" s="306">
        <v>0</v>
      </c>
      <c r="AB54" s="306">
        <v>0</v>
      </c>
      <c r="AC54" s="306">
        <v>54</v>
      </c>
      <c r="AD54" s="306">
        <v>89.7</v>
      </c>
      <c r="AE54" s="306">
        <v>45</v>
      </c>
      <c r="AF54" s="306">
        <v>74.3</v>
      </c>
      <c r="AG54" s="306">
        <v>23</v>
      </c>
      <c r="AH54" s="306">
        <v>56.6</v>
      </c>
      <c r="AI54" s="306">
        <v>2</v>
      </c>
      <c r="AJ54" s="306">
        <v>100</v>
      </c>
      <c r="AK54" s="306">
        <v>66</v>
      </c>
      <c r="AL54" s="306">
        <v>61.7</v>
      </c>
      <c r="AM54" s="306">
        <v>45</v>
      </c>
      <c r="AN54" s="306">
        <v>100</v>
      </c>
      <c r="AO54" s="306">
        <v>18</v>
      </c>
      <c r="AP54" s="306">
        <v>64.099999999999994</v>
      </c>
      <c r="AQ54" s="306">
        <v>3</v>
      </c>
      <c r="AR54" s="306">
        <v>68.400000000000006</v>
      </c>
      <c r="AS54" s="306">
        <v>271</v>
      </c>
      <c r="AT54" s="306">
        <v>72.5</v>
      </c>
      <c r="AW54" s="306">
        <v>22</v>
      </c>
      <c r="AX54" s="306">
        <f t="shared" si="37"/>
        <v>0</v>
      </c>
      <c r="AY54" s="224">
        <f t="shared" si="50"/>
        <v>0</v>
      </c>
      <c r="AZ54" s="306">
        <f t="shared" si="38"/>
        <v>0</v>
      </c>
      <c r="BA54" s="224">
        <v>0</v>
      </c>
      <c r="BB54" s="306">
        <f t="shared" si="39"/>
        <v>14</v>
      </c>
      <c r="BC54" s="224">
        <f t="shared" si="51"/>
        <v>45.161290322580641</v>
      </c>
      <c r="BD54" s="306">
        <f t="shared" si="40"/>
        <v>0</v>
      </c>
      <c r="BE54" s="224">
        <v>0</v>
      </c>
      <c r="BF54" s="306">
        <f t="shared" si="41"/>
        <v>56</v>
      </c>
      <c r="BG54" s="224">
        <f t="shared" si="52"/>
        <v>84.848484848484844</v>
      </c>
      <c r="BH54" s="306">
        <f t="shared" si="42"/>
        <v>58</v>
      </c>
      <c r="BI54" s="224">
        <f t="shared" si="53"/>
        <v>51.785714285714292</v>
      </c>
      <c r="BJ54" s="306">
        <f t="shared" si="43"/>
        <v>25</v>
      </c>
      <c r="BK54" s="224">
        <f t="shared" si="54"/>
        <v>27.173913043478258</v>
      </c>
      <c r="BL54" s="306">
        <f t="shared" si="44"/>
        <v>26</v>
      </c>
      <c r="BM54" s="224">
        <f t="shared" si="55"/>
        <v>29.885057471264371</v>
      </c>
      <c r="BN54" s="306">
        <f t="shared" si="45"/>
        <v>82</v>
      </c>
      <c r="BO54" s="224">
        <f t="shared" si="56"/>
        <v>60.294117647058819</v>
      </c>
      <c r="BP54" s="306">
        <f t="shared" si="46"/>
        <v>47</v>
      </c>
      <c r="BQ54" s="224">
        <f t="shared" si="60"/>
        <v>79.66101694915254</v>
      </c>
      <c r="BR54" s="306">
        <f t="shared" si="47"/>
        <v>18</v>
      </c>
      <c r="BS54" s="224">
        <f t="shared" si="57"/>
        <v>54.54545454545454</v>
      </c>
      <c r="BT54" s="306">
        <f t="shared" si="48"/>
        <v>3</v>
      </c>
      <c r="BU54" s="224">
        <f t="shared" si="61"/>
        <v>60</v>
      </c>
      <c r="BV54" s="306">
        <f t="shared" si="49"/>
        <v>332</v>
      </c>
      <c r="BW54" s="224">
        <f t="shared" si="58"/>
        <v>52.866242038216562</v>
      </c>
    </row>
    <row r="55" spans="2:104" x14ac:dyDescent="0.3">
      <c r="T55" s="306">
        <v>24</v>
      </c>
      <c r="U55" s="306">
        <v>0</v>
      </c>
      <c r="V55" s="306">
        <v>0</v>
      </c>
      <c r="W55" s="306">
        <v>0</v>
      </c>
      <c r="X55" s="306">
        <v>0</v>
      </c>
      <c r="Y55" s="306">
        <v>14</v>
      </c>
      <c r="Z55" s="306">
        <v>63</v>
      </c>
      <c r="AA55" s="306">
        <v>0</v>
      </c>
      <c r="AB55" s="306">
        <v>0</v>
      </c>
      <c r="AC55" s="306">
        <v>54</v>
      </c>
      <c r="AD55" s="306">
        <v>89.7</v>
      </c>
      <c r="AE55" s="306">
        <v>45</v>
      </c>
      <c r="AF55" s="306">
        <v>74.3</v>
      </c>
      <c r="AG55" s="306">
        <v>23</v>
      </c>
      <c r="AH55" s="306">
        <v>56.6</v>
      </c>
      <c r="AI55" s="306">
        <v>2</v>
      </c>
      <c r="AJ55" s="306">
        <v>100</v>
      </c>
      <c r="AK55" s="306">
        <v>66</v>
      </c>
      <c r="AL55" s="306">
        <v>61.7</v>
      </c>
      <c r="AM55" s="306">
        <v>45</v>
      </c>
      <c r="AN55" s="306">
        <v>100</v>
      </c>
      <c r="AO55" s="306">
        <v>18</v>
      </c>
      <c r="AP55" s="306">
        <v>64.099999999999994</v>
      </c>
      <c r="AQ55" s="306">
        <v>3</v>
      </c>
      <c r="AR55" s="306">
        <v>68.400000000000006</v>
      </c>
      <c r="AS55" s="306">
        <v>271</v>
      </c>
      <c r="AT55" s="306">
        <v>72.5</v>
      </c>
      <c r="AW55" s="306">
        <v>23</v>
      </c>
      <c r="AX55" s="306">
        <f t="shared" si="37"/>
        <v>0</v>
      </c>
      <c r="AY55" s="224">
        <f t="shared" si="50"/>
        <v>0</v>
      </c>
      <c r="AZ55" s="306">
        <f t="shared" si="38"/>
        <v>0</v>
      </c>
      <c r="BA55" s="224">
        <v>0</v>
      </c>
      <c r="BB55" s="306">
        <f t="shared" si="39"/>
        <v>14</v>
      </c>
      <c r="BC55" s="224">
        <f t="shared" si="51"/>
        <v>45.161290322580641</v>
      </c>
      <c r="BD55" s="306">
        <f t="shared" si="40"/>
        <v>0</v>
      </c>
      <c r="BE55" s="224">
        <v>0</v>
      </c>
      <c r="BF55" s="306">
        <f t="shared" si="41"/>
        <v>56</v>
      </c>
      <c r="BG55" s="224">
        <f t="shared" si="52"/>
        <v>84.848484848484844</v>
      </c>
      <c r="BH55" s="306">
        <f t="shared" si="42"/>
        <v>58</v>
      </c>
      <c r="BI55" s="224">
        <f t="shared" si="53"/>
        <v>51.785714285714292</v>
      </c>
      <c r="BJ55" s="306">
        <f t="shared" si="43"/>
        <v>25</v>
      </c>
      <c r="BK55" s="224">
        <f t="shared" si="54"/>
        <v>27.173913043478258</v>
      </c>
      <c r="BL55" s="306">
        <f t="shared" si="44"/>
        <v>26</v>
      </c>
      <c r="BM55" s="224">
        <f t="shared" si="55"/>
        <v>29.885057471264371</v>
      </c>
      <c r="BN55" s="306">
        <f t="shared" si="45"/>
        <v>82</v>
      </c>
      <c r="BO55" s="224">
        <f t="shared" si="56"/>
        <v>60.294117647058819</v>
      </c>
      <c r="BP55" s="306">
        <f t="shared" si="46"/>
        <v>47</v>
      </c>
      <c r="BQ55" s="224">
        <f t="shared" si="60"/>
        <v>79.66101694915254</v>
      </c>
      <c r="BR55" s="306">
        <f t="shared" si="47"/>
        <v>18</v>
      </c>
      <c r="BS55" s="224">
        <f t="shared" si="57"/>
        <v>54.54545454545454</v>
      </c>
      <c r="BT55" s="306">
        <f t="shared" si="48"/>
        <v>3</v>
      </c>
      <c r="BU55" s="224">
        <f t="shared" si="61"/>
        <v>60</v>
      </c>
      <c r="BV55" s="306">
        <f t="shared" si="49"/>
        <v>332</v>
      </c>
      <c r="BW55" s="224">
        <f>(BV55/$BV$44)*100</f>
        <v>52.866242038216562</v>
      </c>
    </row>
    <row r="56" spans="2:104" x14ac:dyDescent="0.3">
      <c r="T56" s="306">
        <v>25</v>
      </c>
      <c r="U56" s="306">
        <v>0</v>
      </c>
      <c r="V56" s="306">
        <v>0</v>
      </c>
      <c r="W56" s="306">
        <v>0</v>
      </c>
      <c r="X56" s="306">
        <v>0</v>
      </c>
      <c r="Y56" s="306">
        <v>14</v>
      </c>
      <c r="Z56" s="306">
        <v>63</v>
      </c>
      <c r="AA56" s="306">
        <v>0</v>
      </c>
      <c r="AB56" s="306">
        <v>0</v>
      </c>
      <c r="AC56" s="306">
        <v>54</v>
      </c>
      <c r="AD56" s="306">
        <v>89.7</v>
      </c>
      <c r="AE56" s="306">
        <v>45</v>
      </c>
      <c r="AF56" s="306">
        <v>74.3</v>
      </c>
      <c r="AG56" s="306">
        <v>23</v>
      </c>
      <c r="AH56" s="306">
        <v>56.6</v>
      </c>
      <c r="AI56" s="306">
        <v>2</v>
      </c>
      <c r="AJ56" s="306">
        <v>100</v>
      </c>
      <c r="AK56" s="306">
        <v>66</v>
      </c>
      <c r="AL56" s="306">
        <v>61.7</v>
      </c>
      <c r="AM56" s="306">
        <v>45</v>
      </c>
      <c r="AN56" s="306">
        <v>100</v>
      </c>
      <c r="AO56" s="306">
        <v>18</v>
      </c>
      <c r="AP56" s="306">
        <v>64.099999999999994</v>
      </c>
      <c r="AQ56" s="306">
        <v>3</v>
      </c>
      <c r="AR56" s="306">
        <v>68.400000000000006</v>
      </c>
      <c r="AS56" s="306">
        <v>271</v>
      </c>
      <c r="AT56" s="306">
        <v>72.5</v>
      </c>
      <c r="AW56" s="306">
        <v>24</v>
      </c>
      <c r="AX56" s="306">
        <f t="shared" si="37"/>
        <v>0</v>
      </c>
      <c r="AY56" s="224">
        <f t="shared" si="50"/>
        <v>0</v>
      </c>
      <c r="AZ56" s="306">
        <f t="shared" si="38"/>
        <v>0</v>
      </c>
      <c r="BA56" s="224">
        <v>0</v>
      </c>
      <c r="BB56" s="306">
        <f t="shared" si="39"/>
        <v>14</v>
      </c>
      <c r="BC56" s="224">
        <f t="shared" si="51"/>
        <v>45.161290322580641</v>
      </c>
      <c r="BD56" s="306">
        <f t="shared" si="40"/>
        <v>0</v>
      </c>
      <c r="BE56" s="224">
        <v>0</v>
      </c>
      <c r="BF56" s="306">
        <f t="shared" si="41"/>
        <v>56</v>
      </c>
      <c r="BG56" s="224">
        <f t="shared" si="52"/>
        <v>84.848484848484844</v>
      </c>
      <c r="BH56" s="306">
        <f t="shared" si="42"/>
        <v>58</v>
      </c>
      <c r="BI56" s="224">
        <f t="shared" si="53"/>
        <v>51.785714285714292</v>
      </c>
      <c r="BJ56" s="306">
        <f t="shared" si="43"/>
        <v>25</v>
      </c>
      <c r="BK56" s="224">
        <f t="shared" si="54"/>
        <v>27.173913043478258</v>
      </c>
      <c r="BL56" s="306">
        <f t="shared" si="44"/>
        <v>26</v>
      </c>
      <c r="BM56" s="224">
        <f t="shared" si="55"/>
        <v>29.885057471264371</v>
      </c>
      <c r="BN56" s="306">
        <f t="shared" si="45"/>
        <v>82</v>
      </c>
      <c r="BO56" s="224">
        <f t="shared" si="56"/>
        <v>60.294117647058819</v>
      </c>
      <c r="BP56" s="306">
        <f t="shared" si="46"/>
        <v>47</v>
      </c>
      <c r="BQ56" s="224">
        <f t="shared" si="60"/>
        <v>79.66101694915254</v>
      </c>
      <c r="BR56" s="306">
        <f t="shared" si="47"/>
        <v>18</v>
      </c>
      <c r="BS56" s="224">
        <f t="shared" si="57"/>
        <v>54.54545454545454</v>
      </c>
      <c r="BT56" s="306">
        <f t="shared" si="48"/>
        <v>3</v>
      </c>
      <c r="BU56" s="224">
        <f t="shared" si="61"/>
        <v>60</v>
      </c>
      <c r="BV56" s="306">
        <f t="shared" si="49"/>
        <v>332</v>
      </c>
      <c r="BW56" s="224">
        <f t="shared" si="58"/>
        <v>52.866242038216562</v>
      </c>
    </row>
    <row r="57" spans="2:104" x14ac:dyDescent="0.3">
      <c r="T57" s="305" t="s">
        <v>172</v>
      </c>
      <c r="V57" s="306">
        <f>V42+U78</f>
        <v>1</v>
      </c>
      <c r="X57" s="306">
        <f>X42+W78</f>
        <v>2</v>
      </c>
      <c r="Z57" s="306">
        <f>Z42+Y78</f>
        <v>18</v>
      </c>
      <c r="AB57" s="306">
        <f>AB42+AA78</f>
        <v>0</v>
      </c>
      <c r="AD57" s="306">
        <f>AD42+AC78</f>
        <v>25</v>
      </c>
      <c r="AF57" s="306">
        <f>AF42+AE78</f>
        <v>71</v>
      </c>
      <c r="AH57" s="306">
        <f>AH42+AG78</f>
        <v>68</v>
      </c>
      <c r="AJ57" s="306">
        <f>AJ42+AI78</f>
        <v>86</v>
      </c>
      <c r="AL57" s="306">
        <f>AL42+AK78</f>
        <v>69</v>
      </c>
      <c r="AN57" s="306">
        <f>AN42+AM78</f>
        <v>27</v>
      </c>
      <c r="AP57" s="306">
        <f>AP42+AO78</f>
        <v>14</v>
      </c>
      <c r="AR57" s="306">
        <f>AR42+AQ78</f>
        <v>3</v>
      </c>
      <c r="AW57" s="306">
        <v>25</v>
      </c>
      <c r="AX57" s="306">
        <f t="shared" si="37"/>
        <v>0</v>
      </c>
      <c r="AY57" s="224">
        <f>(AX57/$AX$44)*100</f>
        <v>0</v>
      </c>
      <c r="AZ57" s="306">
        <f t="shared" si="38"/>
        <v>0</v>
      </c>
      <c r="BA57" s="224">
        <v>0</v>
      </c>
      <c r="BB57" s="306">
        <f t="shared" si="39"/>
        <v>14</v>
      </c>
      <c r="BC57" s="224">
        <f t="shared" si="51"/>
        <v>45.161290322580641</v>
      </c>
      <c r="BD57" s="306">
        <f t="shared" si="40"/>
        <v>0</v>
      </c>
      <c r="BE57" s="224">
        <v>0</v>
      </c>
      <c r="BF57" s="306">
        <f t="shared" si="41"/>
        <v>56</v>
      </c>
      <c r="BG57" s="224">
        <f t="shared" si="52"/>
        <v>84.848484848484844</v>
      </c>
      <c r="BH57" s="306">
        <f t="shared" si="42"/>
        <v>58</v>
      </c>
      <c r="BI57" s="224">
        <f t="shared" si="53"/>
        <v>51.785714285714292</v>
      </c>
      <c r="BJ57" s="306">
        <f t="shared" si="43"/>
        <v>25</v>
      </c>
      <c r="BK57" s="224">
        <f t="shared" si="54"/>
        <v>27.173913043478258</v>
      </c>
      <c r="BL57" s="306">
        <f t="shared" si="44"/>
        <v>26</v>
      </c>
      <c r="BM57" s="224">
        <f t="shared" si="55"/>
        <v>29.885057471264371</v>
      </c>
      <c r="BN57" s="306">
        <f t="shared" si="45"/>
        <v>82</v>
      </c>
      <c r="BO57" s="224">
        <f t="shared" si="56"/>
        <v>60.294117647058819</v>
      </c>
      <c r="BP57" s="306">
        <f t="shared" si="46"/>
        <v>47</v>
      </c>
      <c r="BQ57" s="224">
        <f t="shared" si="60"/>
        <v>79.66101694915254</v>
      </c>
      <c r="BR57" s="306">
        <f t="shared" si="47"/>
        <v>18</v>
      </c>
      <c r="BS57" s="224">
        <f t="shared" si="57"/>
        <v>54.54545454545454</v>
      </c>
      <c r="BT57" s="306">
        <f t="shared" si="48"/>
        <v>3</v>
      </c>
      <c r="BU57" s="224">
        <f t="shared" si="61"/>
        <v>60</v>
      </c>
      <c r="BV57" s="306">
        <f t="shared" si="49"/>
        <v>332</v>
      </c>
      <c r="BW57" s="224">
        <f t="shared" si="58"/>
        <v>52.866242038216562</v>
      </c>
    </row>
    <row r="58" spans="2:104" x14ac:dyDescent="0.3">
      <c r="C58" s="306"/>
      <c r="D58" s="306"/>
      <c r="E58" s="306"/>
      <c r="F58" s="306"/>
      <c r="G58" s="306"/>
      <c r="S58" s="20" t="s">
        <v>163</v>
      </c>
    </row>
    <row r="59" spans="2:104" x14ac:dyDescent="0.3">
      <c r="B59" s="306"/>
      <c r="C59" s="306"/>
      <c r="D59" s="306"/>
      <c r="E59" s="306"/>
      <c r="F59" s="306"/>
      <c r="G59" s="306"/>
      <c r="H59" s="306"/>
      <c r="I59" s="306"/>
      <c r="J59" s="306"/>
      <c r="K59" s="306"/>
      <c r="L59" s="306"/>
      <c r="M59" s="306"/>
      <c r="S59" s="306" t="s">
        <v>51</v>
      </c>
      <c r="U59" s="306">
        <v>1</v>
      </c>
      <c r="W59" s="306">
        <v>2</v>
      </c>
      <c r="Y59" s="306">
        <v>3</v>
      </c>
      <c r="AA59" s="306">
        <v>4</v>
      </c>
      <c r="AC59" s="306">
        <v>5</v>
      </c>
      <c r="AE59" s="306">
        <v>6</v>
      </c>
      <c r="AG59" s="306">
        <v>7</v>
      </c>
      <c r="AI59" s="306">
        <v>8</v>
      </c>
      <c r="AK59" s="306">
        <v>9</v>
      </c>
      <c r="AM59" s="306">
        <v>10</v>
      </c>
      <c r="AO59" s="306">
        <v>11</v>
      </c>
      <c r="AQ59" s="306">
        <v>12</v>
      </c>
      <c r="AS59" s="306" t="s">
        <v>103</v>
      </c>
    </row>
    <row r="60" spans="2:104" x14ac:dyDescent="0.3">
      <c r="B60" s="306"/>
      <c r="C60" s="306"/>
      <c r="D60" s="306"/>
      <c r="E60" s="306"/>
      <c r="F60" s="306"/>
      <c r="G60" s="306"/>
      <c r="H60" s="306"/>
      <c r="I60" s="306"/>
      <c r="J60" s="306"/>
      <c r="K60" s="306"/>
      <c r="L60" s="306"/>
      <c r="M60" s="306"/>
      <c r="S60" s="306" t="s">
        <v>100</v>
      </c>
      <c r="U60" s="306">
        <v>0</v>
      </c>
      <c r="W60" s="306">
        <v>0</v>
      </c>
      <c r="Y60" s="306">
        <v>0</v>
      </c>
      <c r="AA60" s="306">
        <v>0</v>
      </c>
      <c r="AC60" s="306">
        <v>1</v>
      </c>
      <c r="AE60" s="306">
        <v>5</v>
      </c>
      <c r="AG60" s="306">
        <v>1</v>
      </c>
      <c r="AI60" s="306">
        <v>2</v>
      </c>
      <c r="AK60" s="306">
        <v>0</v>
      </c>
      <c r="AM60" s="306">
        <v>0</v>
      </c>
      <c r="AO60" s="306">
        <v>0</v>
      </c>
      <c r="AQ60" s="306">
        <v>0</v>
      </c>
      <c r="AS60" s="306">
        <f>SUM(U60:AQ60)</f>
        <v>9</v>
      </c>
    </row>
    <row r="61" spans="2:104" x14ac:dyDescent="0.3">
      <c r="B61" s="306"/>
      <c r="C61" s="306"/>
      <c r="D61" s="306"/>
      <c r="E61" s="306"/>
      <c r="F61" s="306"/>
      <c r="G61" s="306"/>
      <c r="H61" s="306"/>
      <c r="I61" s="306"/>
      <c r="J61" s="306"/>
      <c r="K61" s="306"/>
      <c r="L61" s="306"/>
      <c r="M61" s="306"/>
      <c r="S61" s="306" t="s">
        <v>82</v>
      </c>
      <c r="T61" s="306" t="s">
        <v>73</v>
      </c>
      <c r="U61" s="306">
        <v>0</v>
      </c>
      <c r="V61" s="306">
        <v>0</v>
      </c>
      <c r="W61" s="306">
        <v>0</v>
      </c>
      <c r="X61" s="306">
        <v>0</v>
      </c>
      <c r="Y61" s="306">
        <v>0</v>
      </c>
      <c r="Z61" s="306">
        <v>0</v>
      </c>
      <c r="AA61" s="306">
        <v>0</v>
      </c>
      <c r="AB61" s="306">
        <v>0</v>
      </c>
      <c r="AC61" s="306">
        <v>2</v>
      </c>
      <c r="AD61" s="306">
        <v>100</v>
      </c>
      <c r="AE61" s="306">
        <v>13</v>
      </c>
      <c r="AF61" s="306">
        <v>100</v>
      </c>
      <c r="AG61" s="306">
        <v>3</v>
      </c>
      <c r="AH61" s="306">
        <v>100</v>
      </c>
      <c r="AI61" s="306">
        <v>5</v>
      </c>
      <c r="AJ61" s="306">
        <v>100</v>
      </c>
      <c r="AK61" s="306">
        <v>0</v>
      </c>
      <c r="AL61" s="306">
        <v>0</v>
      </c>
      <c r="AM61" s="306">
        <v>0</v>
      </c>
      <c r="AN61" s="306">
        <v>0</v>
      </c>
      <c r="AO61" s="306">
        <v>0</v>
      </c>
      <c r="AP61" s="306">
        <v>0</v>
      </c>
      <c r="AQ61" s="306">
        <v>0</v>
      </c>
      <c r="AR61" s="306">
        <v>0</v>
      </c>
      <c r="AS61" s="306">
        <v>23</v>
      </c>
      <c r="AT61" s="306">
        <v>100</v>
      </c>
    </row>
    <row r="62" spans="2:104" x14ac:dyDescent="0.3">
      <c r="B62" s="306"/>
      <c r="C62" s="306"/>
      <c r="D62" s="306"/>
      <c r="E62" s="306"/>
      <c r="F62" s="306"/>
      <c r="G62" s="306"/>
      <c r="H62" s="306"/>
      <c r="I62" s="306"/>
      <c r="J62" s="306"/>
      <c r="K62" s="306"/>
      <c r="L62" s="306"/>
      <c r="M62" s="306"/>
      <c r="T62" s="306" t="s">
        <v>101</v>
      </c>
      <c r="U62" s="306">
        <v>0</v>
      </c>
      <c r="V62" s="306">
        <v>0</v>
      </c>
      <c r="W62" s="306">
        <v>0</v>
      </c>
      <c r="X62" s="306">
        <v>0</v>
      </c>
      <c r="Y62" s="306">
        <v>0</v>
      </c>
      <c r="Z62" s="306">
        <v>0</v>
      </c>
      <c r="AA62" s="306">
        <v>0</v>
      </c>
      <c r="AB62" s="306">
        <v>0</v>
      </c>
      <c r="AC62" s="306">
        <v>0</v>
      </c>
      <c r="AD62" s="306">
        <v>0</v>
      </c>
      <c r="AE62" s="306">
        <v>2</v>
      </c>
      <c r="AF62" s="306">
        <v>13.5</v>
      </c>
      <c r="AG62" s="306">
        <v>0</v>
      </c>
      <c r="AH62" s="306">
        <v>0</v>
      </c>
      <c r="AI62" s="306">
        <v>0</v>
      </c>
      <c r="AJ62" s="306">
        <v>0</v>
      </c>
      <c r="AK62" s="306">
        <v>0</v>
      </c>
      <c r="AL62" s="306">
        <v>0</v>
      </c>
      <c r="AM62" s="306">
        <v>0</v>
      </c>
      <c r="AN62" s="306">
        <v>0</v>
      </c>
      <c r="AO62" s="306">
        <v>0</v>
      </c>
      <c r="AP62" s="306">
        <v>0</v>
      </c>
      <c r="AQ62" s="306">
        <v>0</v>
      </c>
      <c r="AR62" s="306">
        <v>0</v>
      </c>
      <c r="AS62" s="306">
        <v>2</v>
      </c>
      <c r="AT62" s="306">
        <v>7.6</v>
      </c>
    </row>
    <row r="63" spans="2:104" x14ac:dyDescent="0.3">
      <c r="B63" s="306"/>
      <c r="C63" s="306"/>
      <c r="D63" s="306"/>
      <c r="E63" s="306"/>
      <c r="F63" s="306"/>
      <c r="G63" s="306"/>
      <c r="H63" s="306"/>
      <c r="I63" s="306"/>
      <c r="J63" s="306"/>
      <c r="K63" s="306"/>
      <c r="L63" s="306"/>
      <c r="M63" s="306"/>
      <c r="T63" s="306">
        <v>14</v>
      </c>
      <c r="U63" s="306">
        <v>0</v>
      </c>
      <c r="V63" s="306">
        <v>0</v>
      </c>
      <c r="W63" s="306">
        <v>0</v>
      </c>
      <c r="X63" s="306">
        <v>0</v>
      </c>
      <c r="Y63" s="306">
        <v>0</v>
      </c>
      <c r="Z63" s="306">
        <v>0</v>
      </c>
      <c r="AA63" s="306">
        <v>0</v>
      </c>
      <c r="AB63" s="306">
        <v>0</v>
      </c>
      <c r="AC63" s="306">
        <v>0</v>
      </c>
      <c r="AD63" s="306">
        <v>0</v>
      </c>
      <c r="AE63" s="306">
        <v>0</v>
      </c>
      <c r="AF63" s="306">
        <v>0</v>
      </c>
      <c r="AG63" s="306">
        <v>0</v>
      </c>
      <c r="AH63" s="306">
        <v>0</v>
      </c>
      <c r="AI63" s="306">
        <v>0</v>
      </c>
      <c r="AJ63" s="306">
        <v>0</v>
      </c>
      <c r="AK63" s="306">
        <v>0</v>
      </c>
      <c r="AL63" s="306">
        <v>0</v>
      </c>
      <c r="AM63" s="306">
        <v>0</v>
      </c>
      <c r="AN63" s="306">
        <v>0</v>
      </c>
      <c r="AO63" s="306">
        <v>0</v>
      </c>
      <c r="AP63" s="306">
        <v>0</v>
      </c>
      <c r="AQ63" s="306">
        <v>0</v>
      </c>
      <c r="AR63" s="306">
        <v>0</v>
      </c>
      <c r="AS63" s="306">
        <v>0</v>
      </c>
      <c r="AT63" s="306">
        <v>0</v>
      </c>
    </row>
    <row r="64" spans="2:104" x14ac:dyDescent="0.3">
      <c r="B64" s="306"/>
      <c r="C64" s="306"/>
      <c r="D64" s="306"/>
      <c r="E64" s="306"/>
      <c r="F64" s="306"/>
      <c r="G64" s="306"/>
      <c r="H64" s="306"/>
      <c r="I64" s="306"/>
      <c r="J64" s="306"/>
      <c r="K64" s="306"/>
      <c r="L64" s="306"/>
      <c r="M64" s="306"/>
      <c r="T64" s="306">
        <v>15</v>
      </c>
      <c r="U64" s="306">
        <v>0</v>
      </c>
      <c r="V64" s="306">
        <v>0</v>
      </c>
      <c r="W64" s="306">
        <v>0</v>
      </c>
      <c r="X64" s="306">
        <v>0</v>
      </c>
      <c r="Y64" s="306">
        <v>0</v>
      </c>
      <c r="Z64" s="306">
        <v>0</v>
      </c>
      <c r="AA64" s="306">
        <v>0</v>
      </c>
      <c r="AB64" s="306">
        <v>0</v>
      </c>
      <c r="AC64" s="306">
        <v>2</v>
      </c>
      <c r="AD64" s="306">
        <v>100</v>
      </c>
      <c r="AE64" s="306">
        <v>7</v>
      </c>
      <c r="AF64" s="306">
        <v>56</v>
      </c>
      <c r="AG64" s="306">
        <v>3</v>
      </c>
      <c r="AH64" s="306">
        <v>100</v>
      </c>
      <c r="AI64" s="306">
        <v>5</v>
      </c>
      <c r="AJ64" s="306">
        <v>100</v>
      </c>
      <c r="AK64" s="306">
        <v>0</v>
      </c>
      <c r="AL64" s="306">
        <v>0</v>
      </c>
      <c r="AM64" s="306">
        <v>0</v>
      </c>
      <c r="AN64" s="306">
        <v>0</v>
      </c>
      <c r="AO64" s="306">
        <v>0</v>
      </c>
      <c r="AP64" s="306">
        <v>0</v>
      </c>
      <c r="AQ64" s="306">
        <v>0</v>
      </c>
      <c r="AR64" s="306">
        <v>0</v>
      </c>
      <c r="AS64" s="306">
        <v>17</v>
      </c>
      <c r="AT64" s="306">
        <v>75.099999999999994</v>
      </c>
    </row>
    <row r="65" spans="2:46" x14ac:dyDescent="0.3">
      <c r="B65" s="306"/>
      <c r="C65" s="306"/>
      <c r="D65" s="306"/>
      <c r="E65" s="306"/>
      <c r="F65" s="306"/>
      <c r="G65" s="306"/>
      <c r="H65" s="306"/>
      <c r="I65" s="306"/>
      <c r="J65" s="306"/>
      <c r="K65" s="306"/>
      <c r="L65" s="306"/>
      <c r="M65" s="306"/>
      <c r="T65" s="306">
        <v>16</v>
      </c>
      <c r="U65" s="306">
        <v>0</v>
      </c>
      <c r="V65" s="306">
        <v>0</v>
      </c>
      <c r="W65" s="306">
        <v>0</v>
      </c>
      <c r="X65" s="306">
        <v>0</v>
      </c>
      <c r="Y65" s="306">
        <v>0</v>
      </c>
      <c r="Z65" s="306">
        <v>0</v>
      </c>
      <c r="AA65" s="306">
        <v>0</v>
      </c>
      <c r="AB65" s="306">
        <v>0</v>
      </c>
      <c r="AC65" s="306">
        <v>2</v>
      </c>
      <c r="AD65" s="306">
        <v>100</v>
      </c>
      <c r="AE65" s="306">
        <v>7</v>
      </c>
      <c r="AF65" s="306">
        <v>56</v>
      </c>
      <c r="AG65" s="306">
        <v>3</v>
      </c>
      <c r="AH65" s="306">
        <v>100</v>
      </c>
      <c r="AI65" s="306">
        <v>5</v>
      </c>
      <c r="AJ65" s="306">
        <v>100</v>
      </c>
      <c r="AK65" s="306">
        <v>0</v>
      </c>
      <c r="AL65" s="306">
        <v>0</v>
      </c>
      <c r="AM65" s="306">
        <v>0</v>
      </c>
      <c r="AN65" s="306">
        <v>0</v>
      </c>
      <c r="AO65" s="306">
        <v>0</v>
      </c>
      <c r="AP65" s="306">
        <v>0</v>
      </c>
      <c r="AQ65" s="306">
        <v>0</v>
      </c>
      <c r="AR65" s="306">
        <v>0</v>
      </c>
      <c r="AS65" s="306">
        <v>17</v>
      </c>
      <c r="AT65" s="306">
        <v>75.099999999999994</v>
      </c>
    </row>
    <row r="66" spans="2:46" x14ac:dyDescent="0.3">
      <c r="B66" s="306"/>
      <c r="C66" s="306"/>
      <c r="D66" s="306"/>
      <c r="E66" s="306"/>
      <c r="F66" s="306"/>
      <c r="G66" s="306"/>
      <c r="H66" s="306"/>
      <c r="I66" s="306"/>
      <c r="J66" s="306"/>
      <c r="K66" s="306"/>
      <c r="L66" s="306"/>
      <c r="M66" s="306"/>
      <c r="T66" s="306">
        <v>17</v>
      </c>
      <c r="U66" s="306">
        <v>0</v>
      </c>
      <c r="V66" s="306">
        <v>0</v>
      </c>
      <c r="W66" s="306">
        <v>0</v>
      </c>
      <c r="X66" s="306">
        <v>0</v>
      </c>
      <c r="Y66" s="306">
        <v>0</v>
      </c>
      <c r="Z66" s="306">
        <v>0</v>
      </c>
      <c r="AA66" s="306">
        <v>0</v>
      </c>
      <c r="AB66" s="306">
        <v>0</v>
      </c>
      <c r="AC66" s="306">
        <v>2</v>
      </c>
      <c r="AD66" s="306">
        <v>100</v>
      </c>
      <c r="AE66" s="306">
        <v>11</v>
      </c>
      <c r="AF66" s="306">
        <v>86.5</v>
      </c>
      <c r="AG66" s="306">
        <v>3</v>
      </c>
      <c r="AH66" s="306">
        <v>100</v>
      </c>
      <c r="AI66" s="306">
        <v>5</v>
      </c>
      <c r="AJ66" s="306">
        <v>100</v>
      </c>
      <c r="AK66" s="306">
        <v>0</v>
      </c>
      <c r="AL66" s="306">
        <v>0</v>
      </c>
      <c r="AM66" s="306">
        <v>0</v>
      </c>
      <c r="AN66" s="306">
        <v>0</v>
      </c>
      <c r="AO66" s="306">
        <v>0</v>
      </c>
      <c r="AP66" s="306">
        <v>0</v>
      </c>
      <c r="AQ66" s="306">
        <v>0</v>
      </c>
      <c r="AR66" s="306">
        <v>0</v>
      </c>
      <c r="AS66" s="306">
        <v>22</v>
      </c>
      <c r="AT66" s="306">
        <v>92.4</v>
      </c>
    </row>
    <row r="67" spans="2:46" x14ac:dyDescent="0.3">
      <c r="B67" s="306"/>
      <c r="C67" s="306"/>
      <c r="D67" s="306"/>
      <c r="E67" s="306"/>
      <c r="F67" s="306"/>
      <c r="G67" s="306"/>
      <c r="H67" s="306"/>
      <c r="I67" s="306"/>
      <c r="J67" s="306"/>
      <c r="K67" s="306"/>
      <c r="L67" s="306"/>
      <c r="M67" s="306"/>
      <c r="T67" s="306">
        <v>18</v>
      </c>
      <c r="U67" s="306">
        <v>0</v>
      </c>
      <c r="V67" s="306">
        <v>0</v>
      </c>
      <c r="W67" s="306">
        <v>0</v>
      </c>
      <c r="X67" s="306">
        <v>0</v>
      </c>
      <c r="Y67" s="306">
        <v>0</v>
      </c>
      <c r="Z67" s="306">
        <v>0</v>
      </c>
      <c r="AA67" s="306">
        <v>0</v>
      </c>
      <c r="AB67" s="306">
        <v>0</v>
      </c>
      <c r="AC67" s="306">
        <v>2</v>
      </c>
      <c r="AD67" s="306">
        <v>100</v>
      </c>
      <c r="AE67" s="306">
        <v>11</v>
      </c>
      <c r="AF67" s="306">
        <v>86.5</v>
      </c>
      <c r="AG67" s="306">
        <v>3</v>
      </c>
      <c r="AH67" s="306">
        <v>100</v>
      </c>
      <c r="AI67" s="306">
        <v>5</v>
      </c>
      <c r="AJ67" s="306">
        <v>100</v>
      </c>
      <c r="AK67" s="306">
        <v>0</v>
      </c>
      <c r="AL67" s="306">
        <v>0</v>
      </c>
      <c r="AM67" s="306">
        <v>0</v>
      </c>
      <c r="AN67" s="306">
        <v>0</v>
      </c>
      <c r="AO67" s="306">
        <v>0</v>
      </c>
      <c r="AP67" s="306">
        <v>0</v>
      </c>
      <c r="AQ67" s="306">
        <v>0</v>
      </c>
      <c r="AR67" s="306">
        <v>0</v>
      </c>
      <c r="AS67" s="306">
        <v>22</v>
      </c>
      <c r="AT67" s="306">
        <v>92.4</v>
      </c>
    </row>
    <row r="68" spans="2:46" x14ac:dyDescent="0.3">
      <c r="B68" s="306"/>
      <c r="C68" s="306"/>
      <c r="D68" s="306"/>
      <c r="E68" s="306"/>
      <c r="F68" s="306"/>
      <c r="G68" s="306"/>
      <c r="H68" s="306"/>
      <c r="I68" s="306"/>
      <c r="J68" s="306"/>
      <c r="K68" s="306"/>
      <c r="L68" s="306"/>
      <c r="M68" s="306"/>
      <c r="T68" s="306">
        <v>19</v>
      </c>
      <c r="U68" s="306">
        <v>0</v>
      </c>
      <c r="V68" s="306">
        <v>0</v>
      </c>
      <c r="W68" s="306">
        <v>0</v>
      </c>
      <c r="X68" s="306">
        <v>0</v>
      </c>
      <c r="Y68" s="306">
        <v>0</v>
      </c>
      <c r="Z68" s="306">
        <v>0</v>
      </c>
      <c r="AA68" s="306">
        <v>0</v>
      </c>
      <c r="AB68" s="306">
        <v>0</v>
      </c>
      <c r="AC68" s="306">
        <v>2</v>
      </c>
      <c r="AD68" s="306">
        <v>100</v>
      </c>
      <c r="AE68" s="306">
        <v>11</v>
      </c>
      <c r="AF68" s="306">
        <v>86.5</v>
      </c>
      <c r="AG68" s="306">
        <v>3</v>
      </c>
      <c r="AH68" s="306">
        <v>100</v>
      </c>
      <c r="AI68" s="306">
        <v>5</v>
      </c>
      <c r="AJ68" s="306">
        <v>100</v>
      </c>
      <c r="AK68" s="306">
        <v>0</v>
      </c>
      <c r="AL68" s="306">
        <v>0</v>
      </c>
      <c r="AM68" s="306">
        <v>0</v>
      </c>
      <c r="AN68" s="306">
        <v>0</v>
      </c>
      <c r="AO68" s="306">
        <v>0</v>
      </c>
      <c r="AP68" s="306">
        <v>0</v>
      </c>
      <c r="AQ68" s="306">
        <v>0</v>
      </c>
      <c r="AR68" s="306">
        <v>0</v>
      </c>
      <c r="AS68" s="306">
        <v>22</v>
      </c>
      <c r="AT68" s="306">
        <v>92.4</v>
      </c>
    </row>
    <row r="69" spans="2:46" x14ac:dyDescent="0.3">
      <c r="B69" s="306"/>
      <c r="C69" s="306"/>
      <c r="D69" s="306"/>
      <c r="E69" s="306"/>
      <c r="F69" s="306"/>
      <c r="G69" s="306"/>
      <c r="H69" s="306"/>
      <c r="I69" s="306"/>
      <c r="J69" s="306"/>
      <c r="K69" s="306"/>
      <c r="L69" s="306"/>
      <c r="M69" s="306"/>
      <c r="T69" s="306">
        <v>20</v>
      </c>
      <c r="U69" s="306">
        <v>0</v>
      </c>
      <c r="V69" s="306">
        <v>0</v>
      </c>
      <c r="W69" s="306">
        <v>0</v>
      </c>
      <c r="X69" s="306">
        <v>0</v>
      </c>
      <c r="Y69" s="306">
        <v>0</v>
      </c>
      <c r="Z69" s="306">
        <v>0</v>
      </c>
      <c r="AA69" s="306">
        <v>0</v>
      </c>
      <c r="AB69" s="306">
        <v>0</v>
      </c>
      <c r="AC69" s="306">
        <v>2</v>
      </c>
      <c r="AD69" s="306">
        <v>100</v>
      </c>
      <c r="AE69" s="306">
        <v>11</v>
      </c>
      <c r="AF69" s="306">
        <v>86.5</v>
      </c>
      <c r="AG69" s="306">
        <v>3</v>
      </c>
      <c r="AH69" s="306">
        <v>100</v>
      </c>
      <c r="AI69" s="306">
        <v>5</v>
      </c>
      <c r="AJ69" s="306">
        <v>100</v>
      </c>
      <c r="AK69" s="306">
        <v>0</v>
      </c>
      <c r="AL69" s="306">
        <v>0</v>
      </c>
      <c r="AM69" s="306">
        <v>0</v>
      </c>
      <c r="AN69" s="306">
        <v>0</v>
      </c>
      <c r="AO69" s="306">
        <v>0</v>
      </c>
      <c r="AP69" s="306">
        <v>0</v>
      </c>
      <c r="AQ69" s="306">
        <v>0</v>
      </c>
      <c r="AR69" s="306">
        <v>0</v>
      </c>
      <c r="AS69" s="306">
        <v>22</v>
      </c>
      <c r="AT69" s="306">
        <v>92.4</v>
      </c>
    </row>
    <row r="70" spans="2:46" x14ac:dyDescent="0.3">
      <c r="B70" s="306"/>
      <c r="C70" s="306"/>
      <c r="D70" s="306"/>
      <c r="E70" s="306"/>
      <c r="F70" s="306"/>
      <c r="G70" s="306"/>
      <c r="H70" s="306"/>
      <c r="I70" s="306"/>
      <c r="J70" s="306"/>
      <c r="K70" s="306"/>
      <c r="L70" s="306"/>
      <c r="M70" s="306"/>
      <c r="T70" s="306">
        <v>21</v>
      </c>
      <c r="U70" s="306">
        <v>0</v>
      </c>
      <c r="V70" s="306">
        <v>0</v>
      </c>
      <c r="W70" s="306">
        <v>0</v>
      </c>
      <c r="X70" s="306">
        <v>0</v>
      </c>
      <c r="Y70" s="306">
        <v>0</v>
      </c>
      <c r="Z70" s="306">
        <v>0</v>
      </c>
      <c r="AA70" s="306">
        <v>0</v>
      </c>
      <c r="AB70" s="306">
        <v>0</v>
      </c>
      <c r="AC70" s="306">
        <v>2</v>
      </c>
      <c r="AD70" s="306">
        <v>100</v>
      </c>
      <c r="AE70" s="306">
        <v>11</v>
      </c>
      <c r="AF70" s="306">
        <v>86.5</v>
      </c>
      <c r="AG70" s="306">
        <v>3</v>
      </c>
      <c r="AH70" s="306">
        <v>100</v>
      </c>
      <c r="AI70" s="306">
        <v>5</v>
      </c>
      <c r="AJ70" s="306">
        <v>100</v>
      </c>
      <c r="AK70" s="306">
        <v>0</v>
      </c>
      <c r="AL70" s="306">
        <v>0</v>
      </c>
      <c r="AM70" s="306">
        <v>0</v>
      </c>
      <c r="AN70" s="306">
        <v>0</v>
      </c>
      <c r="AO70" s="306">
        <v>0</v>
      </c>
      <c r="AP70" s="306">
        <v>0</v>
      </c>
      <c r="AQ70" s="306">
        <v>0</v>
      </c>
      <c r="AR70" s="306">
        <v>0</v>
      </c>
      <c r="AS70" s="306">
        <v>22</v>
      </c>
      <c r="AT70" s="306">
        <v>92.4</v>
      </c>
    </row>
    <row r="71" spans="2:46" x14ac:dyDescent="0.3">
      <c r="B71" s="306"/>
      <c r="C71" s="306"/>
      <c r="D71" s="306"/>
      <c r="E71" s="306"/>
      <c r="F71" s="306"/>
      <c r="G71" s="306"/>
      <c r="H71" s="306"/>
      <c r="I71" s="306"/>
      <c r="J71" s="306"/>
      <c r="K71" s="306"/>
      <c r="L71" s="306"/>
      <c r="M71" s="306"/>
      <c r="T71" s="306">
        <v>22</v>
      </c>
      <c r="U71" s="306">
        <v>0</v>
      </c>
      <c r="V71" s="306">
        <v>0</v>
      </c>
      <c r="W71" s="306">
        <v>0</v>
      </c>
      <c r="X71" s="306">
        <v>0</v>
      </c>
      <c r="Y71" s="306">
        <v>0</v>
      </c>
      <c r="Z71" s="306">
        <v>0</v>
      </c>
      <c r="AA71" s="306">
        <v>0</v>
      </c>
      <c r="AB71" s="306">
        <v>0</v>
      </c>
      <c r="AC71" s="306">
        <v>2</v>
      </c>
      <c r="AD71" s="306">
        <v>100</v>
      </c>
      <c r="AE71" s="306">
        <v>11</v>
      </c>
      <c r="AF71" s="306">
        <v>86.5</v>
      </c>
      <c r="AG71" s="306">
        <v>3</v>
      </c>
      <c r="AH71" s="306">
        <v>100</v>
      </c>
      <c r="AI71" s="306">
        <v>5</v>
      </c>
      <c r="AJ71" s="306">
        <v>100</v>
      </c>
      <c r="AK71" s="306">
        <v>0</v>
      </c>
      <c r="AL71" s="306">
        <v>0</v>
      </c>
      <c r="AM71" s="306">
        <v>0</v>
      </c>
      <c r="AN71" s="306">
        <v>0</v>
      </c>
      <c r="AO71" s="306">
        <v>0</v>
      </c>
      <c r="AP71" s="306">
        <v>0</v>
      </c>
      <c r="AQ71" s="306">
        <v>0</v>
      </c>
      <c r="AR71" s="306">
        <v>0</v>
      </c>
      <c r="AS71" s="306">
        <v>22</v>
      </c>
      <c r="AT71" s="306">
        <v>92.4</v>
      </c>
    </row>
    <row r="72" spans="2:46" x14ac:dyDescent="0.3">
      <c r="B72" s="306"/>
      <c r="C72" s="306"/>
      <c r="D72" s="306"/>
      <c r="E72" s="306"/>
      <c r="F72" s="306"/>
      <c r="G72" s="306"/>
      <c r="H72" s="306"/>
      <c r="I72" s="306"/>
      <c r="J72" s="306"/>
      <c r="K72" s="306"/>
      <c r="L72" s="306"/>
      <c r="M72" s="306"/>
      <c r="T72" s="306">
        <v>23</v>
      </c>
      <c r="U72" s="306">
        <v>0</v>
      </c>
      <c r="V72" s="306">
        <v>0</v>
      </c>
      <c r="W72" s="306">
        <v>0</v>
      </c>
      <c r="X72" s="306">
        <v>0</v>
      </c>
      <c r="Y72" s="306">
        <v>0</v>
      </c>
      <c r="Z72" s="306">
        <v>0</v>
      </c>
      <c r="AA72" s="306">
        <v>0</v>
      </c>
      <c r="AB72" s="306">
        <v>0</v>
      </c>
      <c r="AC72" s="306">
        <v>2</v>
      </c>
      <c r="AD72" s="306">
        <v>100</v>
      </c>
      <c r="AE72" s="306">
        <v>11</v>
      </c>
      <c r="AF72" s="306">
        <v>86.5</v>
      </c>
      <c r="AG72" s="306">
        <v>3</v>
      </c>
      <c r="AH72" s="306">
        <v>100</v>
      </c>
      <c r="AI72" s="306">
        <v>5</v>
      </c>
      <c r="AJ72" s="306">
        <v>100</v>
      </c>
      <c r="AK72" s="306">
        <v>0</v>
      </c>
      <c r="AL72" s="306">
        <v>0</v>
      </c>
      <c r="AM72" s="306">
        <v>0</v>
      </c>
      <c r="AN72" s="306">
        <v>0</v>
      </c>
      <c r="AO72" s="306">
        <v>0</v>
      </c>
      <c r="AP72" s="306">
        <v>0</v>
      </c>
      <c r="AQ72" s="306">
        <v>0</v>
      </c>
      <c r="AR72" s="306">
        <v>0</v>
      </c>
      <c r="AS72" s="306">
        <v>22</v>
      </c>
      <c r="AT72" s="306">
        <v>92.4</v>
      </c>
    </row>
    <row r="73" spans="2:46" x14ac:dyDescent="0.3">
      <c r="B73" s="306"/>
      <c r="C73" s="306"/>
      <c r="D73" s="306"/>
      <c r="E73" s="306"/>
      <c r="F73" s="306"/>
      <c r="G73" s="306"/>
      <c r="H73" s="306"/>
      <c r="I73" s="306"/>
      <c r="J73" s="306"/>
      <c r="K73" s="306"/>
      <c r="L73" s="306"/>
      <c r="M73" s="306"/>
      <c r="T73" s="306">
        <v>24</v>
      </c>
      <c r="U73" s="306">
        <v>0</v>
      </c>
      <c r="V73" s="306">
        <v>0</v>
      </c>
      <c r="W73" s="306">
        <v>0</v>
      </c>
      <c r="X73" s="306">
        <v>0</v>
      </c>
      <c r="Y73" s="306">
        <v>0</v>
      </c>
      <c r="Z73" s="306">
        <v>0</v>
      </c>
      <c r="AA73" s="306">
        <v>0</v>
      </c>
      <c r="AB73" s="306">
        <v>0</v>
      </c>
      <c r="AC73" s="306">
        <v>2</v>
      </c>
      <c r="AD73" s="306">
        <v>100</v>
      </c>
      <c r="AE73" s="306">
        <v>11</v>
      </c>
      <c r="AF73" s="306">
        <v>86.5</v>
      </c>
      <c r="AG73" s="306">
        <v>3</v>
      </c>
      <c r="AH73" s="306">
        <v>100</v>
      </c>
      <c r="AI73" s="306">
        <v>5</v>
      </c>
      <c r="AJ73" s="306">
        <v>100</v>
      </c>
      <c r="AK73" s="306">
        <v>0</v>
      </c>
      <c r="AL73" s="306">
        <v>0</v>
      </c>
      <c r="AM73" s="306">
        <v>0</v>
      </c>
      <c r="AN73" s="306">
        <v>0</v>
      </c>
      <c r="AO73" s="306">
        <v>0</v>
      </c>
      <c r="AP73" s="306">
        <v>0</v>
      </c>
      <c r="AQ73" s="306">
        <v>0</v>
      </c>
      <c r="AR73" s="306">
        <v>0</v>
      </c>
      <c r="AS73" s="306">
        <v>22</v>
      </c>
      <c r="AT73" s="306">
        <v>92.4</v>
      </c>
    </row>
    <row r="74" spans="2:46" x14ac:dyDescent="0.3">
      <c r="B74" s="306"/>
      <c r="C74" s="306"/>
      <c r="D74" s="306"/>
      <c r="E74" s="306"/>
      <c r="F74" s="306"/>
      <c r="G74" s="306"/>
      <c r="H74" s="306"/>
      <c r="I74" s="306"/>
      <c r="J74" s="306"/>
      <c r="K74" s="306"/>
      <c r="L74" s="306"/>
      <c r="M74" s="306"/>
      <c r="T74" s="306">
        <v>25</v>
      </c>
      <c r="U74" s="306">
        <v>0</v>
      </c>
      <c r="V74" s="306">
        <v>0</v>
      </c>
      <c r="W74" s="306">
        <v>0</v>
      </c>
      <c r="X74" s="306">
        <v>0</v>
      </c>
      <c r="Y74" s="306">
        <v>0</v>
      </c>
      <c r="Z74" s="306">
        <v>0</v>
      </c>
      <c r="AA74" s="306">
        <v>0</v>
      </c>
      <c r="AB74" s="306">
        <v>0</v>
      </c>
      <c r="AC74" s="306">
        <v>2</v>
      </c>
      <c r="AD74" s="306">
        <v>100</v>
      </c>
      <c r="AE74" s="306">
        <v>11</v>
      </c>
      <c r="AF74" s="306">
        <v>86.5</v>
      </c>
      <c r="AG74" s="306">
        <v>3</v>
      </c>
      <c r="AH74" s="306">
        <v>100</v>
      </c>
      <c r="AI74" s="306">
        <v>5</v>
      </c>
      <c r="AJ74" s="306">
        <v>100</v>
      </c>
      <c r="AK74" s="306">
        <v>0</v>
      </c>
      <c r="AL74" s="306">
        <v>0</v>
      </c>
      <c r="AM74" s="306">
        <v>0</v>
      </c>
      <c r="AN74" s="306">
        <v>0</v>
      </c>
      <c r="AO74" s="306">
        <v>0</v>
      </c>
      <c r="AP74" s="306">
        <v>0</v>
      </c>
      <c r="AQ74" s="306">
        <v>0</v>
      </c>
      <c r="AR74" s="306">
        <v>0</v>
      </c>
      <c r="AS74" s="306">
        <v>22</v>
      </c>
      <c r="AT74" s="306">
        <v>92.4</v>
      </c>
    </row>
    <row r="75" spans="2:46" x14ac:dyDescent="0.3">
      <c r="S75" s="306" t="s">
        <v>103</v>
      </c>
    </row>
    <row r="76" spans="2:46" x14ac:dyDescent="0.3">
      <c r="S76" s="20" t="s">
        <v>110</v>
      </c>
      <c r="U76" s="306">
        <v>1</v>
      </c>
      <c r="W76" s="306">
        <v>2</v>
      </c>
      <c r="Y76" s="306">
        <v>3</v>
      </c>
      <c r="AA76" s="306">
        <v>4</v>
      </c>
      <c r="AC76" s="306">
        <v>5</v>
      </c>
      <c r="AE76" s="306">
        <v>6</v>
      </c>
      <c r="AG76" s="306">
        <v>7</v>
      </c>
      <c r="AI76" s="306">
        <v>8</v>
      </c>
      <c r="AK76" s="306">
        <v>9</v>
      </c>
      <c r="AM76" s="306">
        <v>10</v>
      </c>
      <c r="AO76" s="306">
        <v>11</v>
      </c>
      <c r="AQ76" s="306">
        <v>12</v>
      </c>
    </row>
    <row r="77" spans="2:46" x14ac:dyDescent="0.3">
      <c r="S77" s="20"/>
      <c r="T77" s="306" t="s">
        <v>169</v>
      </c>
      <c r="U77" s="306">
        <v>0</v>
      </c>
      <c r="W77" s="306">
        <v>1</v>
      </c>
      <c r="Y77" s="306">
        <v>7</v>
      </c>
      <c r="AA77" s="306">
        <v>0</v>
      </c>
      <c r="AC77" s="306">
        <v>7</v>
      </c>
      <c r="AE77" s="306">
        <v>33</v>
      </c>
      <c r="AG77" s="306">
        <v>35</v>
      </c>
      <c r="AI77" s="306">
        <v>53</v>
      </c>
      <c r="AK77" s="306">
        <v>14</v>
      </c>
      <c r="AM77" s="306">
        <v>11</v>
      </c>
      <c r="AO77" s="306">
        <v>3</v>
      </c>
      <c r="AQ77" s="306">
        <v>1</v>
      </c>
    </row>
    <row r="78" spans="2:46" x14ac:dyDescent="0.3">
      <c r="S78" s="306" t="s">
        <v>83</v>
      </c>
      <c r="T78" s="306" t="s">
        <v>73</v>
      </c>
      <c r="U78" s="306">
        <v>0</v>
      </c>
      <c r="V78" s="306">
        <v>0</v>
      </c>
      <c r="W78" s="306">
        <v>2</v>
      </c>
      <c r="X78" s="306">
        <v>100</v>
      </c>
      <c r="Y78" s="306">
        <v>9</v>
      </c>
      <c r="Z78" s="306">
        <v>100</v>
      </c>
      <c r="AA78" s="306">
        <v>0</v>
      </c>
      <c r="AB78" s="306">
        <v>0</v>
      </c>
      <c r="AC78" s="306">
        <v>6</v>
      </c>
      <c r="AD78" s="306">
        <v>100</v>
      </c>
      <c r="AE78" s="306">
        <v>51</v>
      </c>
      <c r="AF78" s="306">
        <v>100</v>
      </c>
      <c r="AG78" s="306">
        <v>51</v>
      </c>
      <c r="AH78" s="306">
        <v>100</v>
      </c>
      <c r="AI78" s="306">
        <v>85</v>
      </c>
      <c r="AJ78" s="306">
        <v>100</v>
      </c>
      <c r="AK78" s="306">
        <v>29</v>
      </c>
      <c r="AL78" s="306">
        <v>100</v>
      </c>
      <c r="AM78" s="306">
        <v>14</v>
      </c>
      <c r="AN78" s="306">
        <v>100</v>
      </c>
      <c r="AO78" s="306">
        <v>4</v>
      </c>
      <c r="AP78" s="306">
        <v>100</v>
      </c>
      <c r="AQ78" s="306">
        <v>1</v>
      </c>
      <c r="AR78" s="306">
        <v>100</v>
      </c>
      <c r="AS78" s="306">
        <v>255</v>
      </c>
      <c r="AT78" s="306">
        <v>100</v>
      </c>
    </row>
    <row r="79" spans="2:46" x14ac:dyDescent="0.3">
      <c r="T79" s="306" t="s">
        <v>101</v>
      </c>
      <c r="U79" s="306">
        <v>0</v>
      </c>
      <c r="V79" s="306">
        <v>0</v>
      </c>
      <c r="W79" s="306">
        <v>2</v>
      </c>
      <c r="X79" s="306">
        <v>100</v>
      </c>
      <c r="Y79" s="306">
        <v>9</v>
      </c>
      <c r="Z79" s="306">
        <v>100</v>
      </c>
      <c r="AA79" s="306">
        <v>0</v>
      </c>
      <c r="AB79" s="306">
        <v>0</v>
      </c>
      <c r="AC79" s="306">
        <v>4</v>
      </c>
      <c r="AD79" s="306">
        <v>61.6</v>
      </c>
      <c r="AE79" s="306">
        <v>38</v>
      </c>
      <c r="AF79" s="306">
        <v>74.5</v>
      </c>
      <c r="AG79" s="306">
        <v>48</v>
      </c>
      <c r="AH79" s="306">
        <v>95.2</v>
      </c>
      <c r="AI79" s="306">
        <v>61</v>
      </c>
      <c r="AJ79" s="306">
        <v>71.400000000000006</v>
      </c>
      <c r="AK79" s="306">
        <v>13</v>
      </c>
      <c r="AL79" s="306">
        <v>44.2</v>
      </c>
      <c r="AM79" s="306">
        <v>12</v>
      </c>
      <c r="AN79" s="306">
        <v>83.9</v>
      </c>
      <c r="AO79" s="306">
        <v>4</v>
      </c>
      <c r="AP79" s="306">
        <v>100</v>
      </c>
      <c r="AQ79" s="306">
        <v>1</v>
      </c>
      <c r="AR79" s="306">
        <v>100</v>
      </c>
      <c r="AS79" s="306">
        <v>194</v>
      </c>
      <c r="AT79" s="306">
        <v>76</v>
      </c>
    </row>
    <row r="80" spans="2:46" x14ac:dyDescent="0.3">
      <c r="T80" s="306">
        <v>14</v>
      </c>
      <c r="U80" s="306">
        <v>0</v>
      </c>
      <c r="V80" s="306">
        <v>0</v>
      </c>
      <c r="W80" s="306">
        <v>0</v>
      </c>
      <c r="X80" s="306">
        <v>0</v>
      </c>
      <c r="Y80" s="306">
        <v>0</v>
      </c>
      <c r="Z80" s="306">
        <v>0</v>
      </c>
      <c r="AA80" s="306">
        <v>0</v>
      </c>
      <c r="AB80" s="306">
        <v>0</v>
      </c>
      <c r="AC80" s="306">
        <v>0</v>
      </c>
      <c r="AD80" s="306">
        <v>0</v>
      </c>
      <c r="AE80" s="306">
        <v>0</v>
      </c>
      <c r="AF80" s="306">
        <v>0</v>
      </c>
      <c r="AG80" s="306">
        <v>0</v>
      </c>
      <c r="AH80" s="306">
        <v>0</v>
      </c>
      <c r="AI80" s="306">
        <v>0</v>
      </c>
      <c r="AJ80" s="306">
        <v>0</v>
      </c>
      <c r="AK80" s="306">
        <v>0</v>
      </c>
      <c r="AL80" s="306">
        <v>0</v>
      </c>
      <c r="AM80" s="306">
        <v>0</v>
      </c>
      <c r="AN80" s="306">
        <v>0</v>
      </c>
      <c r="AO80" s="306">
        <v>0</v>
      </c>
      <c r="AP80" s="306">
        <v>0</v>
      </c>
      <c r="AQ80" s="306">
        <v>0</v>
      </c>
      <c r="AR80" s="306">
        <v>0</v>
      </c>
      <c r="AS80" s="306">
        <v>0</v>
      </c>
      <c r="AT80" s="306">
        <v>0</v>
      </c>
    </row>
    <row r="81" spans="20:46" x14ac:dyDescent="0.3">
      <c r="T81" s="306">
        <v>15</v>
      </c>
      <c r="U81" s="306">
        <v>0</v>
      </c>
      <c r="V81" s="306">
        <v>0</v>
      </c>
      <c r="W81" s="306">
        <v>0</v>
      </c>
      <c r="X81" s="306">
        <v>0</v>
      </c>
      <c r="Y81" s="306">
        <v>0</v>
      </c>
      <c r="Z81" s="306">
        <v>0</v>
      </c>
      <c r="AA81" s="306">
        <v>0</v>
      </c>
      <c r="AB81" s="306">
        <v>0</v>
      </c>
      <c r="AC81" s="306">
        <v>2</v>
      </c>
      <c r="AD81" s="306">
        <v>38.4</v>
      </c>
      <c r="AE81" s="306">
        <v>3</v>
      </c>
      <c r="AF81" s="306">
        <v>5.4</v>
      </c>
      <c r="AG81" s="306">
        <v>2</v>
      </c>
      <c r="AH81" s="306">
        <v>4.8</v>
      </c>
      <c r="AI81" s="306">
        <v>14</v>
      </c>
      <c r="AJ81" s="306">
        <v>16.899999999999999</v>
      </c>
      <c r="AK81" s="306">
        <v>3</v>
      </c>
      <c r="AL81" s="306">
        <v>9.4</v>
      </c>
      <c r="AM81" s="306">
        <v>2</v>
      </c>
      <c r="AN81" s="306">
        <v>16.100000000000001</v>
      </c>
      <c r="AO81" s="306">
        <v>0</v>
      </c>
      <c r="AP81" s="306">
        <v>0</v>
      </c>
      <c r="AQ81" s="306">
        <v>0</v>
      </c>
      <c r="AR81" s="306">
        <v>0</v>
      </c>
      <c r="AS81" s="306">
        <v>27</v>
      </c>
      <c r="AT81" s="306">
        <v>10.7</v>
      </c>
    </row>
    <row r="82" spans="20:46" x14ac:dyDescent="0.3">
      <c r="T82" s="306">
        <v>16</v>
      </c>
      <c r="U82" s="306">
        <v>0</v>
      </c>
      <c r="V82" s="306">
        <v>0</v>
      </c>
      <c r="W82" s="306">
        <v>0</v>
      </c>
      <c r="X82" s="306">
        <v>0</v>
      </c>
      <c r="Y82" s="306">
        <v>0</v>
      </c>
      <c r="Z82" s="306">
        <v>0</v>
      </c>
      <c r="AA82" s="306">
        <v>0</v>
      </c>
      <c r="AB82" s="306">
        <v>0</v>
      </c>
      <c r="AC82" s="306">
        <v>2</v>
      </c>
      <c r="AD82" s="306">
        <v>38.4</v>
      </c>
      <c r="AE82" s="306">
        <v>6</v>
      </c>
      <c r="AF82" s="306">
        <v>10.9</v>
      </c>
      <c r="AG82" s="306">
        <v>2</v>
      </c>
      <c r="AH82" s="306">
        <v>4.8</v>
      </c>
      <c r="AI82" s="306">
        <v>21</v>
      </c>
      <c r="AJ82" s="306">
        <v>24.4</v>
      </c>
      <c r="AK82" s="306">
        <v>9</v>
      </c>
      <c r="AL82" s="306">
        <v>29.4</v>
      </c>
      <c r="AM82" s="306">
        <v>2</v>
      </c>
      <c r="AN82" s="306">
        <v>16.100000000000001</v>
      </c>
      <c r="AO82" s="306">
        <v>0</v>
      </c>
      <c r="AP82" s="306">
        <v>0</v>
      </c>
      <c r="AQ82" s="306">
        <v>0</v>
      </c>
      <c r="AR82" s="306">
        <v>0</v>
      </c>
      <c r="AS82" s="306">
        <v>42</v>
      </c>
      <c r="AT82" s="306">
        <v>16.600000000000001</v>
      </c>
    </row>
    <row r="83" spans="20:46" x14ac:dyDescent="0.3">
      <c r="T83" s="306">
        <v>17</v>
      </c>
      <c r="U83" s="306">
        <v>0</v>
      </c>
      <c r="V83" s="306">
        <v>0</v>
      </c>
      <c r="W83" s="306">
        <v>0</v>
      </c>
      <c r="X83" s="306">
        <v>0</v>
      </c>
      <c r="Y83" s="306">
        <v>0</v>
      </c>
      <c r="Z83" s="306">
        <v>0</v>
      </c>
      <c r="AA83" s="306">
        <v>0</v>
      </c>
      <c r="AB83" s="306">
        <v>0</v>
      </c>
      <c r="AC83" s="306">
        <v>2</v>
      </c>
      <c r="AD83" s="306">
        <v>38.4</v>
      </c>
      <c r="AE83" s="306">
        <v>13</v>
      </c>
      <c r="AF83" s="306">
        <v>25.5</v>
      </c>
      <c r="AG83" s="306">
        <v>2</v>
      </c>
      <c r="AH83" s="306">
        <v>4.8</v>
      </c>
      <c r="AI83" s="306">
        <v>24</v>
      </c>
      <c r="AJ83" s="306">
        <v>28.6</v>
      </c>
      <c r="AK83" s="306">
        <v>16</v>
      </c>
      <c r="AL83" s="306">
        <v>55.8</v>
      </c>
      <c r="AM83" s="306">
        <v>2</v>
      </c>
      <c r="AN83" s="306">
        <v>16.100000000000001</v>
      </c>
      <c r="AO83" s="306">
        <v>0</v>
      </c>
      <c r="AP83" s="306">
        <v>0</v>
      </c>
      <c r="AQ83" s="306">
        <v>0</v>
      </c>
      <c r="AR83" s="306">
        <v>0</v>
      </c>
      <c r="AS83" s="306">
        <v>61</v>
      </c>
      <c r="AT83" s="306">
        <v>24</v>
      </c>
    </row>
    <row r="84" spans="20:46" x14ac:dyDescent="0.3">
      <c r="T84" s="306">
        <v>18</v>
      </c>
      <c r="U84" s="306">
        <v>0</v>
      </c>
      <c r="V84" s="306">
        <v>0</v>
      </c>
      <c r="W84" s="306">
        <v>0</v>
      </c>
      <c r="X84" s="306">
        <v>0</v>
      </c>
      <c r="Y84" s="306">
        <v>0</v>
      </c>
      <c r="Z84" s="306">
        <v>0</v>
      </c>
      <c r="AA84" s="306">
        <v>0</v>
      </c>
      <c r="AB84" s="306">
        <v>0</v>
      </c>
      <c r="AC84" s="306">
        <v>2</v>
      </c>
      <c r="AD84" s="306">
        <v>38.4</v>
      </c>
      <c r="AE84" s="306">
        <v>13</v>
      </c>
      <c r="AF84" s="306">
        <v>25.5</v>
      </c>
      <c r="AG84" s="306">
        <v>2</v>
      </c>
      <c r="AH84" s="306">
        <v>4.8</v>
      </c>
      <c r="AI84" s="306">
        <v>24</v>
      </c>
      <c r="AJ84" s="306">
        <v>28.6</v>
      </c>
      <c r="AK84" s="306">
        <v>16</v>
      </c>
      <c r="AL84" s="306">
        <v>55.8</v>
      </c>
      <c r="AM84" s="306">
        <v>2</v>
      </c>
      <c r="AN84" s="306">
        <v>16.100000000000001</v>
      </c>
      <c r="AO84" s="306">
        <v>0</v>
      </c>
      <c r="AP84" s="306">
        <v>0</v>
      </c>
      <c r="AQ84" s="306">
        <v>0</v>
      </c>
      <c r="AR84" s="306">
        <v>0</v>
      </c>
      <c r="AS84" s="306">
        <v>61</v>
      </c>
      <c r="AT84" s="306">
        <v>24</v>
      </c>
    </row>
    <row r="85" spans="20:46" x14ac:dyDescent="0.3">
      <c r="T85" s="306">
        <v>19</v>
      </c>
      <c r="U85" s="306">
        <v>0</v>
      </c>
      <c r="V85" s="306">
        <v>0</v>
      </c>
      <c r="W85" s="306">
        <v>0</v>
      </c>
      <c r="X85" s="306">
        <v>0</v>
      </c>
      <c r="Y85" s="306">
        <v>0</v>
      </c>
      <c r="Z85" s="306">
        <v>0</v>
      </c>
      <c r="AA85" s="306">
        <v>0</v>
      </c>
      <c r="AB85" s="306">
        <v>0</v>
      </c>
      <c r="AC85" s="306">
        <v>2</v>
      </c>
      <c r="AD85" s="306">
        <v>38.4</v>
      </c>
      <c r="AE85" s="306">
        <v>13</v>
      </c>
      <c r="AF85" s="306">
        <v>25.5</v>
      </c>
      <c r="AG85" s="306">
        <v>2</v>
      </c>
      <c r="AH85" s="306">
        <v>4.8</v>
      </c>
      <c r="AI85" s="306">
        <v>24</v>
      </c>
      <c r="AJ85" s="306">
        <v>28.6</v>
      </c>
      <c r="AK85" s="306">
        <v>16</v>
      </c>
      <c r="AL85" s="306">
        <v>55.8</v>
      </c>
      <c r="AM85" s="306">
        <v>2</v>
      </c>
      <c r="AN85" s="306">
        <v>16.100000000000001</v>
      </c>
      <c r="AO85" s="306">
        <v>0</v>
      </c>
      <c r="AP85" s="306">
        <v>0</v>
      </c>
      <c r="AQ85" s="306">
        <v>0</v>
      </c>
      <c r="AR85" s="306">
        <v>0</v>
      </c>
      <c r="AS85" s="306">
        <v>61</v>
      </c>
      <c r="AT85" s="306">
        <v>24</v>
      </c>
    </row>
    <row r="86" spans="20:46" x14ac:dyDescent="0.3">
      <c r="T86" s="306">
        <v>20</v>
      </c>
      <c r="U86" s="306">
        <v>0</v>
      </c>
      <c r="V86" s="306">
        <v>0</v>
      </c>
      <c r="W86" s="306">
        <v>0</v>
      </c>
      <c r="X86" s="306">
        <v>0</v>
      </c>
      <c r="Y86" s="306">
        <v>0</v>
      </c>
      <c r="Z86" s="306">
        <v>0</v>
      </c>
      <c r="AA86" s="306">
        <v>0</v>
      </c>
      <c r="AB86" s="306">
        <v>0</v>
      </c>
      <c r="AC86" s="306">
        <v>2</v>
      </c>
      <c r="AD86" s="306">
        <v>38.4</v>
      </c>
      <c r="AE86" s="306">
        <v>13</v>
      </c>
      <c r="AF86" s="306">
        <v>25.5</v>
      </c>
      <c r="AG86" s="306">
        <v>2</v>
      </c>
      <c r="AH86" s="306">
        <v>4.8</v>
      </c>
      <c r="AI86" s="306">
        <v>24</v>
      </c>
      <c r="AJ86" s="306">
        <v>28.6</v>
      </c>
      <c r="AK86" s="306">
        <v>16</v>
      </c>
      <c r="AL86" s="306">
        <v>55.8</v>
      </c>
      <c r="AM86" s="306">
        <v>2</v>
      </c>
      <c r="AN86" s="306">
        <v>16.100000000000001</v>
      </c>
      <c r="AO86" s="306">
        <v>0</v>
      </c>
      <c r="AP86" s="306">
        <v>0</v>
      </c>
      <c r="AQ86" s="306">
        <v>0</v>
      </c>
      <c r="AR86" s="306">
        <v>0</v>
      </c>
      <c r="AS86" s="306">
        <v>61</v>
      </c>
      <c r="AT86" s="306">
        <v>24</v>
      </c>
    </row>
    <row r="87" spans="20:46" x14ac:dyDescent="0.3">
      <c r="T87" s="306">
        <v>21</v>
      </c>
      <c r="U87" s="306">
        <v>0</v>
      </c>
      <c r="V87" s="306">
        <v>0</v>
      </c>
      <c r="W87" s="306">
        <v>0</v>
      </c>
      <c r="X87" s="306">
        <v>0</v>
      </c>
      <c r="Y87" s="306">
        <v>0</v>
      </c>
      <c r="Z87" s="306">
        <v>0</v>
      </c>
      <c r="AA87" s="306">
        <v>0</v>
      </c>
      <c r="AB87" s="306">
        <v>0</v>
      </c>
      <c r="AC87" s="306">
        <v>2</v>
      </c>
      <c r="AD87" s="306">
        <v>38.4</v>
      </c>
      <c r="AE87" s="306">
        <v>13</v>
      </c>
      <c r="AF87" s="306">
        <v>25.5</v>
      </c>
      <c r="AG87" s="306">
        <v>2</v>
      </c>
      <c r="AH87" s="306">
        <v>4.8</v>
      </c>
      <c r="AI87" s="306">
        <v>24</v>
      </c>
      <c r="AJ87" s="306">
        <v>28.6</v>
      </c>
      <c r="AK87" s="306">
        <v>16</v>
      </c>
      <c r="AL87" s="306">
        <v>55.8</v>
      </c>
      <c r="AM87" s="306">
        <v>2</v>
      </c>
      <c r="AN87" s="306">
        <v>16.100000000000001</v>
      </c>
      <c r="AO87" s="306">
        <v>0</v>
      </c>
      <c r="AP87" s="306">
        <v>0</v>
      </c>
      <c r="AQ87" s="306">
        <v>0</v>
      </c>
      <c r="AR87" s="306">
        <v>0</v>
      </c>
      <c r="AS87" s="306">
        <v>61</v>
      </c>
      <c r="AT87" s="306">
        <v>24</v>
      </c>
    </row>
    <row r="88" spans="20:46" x14ac:dyDescent="0.3">
      <c r="T88" s="306">
        <v>22</v>
      </c>
      <c r="U88" s="306">
        <v>0</v>
      </c>
      <c r="V88" s="306">
        <v>0</v>
      </c>
      <c r="W88" s="306">
        <v>0</v>
      </c>
      <c r="X88" s="306">
        <v>0</v>
      </c>
      <c r="Y88" s="306">
        <v>0</v>
      </c>
      <c r="Z88" s="306">
        <v>0</v>
      </c>
      <c r="AA88" s="306">
        <v>0</v>
      </c>
      <c r="AB88" s="306">
        <v>0</v>
      </c>
      <c r="AC88" s="306">
        <v>2</v>
      </c>
      <c r="AD88" s="306">
        <v>38.4</v>
      </c>
      <c r="AE88" s="306">
        <v>13</v>
      </c>
      <c r="AF88" s="306">
        <v>25.5</v>
      </c>
      <c r="AG88" s="306">
        <v>2</v>
      </c>
      <c r="AH88" s="306">
        <v>4.8</v>
      </c>
      <c r="AI88" s="306">
        <v>24</v>
      </c>
      <c r="AJ88" s="306">
        <v>28.6</v>
      </c>
      <c r="AK88" s="306">
        <v>16</v>
      </c>
      <c r="AL88" s="306">
        <v>55.8</v>
      </c>
      <c r="AM88" s="306">
        <v>2</v>
      </c>
      <c r="AN88" s="306">
        <v>16.100000000000001</v>
      </c>
      <c r="AO88" s="306">
        <v>0</v>
      </c>
      <c r="AP88" s="306">
        <v>0</v>
      </c>
      <c r="AQ88" s="306">
        <v>0</v>
      </c>
      <c r="AR88" s="306">
        <v>0</v>
      </c>
      <c r="AS88" s="306">
        <v>61</v>
      </c>
      <c r="AT88" s="306">
        <v>24</v>
      </c>
    </row>
    <row r="89" spans="20:46" x14ac:dyDescent="0.3">
      <c r="T89" s="306">
        <v>23</v>
      </c>
      <c r="U89" s="306">
        <v>0</v>
      </c>
      <c r="V89" s="306">
        <v>0</v>
      </c>
      <c r="W89" s="306">
        <v>0</v>
      </c>
      <c r="X89" s="306">
        <v>0</v>
      </c>
      <c r="Y89" s="306">
        <v>0</v>
      </c>
      <c r="Z89" s="306">
        <v>0</v>
      </c>
      <c r="AA89" s="306">
        <v>0</v>
      </c>
      <c r="AB89" s="306">
        <v>0</v>
      </c>
      <c r="AC89" s="306">
        <v>2</v>
      </c>
      <c r="AD89" s="306">
        <v>38.4</v>
      </c>
      <c r="AE89" s="306">
        <v>13</v>
      </c>
      <c r="AF89" s="306">
        <v>25.5</v>
      </c>
      <c r="AG89" s="306">
        <v>2</v>
      </c>
      <c r="AH89" s="306">
        <v>4.8</v>
      </c>
      <c r="AI89" s="306">
        <v>24</v>
      </c>
      <c r="AJ89" s="306">
        <v>28.6</v>
      </c>
      <c r="AK89" s="306">
        <v>16</v>
      </c>
      <c r="AL89" s="306">
        <v>55.8</v>
      </c>
      <c r="AM89" s="306">
        <v>2</v>
      </c>
      <c r="AN89" s="306">
        <v>16.100000000000001</v>
      </c>
      <c r="AO89" s="306">
        <v>0</v>
      </c>
      <c r="AP89" s="306">
        <v>0</v>
      </c>
      <c r="AQ89" s="306">
        <v>0</v>
      </c>
      <c r="AR89" s="306">
        <v>0</v>
      </c>
      <c r="AS89" s="306">
        <v>61</v>
      </c>
      <c r="AT89" s="306">
        <v>24</v>
      </c>
    </row>
    <row r="90" spans="20:46" x14ac:dyDescent="0.3">
      <c r="T90" s="306">
        <v>24</v>
      </c>
      <c r="U90" s="306">
        <v>0</v>
      </c>
      <c r="V90" s="306">
        <v>0</v>
      </c>
      <c r="W90" s="306">
        <v>0</v>
      </c>
      <c r="X90" s="306">
        <v>0</v>
      </c>
      <c r="Y90" s="306">
        <v>0</v>
      </c>
      <c r="Z90" s="306">
        <v>0</v>
      </c>
      <c r="AA90" s="306">
        <v>0</v>
      </c>
      <c r="AB90" s="306">
        <v>0</v>
      </c>
      <c r="AC90" s="306">
        <v>2</v>
      </c>
      <c r="AD90" s="306">
        <v>38.4</v>
      </c>
      <c r="AE90" s="306">
        <v>13</v>
      </c>
      <c r="AF90" s="306">
        <v>25.5</v>
      </c>
      <c r="AG90" s="306">
        <v>2</v>
      </c>
      <c r="AH90" s="306">
        <v>4.8</v>
      </c>
      <c r="AI90" s="306">
        <v>24</v>
      </c>
      <c r="AJ90" s="306">
        <v>28.6</v>
      </c>
      <c r="AK90" s="306">
        <v>16</v>
      </c>
      <c r="AL90" s="306">
        <v>55.8</v>
      </c>
      <c r="AM90" s="306">
        <v>2</v>
      </c>
      <c r="AN90" s="306">
        <v>16.100000000000001</v>
      </c>
      <c r="AO90" s="306">
        <v>0</v>
      </c>
      <c r="AP90" s="306">
        <v>0</v>
      </c>
      <c r="AQ90" s="306">
        <v>0</v>
      </c>
      <c r="AR90" s="306">
        <v>0</v>
      </c>
      <c r="AS90" s="306">
        <v>61</v>
      </c>
      <c r="AT90" s="306">
        <v>24</v>
      </c>
    </row>
    <row r="91" spans="20:46" x14ac:dyDescent="0.3">
      <c r="T91" s="306">
        <v>25</v>
      </c>
      <c r="U91" s="306">
        <v>0</v>
      </c>
      <c r="V91" s="306">
        <v>0</v>
      </c>
      <c r="W91" s="306">
        <v>0</v>
      </c>
      <c r="X91" s="306">
        <v>0</v>
      </c>
      <c r="Y91" s="306">
        <v>0</v>
      </c>
      <c r="Z91" s="306">
        <v>0</v>
      </c>
      <c r="AA91" s="306">
        <v>0</v>
      </c>
      <c r="AB91" s="306">
        <v>0</v>
      </c>
      <c r="AC91" s="306">
        <v>2</v>
      </c>
      <c r="AD91" s="306">
        <v>38.4</v>
      </c>
      <c r="AE91" s="306">
        <v>13</v>
      </c>
      <c r="AF91" s="306">
        <v>25.5</v>
      </c>
      <c r="AG91" s="306">
        <v>2</v>
      </c>
      <c r="AH91" s="306">
        <v>4.8</v>
      </c>
      <c r="AI91" s="306">
        <v>24</v>
      </c>
      <c r="AJ91" s="306">
        <v>28.6</v>
      </c>
      <c r="AK91" s="306">
        <v>16</v>
      </c>
      <c r="AL91" s="306">
        <v>55.8</v>
      </c>
      <c r="AM91" s="306">
        <v>2</v>
      </c>
      <c r="AN91" s="306">
        <v>16.100000000000001</v>
      </c>
      <c r="AO91" s="306">
        <v>0</v>
      </c>
      <c r="AP91" s="306">
        <v>0</v>
      </c>
      <c r="AQ91" s="306">
        <v>0</v>
      </c>
      <c r="AR91" s="306">
        <v>0</v>
      </c>
      <c r="AS91" s="306">
        <v>61</v>
      </c>
      <c r="AT91" s="306">
        <v>24</v>
      </c>
    </row>
  </sheetData>
  <mergeCells count="3">
    <mergeCell ref="B2:M2"/>
    <mergeCell ref="B14:M14"/>
    <mergeCell ref="B25:M25"/>
  </mergeCells>
  <conditionalFormatting sqref="B19:M23">
    <cfRule type="colorScale" priority="18">
      <colorScale>
        <cfvo type="min"/>
        <cfvo type="max"/>
        <color rgb="FFFFEF9C"/>
        <color rgb="FFFF7128"/>
      </colorScale>
    </cfRule>
  </conditionalFormatting>
  <conditionalFormatting sqref="B30:M34">
    <cfRule type="colorScale" priority="17">
      <colorScale>
        <cfvo type="min"/>
        <cfvo type="max"/>
        <color rgb="FFFFEF9C"/>
        <color rgb="FFFF7128"/>
      </colorScale>
    </cfRule>
  </conditionalFormatting>
  <conditionalFormatting sqref="B19:M24">
    <cfRule type="colorScale" priority="19">
      <colorScale>
        <cfvo type="min"/>
        <cfvo type="max"/>
        <color rgb="FFFFEF9C"/>
        <color rgb="FFFF7128"/>
      </colorScale>
    </cfRule>
  </conditionalFormatting>
  <conditionalFormatting sqref="B7:M11">
    <cfRule type="colorScale" priority="20">
      <colorScale>
        <cfvo type="min"/>
        <cfvo type="max"/>
        <color rgb="FFFFEF9C"/>
        <color rgb="FFFF7128"/>
      </colorScale>
    </cfRule>
  </conditionalFormatting>
  <conditionalFormatting sqref="B4:M11">
    <cfRule type="colorScale" priority="16">
      <colorScale>
        <cfvo type="min"/>
        <cfvo type="max"/>
        <color rgb="FFFFEF9C"/>
        <color rgb="FFFF7128"/>
      </colorScale>
    </cfRule>
  </conditionalFormatting>
  <conditionalFormatting sqref="B16:M23">
    <cfRule type="colorScale" priority="15">
      <colorScale>
        <cfvo type="min"/>
        <cfvo type="max"/>
        <color rgb="FFFFEF9C"/>
        <color rgb="FFFF7128"/>
      </colorScale>
    </cfRule>
  </conditionalFormatting>
  <conditionalFormatting sqref="B19:M23 B16:B18">
    <cfRule type="colorScale" priority="14">
      <colorScale>
        <cfvo type="min"/>
        <cfvo type="max"/>
        <color rgb="FFFFEF9C"/>
        <color rgb="FFFF7128"/>
      </colorScale>
    </cfRule>
  </conditionalFormatting>
  <conditionalFormatting sqref="B27:M34">
    <cfRule type="colorScale" priority="13">
      <colorScale>
        <cfvo type="min"/>
        <cfvo type="max"/>
        <color rgb="FFFFEF9C"/>
        <color rgb="FFFF7128"/>
      </colorScale>
    </cfRule>
  </conditionalFormatting>
  <conditionalFormatting sqref="B30:M34 B27:B29">
    <cfRule type="colorScale" priority="12">
      <colorScale>
        <cfvo type="min"/>
        <cfvo type="max"/>
        <color rgb="FFFFEF9C"/>
        <color rgb="FFFF7128"/>
      </colorScale>
    </cfRule>
  </conditionalFormatting>
  <conditionalFormatting sqref="BY6:BZ6 BA25:BU25 AQ6:AS6 T6:AO6 AX25:AY25 BU44 BF44:BS44 AY44 BA44:BC44">
    <cfRule type="cellIs" dxfId="0" priority="11" operator="lessThan">
      <formula>30</formula>
    </cfRule>
  </conditionalFormatting>
  <conditionalFormatting sqref="CN27:CY34">
    <cfRule type="colorScale" priority="10">
      <colorScale>
        <cfvo type="min"/>
        <cfvo type="max"/>
        <color rgb="FFFFEF9C"/>
        <color rgb="FFFF7128"/>
      </colorScale>
    </cfRule>
  </conditionalFormatting>
  <conditionalFormatting sqref="BZ27:CK34">
    <cfRule type="colorScale" priority="9">
      <colorScale>
        <cfvo type="min"/>
        <cfvo type="max"/>
        <color rgb="FFFFEF9C"/>
        <color rgb="FFFF7128"/>
      </colorScale>
    </cfRule>
  </conditionalFormatting>
  <conditionalFormatting sqref="BZ46:CK53">
    <cfRule type="colorScale" priority="8">
      <colorScale>
        <cfvo type="min"/>
        <cfvo type="max"/>
        <color rgb="FFFFEF9C"/>
        <color rgb="FFFF7128"/>
      </colorScale>
    </cfRule>
  </conditionalFormatting>
  <conditionalFormatting sqref="CN46:CY53">
    <cfRule type="colorScale" priority="7">
      <colorScale>
        <cfvo type="min"/>
        <cfvo type="max"/>
        <color rgb="FFFFEF9C"/>
        <color rgb="FFFF7128"/>
      </colorScale>
    </cfRule>
  </conditionalFormatting>
  <conditionalFormatting sqref="BJ8:BU16">
    <cfRule type="colorScale" priority="6">
      <colorScale>
        <cfvo type="min"/>
        <cfvo type="max"/>
        <color rgb="FFFFEF9C"/>
        <color rgb="FFFF7128"/>
      </colorScale>
    </cfRule>
  </conditionalFormatting>
  <conditionalFormatting sqref="I39:J43">
    <cfRule type="colorScale" priority="5">
      <colorScale>
        <cfvo type="min"/>
        <cfvo type="max"/>
        <color rgb="FFFFEF9C"/>
        <color rgb="FFFF7128"/>
      </colorScale>
    </cfRule>
  </conditionalFormatting>
  <conditionalFormatting sqref="I37:J43">
    <cfRule type="colorScale" priority="4">
      <colorScale>
        <cfvo type="min"/>
        <cfvo type="max"/>
        <color rgb="FFFFEF9C"/>
        <color rgb="FFFF7128"/>
      </colorScale>
    </cfRule>
  </conditionalFormatting>
  <conditionalFormatting sqref="I39:J43 I37:I38">
    <cfRule type="colorScale" priority="3">
      <colorScale>
        <cfvo type="min"/>
        <cfvo type="max"/>
        <color rgb="FFFFEF9C"/>
        <color rgb="FFFF7128"/>
      </colorScale>
    </cfRule>
  </conditionalFormatting>
  <conditionalFormatting sqref="B12:M12">
    <cfRule type="colorScale" priority="2">
      <colorScale>
        <cfvo type="min"/>
        <cfvo type="max"/>
        <color rgb="FFFFEF9C"/>
        <color rgb="FFFF7128"/>
      </colorScale>
    </cfRule>
  </conditionalFormatting>
  <conditionalFormatting sqref="B12:M12">
    <cfRule type="colorScale" priority="1">
      <colorScale>
        <cfvo type="min"/>
        <cfvo type="max"/>
        <color rgb="FFFFEF9C"/>
        <color rgb="FFFF7128"/>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7"/>
  <sheetViews>
    <sheetView workbookViewId="0">
      <selection activeCell="O19" sqref="O19"/>
    </sheetView>
  </sheetViews>
  <sheetFormatPr defaultRowHeight="14.4" x14ac:dyDescent="0.3"/>
  <cols>
    <col min="1" max="1" width="15" customWidth="1"/>
    <col min="2" max="13" width="11.109375" bestFit="1" customWidth="1"/>
    <col min="14" max="14" width="9.88671875" bestFit="1" customWidth="1"/>
  </cols>
  <sheetData>
    <row r="1" spans="1:17" x14ac:dyDescent="0.3">
      <c r="A1" s="94"/>
      <c r="E1" t="s">
        <v>220</v>
      </c>
    </row>
    <row r="2" spans="1:17" x14ac:dyDescent="0.3">
      <c r="A2" t="s">
        <v>39</v>
      </c>
      <c r="B2" s="55" t="s">
        <v>0</v>
      </c>
      <c r="C2" s="56" t="s">
        <v>1</v>
      </c>
      <c r="D2" s="55" t="s">
        <v>2</v>
      </c>
      <c r="E2" s="56" t="s">
        <v>3</v>
      </c>
      <c r="F2" s="55" t="s">
        <v>4</v>
      </c>
      <c r="G2" s="56" t="s">
        <v>5</v>
      </c>
      <c r="H2" s="55" t="s">
        <v>6</v>
      </c>
      <c r="I2" s="56" t="s">
        <v>7</v>
      </c>
      <c r="J2" s="55" t="s">
        <v>8</v>
      </c>
      <c r="K2" s="56" t="s">
        <v>9</v>
      </c>
      <c r="L2" s="55" t="s">
        <v>10</v>
      </c>
      <c r="M2" s="56" t="s">
        <v>11</v>
      </c>
    </row>
    <row r="3" spans="1:17" x14ac:dyDescent="0.3">
      <c r="A3" s="57" t="s">
        <v>28</v>
      </c>
      <c r="B3" s="58">
        <v>1</v>
      </c>
      <c r="C3" s="59">
        <v>2</v>
      </c>
      <c r="D3" s="58">
        <v>3</v>
      </c>
      <c r="E3" s="59">
        <v>4</v>
      </c>
      <c r="F3" s="58">
        <v>5</v>
      </c>
      <c r="G3" s="59">
        <v>6</v>
      </c>
      <c r="H3" s="58">
        <v>7</v>
      </c>
      <c r="I3" s="59">
        <v>8</v>
      </c>
      <c r="J3" s="58">
        <v>9</v>
      </c>
      <c r="K3" s="59">
        <v>10</v>
      </c>
      <c r="L3" s="58">
        <v>11</v>
      </c>
      <c r="M3" s="59">
        <v>12</v>
      </c>
      <c r="O3" s="62"/>
      <c r="P3" s="63"/>
      <c r="Q3" s="64"/>
    </row>
    <row r="4" spans="1:17" x14ac:dyDescent="0.3">
      <c r="A4" s="27" t="s">
        <v>216</v>
      </c>
      <c r="B4" s="291">
        <v>109147.90000000001</v>
      </c>
      <c r="C4" s="292">
        <v>102106.09999999999</v>
      </c>
      <c r="D4" s="291">
        <v>17530.245901639344</v>
      </c>
      <c r="E4" s="292">
        <v>16964.754098360656</v>
      </c>
      <c r="F4" s="291">
        <v>209271.17486338798</v>
      </c>
      <c r="G4" s="292">
        <v>202520.49180327868</v>
      </c>
      <c r="H4" s="291">
        <v>191938.16666666666</v>
      </c>
      <c r="I4" s="292">
        <v>191938.16666666666</v>
      </c>
      <c r="J4" s="291">
        <v>111638.68852459016</v>
      </c>
      <c r="K4" s="292">
        <v>115359.97814207651</v>
      </c>
      <c r="L4" s="291">
        <v>44580.491803278688</v>
      </c>
      <c r="M4" s="292">
        <v>46066.508196721312</v>
      </c>
      <c r="N4" s="230">
        <f>SUM(B4:M4)</f>
        <v>1359062.6666666665</v>
      </c>
      <c r="O4" s="351" t="s">
        <v>249</v>
      </c>
      <c r="P4" s="65"/>
      <c r="Q4" s="25"/>
    </row>
    <row r="5" spans="1:17" x14ac:dyDescent="0.3">
      <c r="A5" s="26" t="s">
        <v>248</v>
      </c>
      <c r="B5" s="293">
        <v>2324.3333333333335</v>
      </c>
      <c r="C5" s="294">
        <v>3182</v>
      </c>
      <c r="D5" s="293">
        <v>3416.6666666666665</v>
      </c>
      <c r="E5" s="294">
        <v>7462</v>
      </c>
      <c r="F5" s="293">
        <v>4640.333333333333</v>
      </c>
      <c r="G5" s="294">
        <v>3126</v>
      </c>
      <c r="H5" s="293">
        <v>6853</v>
      </c>
      <c r="I5" s="294">
        <v>3615.3333333333335</v>
      </c>
      <c r="J5" s="293">
        <v>5093</v>
      </c>
      <c r="K5" s="294">
        <v>3265.6666666666665</v>
      </c>
      <c r="L5" s="293">
        <v>3987</v>
      </c>
      <c r="M5" s="294">
        <v>3923.3333333333335</v>
      </c>
      <c r="N5" s="230">
        <f>SUM(B5:M5)</f>
        <v>50888.666666666664</v>
      </c>
    </row>
    <row r="6" spans="1:17" x14ac:dyDescent="0.3">
      <c r="A6" s="28"/>
      <c r="B6" s="295"/>
      <c r="C6" s="296"/>
      <c r="D6" s="295"/>
      <c r="E6" s="296"/>
      <c r="F6" s="295"/>
      <c r="G6" s="296"/>
      <c r="H6" s="295"/>
      <c r="I6" s="296"/>
      <c r="J6" s="295"/>
      <c r="K6" s="296"/>
      <c r="L6" s="295"/>
      <c r="M6" s="296"/>
    </row>
    <row r="7" spans="1:17" x14ac:dyDescent="0.3">
      <c r="A7" s="26"/>
      <c r="B7" s="297"/>
      <c r="C7" s="298"/>
      <c r="D7" s="297"/>
      <c r="E7" s="298"/>
      <c r="F7" s="297"/>
      <c r="G7" s="298"/>
      <c r="H7" s="297"/>
      <c r="I7" s="298"/>
      <c r="J7" s="297"/>
      <c r="K7" s="298"/>
      <c r="L7" s="297"/>
      <c r="M7" s="298"/>
    </row>
    <row r="8" spans="1:17" x14ac:dyDescent="0.3">
      <c r="A8" s="29"/>
      <c r="B8" s="299"/>
      <c r="C8" s="300"/>
      <c r="D8" s="299"/>
      <c r="E8" s="300"/>
      <c r="F8" s="299"/>
      <c r="G8" s="300"/>
      <c r="H8" s="299"/>
      <c r="I8" s="300"/>
      <c r="J8" s="299"/>
      <c r="K8" s="300"/>
      <c r="L8" s="299"/>
      <c r="M8" s="300"/>
    </row>
    <row r="9" spans="1:17" x14ac:dyDescent="0.3">
      <c r="B9" s="255">
        <f>SUM(B4:B8)</f>
        <v>111472.23333333334</v>
      </c>
      <c r="C9" s="256">
        <f t="shared" ref="C9:L9" si="0">SUM(C4:C8)</f>
        <v>105288.09999999999</v>
      </c>
      <c r="D9" s="255">
        <f t="shared" si="0"/>
        <v>20946.912568306012</v>
      </c>
      <c r="E9" s="256">
        <f t="shared" si="0"/>
        <v>24426.754098360656</v>
      </c>
      <c r="F9" s="255">
        <f t="shared" si="0"/>
        <v>213911.50819672132</v>
      </c>
      <c r="G9" s="256">
        <f t="shared" si="0"/>
        <v>205646.49180327868</v>
      </c>
      <c r="H9" s="255">
        <f t="shared" si="0"/>
        <v>198791.16666666666</v>
      </c>
      <c r="I9" s="256">
        <f t="shared" si="0"/>
        <v>195553.5</v>
      </c>
      <c r="J9" s="255">
        <f t="shared" si="0"/>
        <v>116731.68852459016</v>
      </c>
      <c r="K9" s="256">
        <f t="shared" si="0"/>
        <v>118625.64480874318</v>
      </c>
      <c r="L9" s="255">
        <f t="shared" si="0"/>
        <v>48567.491803278688</v>
      </c>
      <c r="M9" s="256">
        <f>SUM(M4:M8)</f>
        <v>49989.841530054648</v>
      </c>
      <c r="N9" s="230">
        <f>SUM(B9:M9)</f>
        <v>1409951.333333333</v>
      </c>
    </row>
    <row r="10" spans="1:17" x14ac:dyDescent="0.3">
      <c r="B10" s="213">
        <f>B9/SUM($B$9:$M$9)</f>
        <v>7.9061050334125027E-2</v>
      </c>
      <c r="C10" s="213">
        <f t="shared" ref="C10:M10" si="1">C9/SUM($B$9:$M$9)</f>
        <v>7.4674988782118729E-2</v>
      </c>
      <c r="D10" s="213">
        <f t="shared" si="1"/>
        <v>1.4856479137322008E-2</v>
      </c>
      <c r="E10" s="213">
        <f t="shared" si="1"/>
        <v>1.7324537039595689E-2</v>
      </c>
      <c r="F10" s="213">
        <f t="shared" si="1"/>
        <v>0.15171552601819449</v>
      </c>
      <c r="G10" s="213">
        <f t="shared" si="1"/>
        <v>0.14585360993779836</v>
      </c>
      <c r="H10" s="213">
        <f t="shared" si="1"/>
        <v>0.14099150939961524</v>
      </c>
      <c r="I10" s="213">
        <f t="shared" si="1"/>
        <v>0.13869521264800158</v>
      </c>
      <c r="J10" s="213">
        <f t="shared" si="1"/>
        <v>8.279128914940577E-2</v>
      </c>
      <c r="K10" s="213">
        <f t="shared" si="1"/>
        <v>8.4134566920330958E-2</v>
      </c>
      <c r="L10" s="213">
        <f t="shared" si="1"/>
        <v>3.4446218571571527E-2</v>
      </c>
      <c r="M10" s="213">
        <f t="shared" si="1"/>
        <v>3.545501206192081E-2</v>
      </c>
    </row>
    <row r="11" spans="1:17" x14ac:dyDescent="0.3">
      <c r="A11" t="s">
        <v>38</v>
      </c>
      <c r="B11" s="55">
        <v>31</v>
      </c>
      <c r="C11" s="56">
        <v>28</v>
      </c>
      <c r="D11" s="55">
        <v>31</v>
      </c>
      <c r="E11" s="56">
        <v>30</v>
      </c>
      <c r="F11" s="55">
        <v>31</v>
      </c>
      <c r="G11" s="56">
        <v>30</v>
      </c>
      <c r="H11" s="55">
        <v>31</v>
      </c>
      <c r="I11" s="56">
        <v>31</v>
      </c>
      <c r="J11" s="55">
        <v>30</v>
      </c>
      <c r="K11" s="56">
        <v>31</v>
      </c>
      <c r="L11" s="55">
        <v>30</v>
      </c>
      <c r="M11" s="56">
        <v>31</v>
      </c>
    </row>
    <row r="12" spans="1:17" x14ac:dyDescent="0.3">
      <c r="A12" s="57" t="s">
        <v>28</v>
      </c>
      <c r="B12" s="58">
        <v>1</v>
      </c>
      <c r="C12" s="59">
        <v>2</v>
      </c>
      <c r="D12" s="58">
        <v>3</v>
      </c>
      <c r="E12" s="59">
        <v>4</v>
      </c>
      <c r="F12" s="58">
        <v>5</v>
      </c>
      <c r="G12" s="59">
        <v>6</v>
      </c>
      <c r="H12" s="58">
        <v>7</v>
      </c>
      <c r="I12" s="59">
        <v>8</v>
      </c>
      <c r="J12" s="58">
        <v>9</v>
      </c>
      <c r="K12" s="59">
        <v>10</v>
      </c>
      <c r="L12" s="58">
        <v>11</v>
      </c>
      <c r="M12" s="59">
        <v>12</v>
      </c>
    </row>
    <row r="13" spans="1:17" x14ac:dyDescent="0.3">
      <c r="A13" s="27" t="s">
        <v>20</v>
      </c>
      <c r="B13" s="31"/>
      <c r="C13" s="32"/>
      <c r="D13" s="31"/>
      <c r="E13" s="32"/>
      <c r="F13" s="31"/>
      <c r="G13" s="32"/>
      <c r="H13" s="31"/>
      <c r="I13" s="32"/>
      <c r="J13" s="31"/>
      <c r="K13" s="41"/>
      <c r="L13" s="43"/>
      <c r="M13" s="44"/>
    </row>
    <row r="14" spans="1:17" x14ac:dyDescent="0.3">
      <c r="A14" s="26" t="s">
        <v>31</v>
      </c>
      <c r="B14" s="33"/>
      <c r="C14" s="34"/>
      <c r="D14" s="33"/>
      <c r="E14" s="34"/>
      <c r="F14" s="33"/>
      <c r="G14" s="34"/>
      <c r="H14" s="33"/>
      <c r="I14" s="34"/>
      <c r="J14" s="33"/>
      <c r="K14" s="34"/>
      <c r="L14" s="33"/>
      <c r="M14" s="34"/>
    </row>
    <row r="15" spans="1:17" x14ac:dyDescent="0.3">
      <c r="A15" s="28" t="s">
        <v>32</v>
      </c>
      <c r="B15" s="35"/>
      <c r="C15" s="36"/>
      <c r="D15" s="35"/>
      <c r="E15" s="36"/>
      <c r="F15" s="35"/>
      <c r="G15" s="36"/>
      <c r="H15" s="35"/>
      <c r="I15" s="36"/>
      <c r="J15" s="42"/>
      <c r="K15" s="39"/>
      <c r="L15" s="35"/>
      <c r="M15" s="36"/>
    </row>
    <row r="16" spans="1:17" x14ac:dyDescent="0.3">
      <c r="A16" s="26" t="s">
        <v>29</v>
      </c>
      <c r="B16" s="214"/>
      <c r="C16" s="215"/>
      <c r="D16" s="214"/>
      <c r="E16" s="215"/>
      <c r="F16" s="33"/>
      <c r="G16" s="34"/>
      <c r="H16" s="33"/>
      <c r="I16" s="34"/>
      <c r="J16" s="31"/>
      <c r="K16" s="32"/>
      <c r="L16" s="45"/>
      <c r="M16" s="40"/>
    </row>
    <row r="17" spans="1:13" x14ac:dyDescent="0.3">
      <c r="A17" s="29" t="s">
        <v>30</v>
      </c>
      <c r="B17" s="216"/>
      <c r="C17" s="217"/>
      <c r="D17" s="216"/>
      <c r="E17" s="217"/>
      <c r="F17" s="37"/>
      <c r="G17" s="38"/>
      <c r="H17" s="37"/>
      <c r="I17" s="38"/>
      <c r="J17" s="46"/>
      <c r="K17" s="47"/>
      <c r="L17" s="48"/>
      <c r="M17" s="49"/>
    </row>
    <row r="18" spans="1:13" x14ac:dyDescent="0.3">
      <c r="B18" s="50"/>
      <c r="C18" s="51"/>
      <c r="D18" s="50"/>
      <c r="E18" s="51"/>
      <c r="F18" s="50"/>
      <c r="G18" s="51"/>
      <c r="H18" s="50"/>
      <c r="I18" s="51"/>
      <c r="J18" s="50"/>
      <c r="K18" s="52"/>
      <c r="L18" s="53"/>
      <c r="M18" s="54"/>
    </row>
    <row r="19" spans="1:13" x14ac:dyDescent="0.3">
      <c r="B19" s="192"/>
      <c r="C19" s="192"/>
      <c r="D19" s="192"/>
      <c r="E19" s="192"/>
      <c r="F19" s="192"/>
      <c r="G19" s="192"/>
      <c r="H19" s="192"/>
      <c r="I19" s="192"/>
      <c r="J19" s="192"/>
      <c r="K19" s="192"/>
      <c r="L19" s="192"/>
      <c r="M19" s="192"/>
    </row>
    <row r="20" spans="1:13" x14ac:dyDescent="0.3">
      <c r="A20" t="s">
        <v>40</v>
      </c>
      <c r="B20" s="55">
        <v>31</v>
      </c>
      <c r="C20" s="56">
        <v>28</v>
      </c>
      <c r="D20" s="55">
        <v>31</v>
      </c>
      <c r="E20" s="56">
        <v>30</v>
      </c>
      <c r="F20" s="55">
        <v>31</v>
      </c>
      <c r="G20" s="56">
        <v>30</v>
      </c>
      <c r="H20" s="55">
        <v>31</v>
      </c>
      <c r="I20" s="56">
        <v>31</v>
      </c>
      <c r="J20" s="55">
        <v>30</v>
      </c>
      <c r="K20" s="56">
        <v>31</v>
      </c>
      <c r="L20" s="55">
        <v>30</v>
      </c>
      <c r="M20" s="56">
        <v>31</v>
      </c>
    </row>
    <row r="21" spans="1:13" x14ac:dyDescent="0.3">
      <c r="A21" s="57" t="s">
        <v>28</v>
      </c>
      <c r="B21" s="58">
        <v>1</v>
      </c>
      <c r="C21" s="59">
        <v>2</v>
      </c>
      <c r="D21" s="58">
        <v>3</v>
      </c>
      <c r="E21" s="59">
        <v>4</v>
      </c>
      <c r="F21" s="58">
        <v>5</v>
      </c>
      <c r="G21" s="59">
        <v>6</v>
      </c>
      <c r="H21" s="58">
        <v>7</v>
      </c>
      <c r="I21" s="59">
        <v>8</v>
      </c>
      <c r="J21" s="58">
        <v>9</v>
      </c>
      <c r="K21" s="59">
        <v>10</v>
      </c>
      <c r="L21" s="58">
        <v>11</v>
      </c>
      <c r="M21" s="59">
        <v>12</v>
      </c>
    </row>
    <row r="22" spans="1:13" x14ac:dyDescent="0.3">
      <c r="A22" s="27" t="s">
        <v>20</v>
      </c>
      <c r="B22" s="31" t="e">
        <f>B13*$O$4</f>
        <v>#VALUE!</v>
      </c>
      <c r="C22" s="32" t="e">
        <f t="shared" ref="C22:M22" si="2">C13*$O$4</f>
        <v>#VALUE!</v>
      </c>
      <c r="D22" s="31" t="e">
        <f t="shared" si="2"/>
        <v>#VALUE!</v>
      </c>
      <c r="E22" s="32" t="e">
        <f t="shared" si="2"/>
        <v>#VALUE!</v>
      </c>
      <c r="F22" s="31" t="e">
        <f t="shared" si="2"/>
        <v>#VALUE!</v>
      </c>
      <c r="G22" s="32" t="e">
        <f t="shared" si="2"/>
        <v>#VALUE!</v>
      </c>
      <c r="H22" s="31" t="e">
        <f t="shared" si="2"/>
        <v>#VALUE!</v>
      </c>
      <c r="I22" s="32" t="e">
        <f t="shared" si="2"/>
        <v>#VALUE!</v>
      </c>
      <c r="J22" s="31" t="e">
        <f t="shared" si="2"/>
        <v>#VALUE!</v>
      </c>
      <c r="K22" s="41" t="e">
        <f t="shared" si="2"/>
        <v>#VALUE!</v>
      </c>
      <c r="L22" s="43" t="e">
        <f t="shared" si="2"/>
        <v>#VALUE!</v>
      </c>
      <c r="M22" s="44" t="e">
        <f t="shared" si="2"/>
        <v>#VALUE!</v>
      </c>
    </row>
    <row r="23" spans="1:13" x14ac:dyDescent="0.3">
      <c r="A23" s="26" t="s">
        <v>31</v>
      </c>
      <c r="B23" s="33" t="e">
        <f t="shared" ref="B23:M23" si="3">B14*$O$4</f>
        <v>#VALUE!</v>
      </c>
      <c r="C23" s="34" t="e">
        <f t="shared" si="3"/>
        <v>#VALUE!</v>
      </c>
      <c r="D23" s="33" t="e">
        <f t="shared" si="3"/>
        <v>#VALUE!</v>
      </c>
      <c r="E23" s="34" t="e">
        <f t="shared" si="3"/>
        <v>#VALUE!</v>
      </c>
      <c r="F23" s="33" t="e">
        <f t="shared" si="3"/>
        <v>#VALUE!</v>
      </c>
      <c r="G23" s="34" t="e">
        <f t="shared" si="3"/>
        <v>#VALUE!</v>
      </c>
      <c r="H23" s="33" t="e">
        <f t="shared" si="3"/>
        <v>#VALUE!</v>
      </c>
      <c r="I23" s="34" t="e">
        <f t="shared" si="3"/>
        <v>#VALUE!</v>
      </c>
      <c r="J23" s="33" t="e">
        <f t="shared" si="3"/>
        <v>#VALUE!</v>
      </c>
      <c r="K23" s="34" t="e">
        <f t="shared" si="3"/>
        <v>#VALUE!</v>
      </c>
      <c r="L23" s="33" t="e">
        <f t="shared" si="3"/>
        <v>#VALUE!</v>
      </c>
      <c r="M23" s="34" t="e">
        <f t="shared" si="3"/>
        <v>#VALUE!</v>
      </c>
    </row>
    <row r="24" spans="1:13" x14ac:dyDescent="0.3">
      <c r="A24" s="28" t="s">
        <v>32</v>
      </c>
      <c r="B24" s="35" t="e">
        <f t="shared" ref="B24:M24" si="4">B15*$O$4</f>
        <v>#VALUE!</v>
      </c>
      <c r="C24" s="36" t="e">
        <f t="shared" si="4"/>
        <v>#VALUE!</v>
      </c>
      <c r="D24" s="35" t="e">
        <f t="shared" si="4"/>
        <v>#VALUE!</v>
      </c>
      <c r="E24" s="36" t="e">
        <f t="shared" si="4"/>
        <v>#VALUE!</v>
      </c>
      <c r="F24" s="35" t="e">
        <f t="shared" si="4"/>
        <v>#VALUE!</v>
      </c>
      <c r="G24" s="36" t="e">
        <f t="shared" si="4"/>
        <v>#VALUE!</v>
      </c>
      <c r="H24" s="35" t="e">
        <f t="shared" si="4"/>
        <v>#VALUE!</v>
      </c>
      <c r="I24" s="36" t="e">
        <f t="shared" si="4"/>
        <v>#VALUE!</v>
      </c>
      <c r="J24" s="42" t="e">
        <f t="shared" si="4"/>
        <v>#VALUE!</v>
      </c>
      <c r="K24" s="39" t="e">
        <f t="shared" si="4"/>
        <v>#VALUE!</v>
      </c>
      <c r="L24" s="35" t="e">
        <f t="shared" si="4"/>
        <v>#VALUE!</v>
      </c>
      <c r="M24" s="36" t="e">
        <f t="shared" si="4"/>
        <v>#VALUE!</v>
      </c>
    </row>
    <row r="25" spans="1:13" x14ac:dyDescent="0.3">
      <c r="A25" s="26" t="s">
        <v>29</v>
      </c>
      <c r="B25" s="214" t="e">
        <f t="shared" ref="B25:M25" si="5">B16*$O$4</f>
        <v>#VALUE!</v>
      </c>
      <c r="C25" s="215" t="e">
        <f t="shared" si="5"/>
        <v>#VALUE!</v>
      </c>
      <c r="D25" s="214" t="e">
        <f t="shared" si="5"/>
        <v>#VALUE!</v>
      </c>
      <c r="E25" s="215" t="e">
        <f t="shared" si="5"/>
        <v>#VALUE!</v>
      </c>
      <c r="F25" s="33" t="e">
        <f t="shared" si="5"/>
        <v>#VALUE!</v>
      </c>
      <c r="G25" s="34" t="e">
        <f t="shared" si="5"/>
        <v>#VALUE!</v>
      </c>
      <c r="H25" s="33" t="e">
        <f t="shared" si="5"/>
        <v>#VALUE!</v>
      </c>
      <c r="I25" s="34" t="e">
        <f t="shared" si="5"/>
        <v>#VALUE!</v>
      </c>
      <c r="J25" s="31" t="e">
        <f t="shared" si="5"/>
        <v>#VALUE!</v>
      </c>
      <c r="K25" s="32" t="e">
        <f t="shared" si="5"/>
        <v>#VALUE!</v>
      </c>
      <c r="L25" s="45" t="e">
        <f t="shared" si="5"/>
        <v>#VALUE!</v>
      </c>
      <c r="M25" s="40" t="e">
        <f t="shared" si="5"/>
        <v>#VALUE!</v>
      </c>
    </row>
    <row r="26" spans="1:13" x14ac:dyDescent="0.3">
      <c r="A26" s="29" t="s">
        <v>30</v>
      </c>
      <c r="B26" s="216" t="e">
        <f t="shared" ref="B26:M26" si="6">B17*$O$4</f>
        <v>#VALUE!</v>
      </c>
      <c r="C26" s="217" t="e">
        <f t="shared" si="6"/>
        <v>#VALUE!</v>
      </c>
      <c r="D26" s="216" t="e">
        <f t="shared" si="6"/>
        <v>#VALUE!</v>
      </c>
      <c r="E26" s="217" t="e">
        <f t="shared" si="6"/>
        <v>#VALUE!</v>
      </c>
      <c r="F26" s="37" t="e">
        <f t="shared" si="6"/>
        <v>#VALUE!</v>
      </c>
      <c r="G26" s="38" t="e">
        <f t="shared" si="6"/>
        <v>#VALUE!</v>
      </c>
      <c r="H26" s="37" t="e">
        <f t="shared" si="6"/>
        <v>#VALUE!</v>
      </c>
      <c r="I26" s="38" t="e">
        <f t="shared" si="6"/>
        <v>#VALUE!</v>
      </c>
      <c r="J26" s="46" t="e">
        <f t="shared" si="6"/>
        <v>#VALUE!</v>
      </c>
      <c r="K26" s="47" t="e">
        <f t="shared" si="6"/>
        <v>#VALUE!</v>
      </c>
      <c r="L26" s="48" t="e">
        <f t="shared" si="6"/>
        <v>#VALUE!</v>
      </c>
      <c r="M26" s="49" t="e">
        <f t="shared" si="6"/>
        <v>#VALUE!</v>
      </c>
    </row>
    <row r="27" spans="1:13" x14ac:dyDescent="0.3">
      <c r="B27" s="50" t="e">
        <f>SUM(B22:B26)</f>
        <v>#VALUE!</v>
      </c>
      <c r="C27" s="51" t="e">
        <f t="shared" ref="C27" si="7">SUM(C22:C26)</f>
        <v>#VALUE!</v>
      </c>
      <c r="D27" s="50" t="e">
        <f t="shared" ref="D27" si="8">SUM(D22:D26)</f>
        <v>#VALUE!</v>
      </c>
      <c r="E27" s="51" t="e">
        <f t="shared" ref="E27" si="9">SUM(E22:E26)</f>
        <v>#VALUE!</v>
      </c>
      <c r="F27" s="50" t="e">
        <f t="shared" ref="F27" si="10">SUM(F22:F26)</f>
        <v>#VALUE!</v>
      </c>
      <c r="G27" s="51" t="e">
        <f t="shared" ref="G27" si="11">SUM(G22:G26)</f>
        <v>#VALUE!</v>
      </c>
      <c r="H27" s="50" t="e">
        <f t="shared" ref="H27" si="12">SUM(H22:H26)</f>
        <v>#VALUE!</v>
      </c>
      <c r="I27" s="51" t="e">
        <f t="shared" ref="I27" si="13">SUM(I22:I26)</f>
        <v>#VALUE!</v>
      </c>
      <c r="J27" s="50" t="e">
        <f t="shared" ref="J27" si="14">SUM(J22:J26)</f>
        <v>#VALUE!</v>
      </c>
      <c r="K27" s="52" t="e">
        <f t="shared" ref="K27" si="15">SUM(K22:K26)</f>
        <v>#VALUE!</v>
      </c>
      <c r="L27" s="53" t="e">
        <f t="shared" ref="L27" si="16">SUM(L22:L26)</f>
        <v>#VALUE!</v>
      </c>
      <c r="M27" s="54" t="e">
        <f t="shared" ref="M27" si="17">SUM(M22:M26)</f>
        <v>#VALUE!</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N123"/>
  <sheetViews>
    <sheetView zoomScale="70" zoomScaleNormal="70" workbookViewId="0">
      <selection activeCell="Q10" sqref="Q10"/>
    </sheetView>
  </sheetViews>
  <sheetFormatPr defaultRowHeight="14.4" x14ac:dyDescent="0.3"/>
  <cols>
    <col min="1" max="1" width="21.6640625" style="306" customWidth="1"/>
    <col min="2" max="2" width="13.6640625" bestFit="1" customWidth="1"/>
    <col min="3" max="3" width="8.44140625" customWidth="1"/>
    <col min="4" max="14" width="7.77734375" bestFit="1" customWidth="1"/>
    <col min="18" max="18" width="11.5546875" customWidth="1"/>
  </cols>
  <sheetData>
    <row r="1" spans="1:118" s="221" customFormat="1" x14ac:dyDescent="0.3">
      <c r="A1" s="306"/>
      <c r="B1" s="221" t="s">
        <v>96</v>
      </c>
      <c r="L1" s="221" t="s">
        <v>97</v>
      </c>
      <c r="AB1" s="303" t="s">
        <v>167</v>
      </c>
      <c r="AC1" s="303" t="s">
        <v>168</v>
      </c>
      <c r="AD1" s="303" t="s">
        <v>21</v>
      </c>
      <c r="DB1" s="306" t="s">
        <v>196</v>
      </c>
    </row>
    <row r="2" spans="1:118" ht="15.6" x14ac:dyDescent="0.3">
      <c r="B2" s="226" t="s">
        <v>92</v>
      </c>
      <c r="C2" s="225"/>
      <c r="D2" s="225"/>
      <c r="E2" s="225"/>
      <c r="F2" s="225"/>
      <c r="G2" s="225"/>
      <c r="H2" s="225"/>
      <c r="I2" s="225"/>
      <c r="J2" s="225"/>
      <c r="K2" s="225"/>
      <c r="L2" s="225"/>
      <c r="M2" s="225"/>
      <c r="N2" s="225"/>
      <c r="Q2" s="221" t="s">
        <v>95</v>
      </c>
      <c r="Z2" s="303" t="s">
        <v>166</v>
      </c>
      <c r="AC2">
        <v>825</v>
      </c>
      <c r="DB2" s="337" t="s">
        <v>197</v>
      </c>
      <c r="DC2" s="336"/>
      <c r="DD2" s="336"/>
      <c r="DE2" s="336"/>
      <c r="DF2" s="336"/>
      <c r="DG2" s="336"/>
      <c r="DH2" s="336"/>
      <c r="DI2" s="336"/>
      <c r="DJ2" s="336"/>
      <c r="DK2" s="336"/>
      <c r="DL2" s="336"/>
      <c r="DM2" s="336"/>
      <c r="DN2" s="336"/>
    </row>
    <row r="3" spans="1:118" ht="16.2" thickBot="1" x14ac:dyDescent="0.35">
      <c r="B3" s="225" t="s">
        <v>56</v>
      </c>
      <c r="C3" s="225">
        <v>1</v>
      </c>
      <c r="D3" s="225">
        <v>2</v>
      </c>
      <c r="E3" s="225">
        <v>3</v>
      </c>
      <c r="F3" s="225">
        <v>4</v>
      </c>
      <c r="G3" s="225">
        <v>5</v>
      </c>
      <c r="H3" s="225">
        <v>6</v>
      </c>
      <c r="I3" s="225">
        <v>7</v>
      </c>
      <c r="J3" s="225">
        <v>8</v>
      </c>
      <c r="K3" s="225">
        <v>9</v>
      </c>
      <c r="L3" s="225">
        <v>10</v>
      </c>
      <c r="M3" s="225">
        <v>11</v>
      </c>
      <c r="N3" s="225">
        <v>12</v>
      </c>
      <c r="R3" s="218" t="s">
        <v>75</v>
      </c>
      <c r="AU3" s="221" t="s">
        <v>75</v>
      </c>
      <c r="AV3" s="221"/>
      <c r="AW3" s="221"/>
      <c r="AX3" s="221"/>
      <c r="AY3" s="221"/>
      <c r="AZ3" s="221"/>
      <c r="BA3" s="221"/>
      <c r="BB3" s="221"/>
      <c r="BC3" s="221"/>
      <c r="BD3" s="221"/>
      <c r="BE3" s="221"/>
      <c r="BF3" s="221"/>
      <c r="BG3" s="221"/>
      <c r="BH3" s="221"/>
      <c r="BI3" s="221"/>
      <c r="BJ3" s="221" t="s">
        <v>75</v>
      </c>
      <c r="BK3" s="221"/>
      <c r="BL3" s="221"/>
      <c r="BM3" s="221"/>
      <c r="BN3" s="221"/>
      <c r="BO3" s="221"/>
      <c r="BP3" s="221"/>
      <c r="BQ3" s="221"/>
      <c r="BR3" s="221"/>
      <c r="BS3" s="221"/>
      <c r="BT3" s="221"/>
      <c r="BU3" s="221"/>
      <c r="BV3" s="221"/>
      <c r="BW3" s="221"/>
    </row>
    <row r="4" spans="1:118" ht="15.6" x14ac:dyDescent="0.3">
      <c r="A4" s="306" t="s">
        <v>230</v>
      </c>
      <c r="B4" s="225">
        <v>30</v>
      </c>
      <c r="C4" s="347">
        <v>0.127</v>
      </c>
      <c r="D4" s="348">
        <v>0.127</v>
      </c>
      <c r="E4" s="348">
        <v>0.127</v>
      </c>
      <c r="F4" s="348">
        <v>0.127</v>
      </c>
      <c r="G4" s="348">
        <v>0.127</v>
      </c>
      <c r="H4" s="348">
        <v>0.127</v>
      </c>
      <c r="I4" s="348">
        <v>0.127</v>
      </c>
      <c r="J4" s="348">
        <v>0.127</v>
      </c>
      <c r="K4" s="348">
        <v>0.127</v>
      </c>
      <c r="L4" s="348">
        <v>0.127</v>
      </c>
      <c r="M4" s="348">
        <v>0.127</v>
      </c>
      <c r="N4" s="348">
        <v>0.127</v>
      </c>
      <c r="Q4" s="218"/>
      <c r="R4" s="218" t="s">
        <v>56</v>
      </c>
      <c r="S4" s="218">
        <v>1</v>
      </c>
      <c r="T4" s="218"/>
      <c r="U4" s="218">
        <v>2</v>
      </c>
      <c r="V4" s="218"/>
      <c r="W4" s="218">
        <v>3</v>
      </c>
      <c r="X4" s="218"/>
      <c r="Y4" s="218">
        <v>4</v>
      </c>
      <c r="Z4" s="218"/>
      <c r="AA4" s="218">
        <v>5</v>
      </c>
      <c r="AB4" s="218"/>
      <c r="AC4" s="218">
        <v>6</v>
      </c>
      <c r="AD4" s="218"/>
      <c r="AE4" s="218">
        <v>7</v>
      </c>
      <c r="AF4" s="218"/>
      <c r="AG4" s="218">
        <v>8</v>
      </c>
      <c r="AH4" s="218"/>
      <c r="AI4" s="218">
        <v>9</v>
      </c>
      <c r="AJ4" s="218"/>
      <c r="AK4" s="218">
        <v>10</v>
      </c>
      <c r="AL4" s="218"/>
      <c r="AM4" s="218">
        <v>11</v>
      </c>
      <c r="AN4" s="218"/>
      <c r="AO4" s="218">
        <v>12</v>
      </c>
      <c r="AP4" s="218"/>
      <c r="AQ4" s="218" t="s">
        <v>76</v>
      </c>
      <c r="AR4" s="218"/>
      <c r="AU4" s="221" t="s">
        <v>56</v>
      </c>
      <c r="AV4" s="221">
        <v>1</v>
      </c>
      <c r="AW4" s="221">
        <v>2</v>
      </c>
      <c r="AX4" s="221">
        <v>3</v>
      </c>
      <c r="AY4" s="221">
        <v>4</v>
      </c>
      <c r="AZ4" s="221">
        <v>5</v>
      </c>
      <c r="BA4" s="221">
        <v>6</v>
      </c>
      <c r="BB4" s="221">
        <v>7</v>
      </c>
      <c r="BC4" s="221">
        <v>8</v>
      </c>
      <c r="BD4" s="221">
        <v>9</v>
      </c>
      <c r="BE4" s="221">
        <v>10</v>
      </c>
      <c r="BF4" s="221">
        <v>11</v>
      </c>
      <c r="BG4" s="221">
        <v>12</v>
      </c>
      <c r="BH4" s="221"/>
      <c r="BJ4" s="221" t="s">
        <v>56</v>
      </c>
      <c r="BK4" s="221">
        <v>1</v>
      </c>
      <c r="BL4" s="221">
        <v>2</v>
      </c>
      <c r="BM4" s="221">
        <v>3</v>
      </c>
      <c r="BN4" s="221">
        <v>4</v>
      </c>
      <c r="BO4" s="221">
        <v>5</v>
      </c>
      <c r="BP4" s="221">
        <v>6</v>
      </c>
      <c r="BQ4" s="221">
        <v>7</v>
      </c>
      <c r="BR4" s="221">
        <v>8</v>
      </c>
      <c r="BS4" s="221">
        <v>9</v>
      </c>
      <c r="BT4" s="221">
        <v>10</v>
      </c>
      <c r="BU4" s="221">
        <v>11</v>
      </c>
      <c r="BV4" s="221">
        <v>12</v>
      </c>
      <c r="BW4" s="221" t="s">
        <v>76</v>
      </c>
      <c r="DA4" s="306" t="s">
        <v>74</v>
      </c>
      <c r="DB4" s="306">
        <v>1</v>
      </c>
      <c r="DC4" s="306">
        <v>2</v>
      </c>
      <c r="DD4" s="306">
        <v>3</v>
      </c>
      <c r="DE4" s="306">
        <v>4</v>
      </c>
      <c r="DF4" s="306">
        <v>5</v>
      </c>
      <c r="DG4" s="306">
        <v>6</v>
      </c>
      <c r="DH4" s="306">
        <v>7</v>
      </c>
      <c r="DI4" s="306">
        <v>8</v>
      </c>
      <c r="DJ4" s="306">
        <v>9</v>
      </c>
      <c r="DK4" s="306">
        <v>10</v>
      </c>
      <c r="DL4" s="306">
        <v>11</v>
      </c>
      <c r="DM4" s="306">
        <v>12</v>
      </c>
    </row>
    <row r="5" spans="1:118" ht="15.6" x14ac:dyDescent="0.3">
      <c r="A5" s="306" t="s">
        <v>231</v>
      </c>
      <c r="B5" s="225">
        <v>40</v>
      </c>
      <c r="C5" s="349">
        <v>5.7099999999999998E-2</v>
      </c>
      <c r="D5" s="350">
        <v>5.7099999999999998E-2</v>
      </c>
      <c r="E5" s="350">
        <v>5.7099999999999998E-2</v>
      </c>
      <c r="F5" s="350">
        <v>5.7099999999999998E-2</v>
      </c>
      <c r="G5" s="350">
        <v>5.7099999999999998E-2</v>
      </c>
      <c r="H5" s="350">
        <v>5.7099999999999998E-2</v>
      </c>
      <c r="I5" s="350">
        <v>5.7099999999999998E-2</v>
      </c>
      <c r="J5" s="350">
        <v>5.7099999999999998E-2</v>
      </c>
      <c r="K5" s="350">
        <v>5.7099999999999998E-2</v>
      </c>
      <c r="L5" s="350">
        <v>5.7099999999999998E-2</v>
      </c>
      <c r="M5" s="350">
        <v>5.7099999999999998E-2</v>
      </c>
      <c r="N5" s="350">
        <v>5.7099999999999998E-2</v>
      </c>
      <c r="Q5" s="218"/>
      <c r="R5" s="218" t="s">
        <v>57</v>
      </c>
      <c r="S5" s="231" t="s">
        <v>159</v>
      </c>
      <c r="T5" s="218"/>
      <c r="U5" s="231" t="s">
        <v>159</v>
      </c>
      <c r="V5" s="218"/>
      <c r="W5" s="231" t="s">
        <v>159</v>
      </c>
      <c r="X5" s="218"/>
      <c r="Y5" s="231" t="s">
        <v>159</v>
      </c>
      <c r="Z5" s="218"/>
      <c r="AA5" s="231" t="s">
        <v>159</v>
      </c>
      <c r="AB5" s="218"/>
      <c r="AC5" s="231" t="s">
        <v>159</v>
      </c>
      <c r="AD5" s="218"/>
      <c r="AE5" s="231" t="s">
        <v>159</v>
      </c>
      <c r="AF5" s="218"/>
      <c r="AG5" s="231" t="s">
        <v>159</v>
      </c>
      <c r="AH5" s="218"/>
      <c r="AI5" s="231" t="s">
        <v>159</v>
      </c>
      <c r="AJ5" s="218"/>
      <c r="AK5" s="231" t="s">
        <v>159</v>
      </c>
      <c r="AL5" s="218"/>
      <c r="AM5" s="231" t="s">
        <v>159</v>
      </c>
      <c r="AN5" s="218"/>
      <c r="AO5" s="231" t="s">
        <v>159</v>
      </c>
      <c r="AP5" s="218"/>
      <c r="AQ5" s="231" t="s">
        <v>159</v>
      </c>
      <c r="AR5" s="218"/>
      <c r="AU5" s="221" t="s">
        <v>57</v>
      </c>
      <c r="AV5" s="221"/>
      <c r="AW5" s="221"/>
      <c r="AX5" s="221"/>
      <c r="AY5" s="221"/>
      <c r="AZ5" s="221"/>
      <c r="BA5" s="221"/>
      <c r="BB5" s="221"/>
      <c r="BC5" s="221"/>
      <c r="BD5" s="221"/>
      <c r="BE5" s="221"/>
      <c r="BF5" s="221"/>
      <c r="BG5" s="221"/>
      <c r="BH5" s="221"/>
      <c r="BJ5" s="221" t="s">
        <v>57</v>
      </c>
      <c r="BK5" s="221"/>
      <c r="BL5" s="221"/>
      <c r="BM5" s="221"/>
      <c r="BN5" s="221"/>
      <c r="BO5" s="221"/>
      <c r="BP5" s="221"/>
      <c r="BQ5" s="221"/>
      <c r="BR5" s="221"/>
      <c r="BS5" s="221"/>
      <c r="BT5" s="221"/>
      <c r="BU5" s="221"/>
      <c r="BV5" s="221"/>
      <c r="BW5" s="221"/>
      <c r="DA5" s="306">
        <v>20</v>
      </c>
      <c r="DB5" s="22" t="e">
        <f>#REF!</f>
        <v>#REF!</v>
      </c>
      <c r="DC5" s="22" t="e">
        <f>#REF!</f>
        <v>#REF!</v>
      </c>
      <c r="DD5" s="22" t="e">
        <f>#REF!</f>
        <v>#REF!</v>
      </c>
      <c r="DE5" s="22" t="e">
        <f>#REF!</f>
        <v>#REF!</v>
      </c>
      <c r="DF5" s="22" t="e">
        <f>#REF!</f>
        <v>#REF!</v>
      </c>
      <c r="DG5" s="22" t="e">
        <f>#REF!</f>
        <v>#REF!</v>
      </c>
      <c r="DH5" s="22" t="e">
        <f>#REF!</f>
        <v>#REF!</v>
      </c>
      <c r="DI5" s="22" t="e">
        <f>#REF!</f>
        <v>#REF!</v>
      </c>
      <c r="DJ5" s="22" t="e">
        <f>#REF!</f>
        <v>#REF!</v>
      </c>
      <c r="DK5" s="22" t="e">
        <f>#REF!</f>
        <v>#REF!</v>
      </c>
      <c r="DL5" s="22" t="e">
        <f>#REF!</f>
        <v>#REF!</v>
      </c>
      <c r="DM5" s="22" t="e">
        <f>#REF!</f>
        <v>#REF!</v>
      </c>
    </row>
    <row r="6" spans="1:118" ht="15.6" x14ac:dyDescent="0.3">
      <c r="A6" s="306" t="s">
        <v>232</v>
      </c>
      <c r="B6" s="225">
        <v>42</v>
      </c>
      <c r="C6" s="349">
        <v>4.7100000000000003E-2</v>
      </c>
      <c r="D6" s="350">
        <v>4.7100000000000003E-2</v>
      </c>
      <c r="E6" s="350">
        <v>4.7100000000000003E-2</v>
      </c>
      <c r="F6" s="350">
        <v>4.7100000000000003E-2</v>
      </c>
      <c r="G6" s="350">
        <v>4.7100000000000003E-2</v>
      </c>
      <c r="H6" s="350">
        <v>4.7100000000000003E-2</v>
      </c>
      <c r="I6" s="350">
        <v>4.7100000000000003E-2</v>
      </c>
      <c r="J6" s="350">
        <v>4.7100000000000003E-2</v>
      </c>
      <c r="K6" s="350">
        <v>4.7100000000000003E-2</v>
      </c>
      <c r="L6" s="350">
        <v>4.7100000000000003E-2</v>
      </c>
      <c r="M6" s="350">
        <v>4.7100000000000003E-2</v>
      </c>
      <c r="N6" s="350">
        <v>4.7100000000000003E-2</v>
      </c>
      <c r="Q6" s="218"/>
      <c r="R6" s="218" t="s">
        <v>77</v>
      </c>
      <c r="S6" s="218">
        <v>659</v>
      </c>
      <c r="T6" s="218">
        <v>100</v>
      </c>
      <c r="U6" s="19">
        <v>1008</v>
      </c>
      <c r="V6" s="218">
        <v>100</v>
      </c>
      <c r="W6" s="19">
        <v>2763</v>
      </c>
      <c r="X6" s="218">
        <v>100</v>
      </c>
      <c r="Y6" s="19">
        <v>3878</v>
      </c>
      <c r="Z6" s="218">
        <v>100</v>
      </c>
      <c r="AA6" s="19">
        <v>4621</v>
      </c>
      <c r="AB6" s="218">
        <v>100</v>
      </c>
      <c r="AC6" s="19">
        <v>7360</v>
      </c>
      <c r="AD6" s="218">
        <v>100</v>
      </c>
      <c r="AE6" s="19">
        <v>5571</v>
      </c>
      <c r="AF6" s="218">
        <v>100</v>
      </c>
      <c r="AG6" s="19">
        <v>3865</v>
      </c>
      <c r="AH6" s="218">
        <v>100</v>
      </c>
      <c r="AI6" s="19">
        <v>2539</v>
      </c>
      <c r="AJ6" s="218">
        <v>100</v>
      </c>
      <c r="AK6" s="19">
        <v>3615</v>
      </c>
      <c r="AL6" s="218">
        <v>100</v>
      </c>
      <c r="AM6" s="19">
        <v>1337</v>
      </c>
      <c r="AN6" s="218">
        <v>100</v>
      </c>
      <c r="AO6" s="218">
        <v>595</v>
      </c>
      <c r="AP6" s="218">
        <v>100</v>
      </c>
      <c r="AQ6" s="19">
        <v>37811</v>
      </c>
      <c r="AR6" s="218">
        <v>100</v>
      </c>
      <c r="AU6" s="221" t="s">
        <v>77</v>
      </c>
      <c r="AV6" s="221">
        <v>100</v>
      </c>
      <c r="AW6" s="221">
        <v>100</v>
      </c>
      <c r="AX6" s="221">
        <v>100</v>
      </c>
      <c r="AY6" s="221">
        <v>100</v>
      </c>
      <c r="AZ6" s="221">
        <v>100</v>
      </c>
      <c r="BA6" s="221">
        <v>100</v>
      </c>
      <c r="BB6" s="221">
        <v>100</v>
      </c>
      <c r="BC6" s="221">
        <v>100</v>
      </c>
      <c r="BD6" s="221">
        <v>100</v>
      </c>
      <c r="BE6" s="221">
        <v>100</v>
      </c>
      <c r="BF6" s="221">
        <v>100</v>
      </c>
      <c r="BG6" s="221">
        <v>100</v>
      </c>
      <c r="BH6" s="221"/>
      <c r="BJ6" s="221" t="s">
        <v>77</v>
      </c>
      <c r="BK6" s="221">
        <v>100</v>
      </c>
      <c r="BL6" s="221">
        <v>100</v>
      </c>
      <c r="BM6" s="221">
        <v>100</v>
      </c>
      <c r="BN6" s="221">
        <v>100</v>
      </c>
      <c r="BO6" s="221">
        <v>100</v>
      </c>
      <c r="BP6" s="221">
        <v>100</v>
      </c>
      <c r="BQ6" s="221">
        <v>100</v>
      </c>
      <c r="BR6" s="221">
        <v>100</v>
      </c>
      <c r="BS6" s="221">
        <v>100</v>
      </c>
      <c r="BT6" s="221">
        <v>100</v>
      </c>
      <c r="BU6" s="221">
        <v>100</v>
      </c>
      <c r="BV6" s="221">
        <v>100</v>
      </c>
      <c r="BW6" s="221">
        <v>100</v>
      </c>
      <c r="DA6" s="306">
        <v>19</v>
      </c>
      <c r="DB6" s="22" t="e">
        <f>#REF!</f>
        <v>#REF!</v>
      </c>
      <c r="DC6" s="22" t="e">
        <f>#REF!</f>
        <v>#REF!</v>
      </c>
      <c r="DD6" s="22" t="e">
        <f>#REF!</f>
        <v>#REF!</v>
      </c>
      <c r="DE6" s="22" t="e">
        <f>#REF!</f>
        <v>#REF!</v>
      </c>
      <c r="DF6" s="22" t="e">
        <f>#REF!</f>
        <v>#REF!</v>
      </c>
      <c r="DG6" s="22" t="e">
        <f>#REF!</f>
        <v>#REF!</v>
      </c>
      <c r="DH6" s="22" t="e">
        <f>#REF!</f>
        <v>#REF!</v>
      </c>
      <c r="DI6" s="22" t="e">
        <f>#REF!</f>
        <v>#REF!</v>
      </c>
      <c r="DJ6" s="22" t="e">
        <f>#REF!</f>
        <v>#REF!</v>
      </c>
      <c r="DK6" s="22" t="e">
        <f>#REF!</f>
        <v>#REF!</v>
      </c>
      <c r="DL6" s="22" t="e">
        <f>#REF!</f>
        <v>#REF!</v>
      </c>
      <c r="DM6" s="22" t="e">
        <f>#REF!</f>
        <v>#REF!</v>
      </c>
    </row>
    <row r="7" spans="1:118" ht="15.6" x14ac:dyDescent="0.3">
      <c r="A7" s="306" t="s">
        <v>233</v>
      </c>
      <c r="B7" s="225">
        <v>48</v>
      </c>
      <c r="C7" s="349">
        <v>2.3199999999999998E-2</v>
      </c>
      <c r="D7" s="350">
        <v>2.3199999999999998E-2</v>
      </c>
      <c r="E7" s="350">
        <v>2.3199999999999998E-2</v>
      </c>
      <c r="F7" s="350">
        <v>2.3199999999999998E-2</v>
      </c>
      <c r="G7" s="350">
        <v>2.3199999999999998E-2</v>
      </c>
      <c r="H7" s="350">
        <v>2.3199999999999998E-2</v>
      </c>
      <c r="I7" s="350">
        <v>2.3199999999999998E-2</v>
      </c>
      <c r="J7" s="350">
        <v>2.3199999999999998E-2</v>
      </c>
      <c r="K7" s="350">
        <v>2.3199999999999998E-2</v>
      </c>
      <c r="L7" s="350">
        <v>2.3199999999999998E-2</v>
      </c>
      <c r="M7" s="350">
        <v>2.3199999999999998E-2</v>
      </c>
      <c r="N7" s="350">
        <v>2.3199999999999998E-2</v>
      </c>
      <c r="Q7" s="218"/>
      <c r="R7" s="218">
        <v>20</v>
      </c>
      <c r="S7" s="218">
        <v>0</v>
      </c>
      <c r="T7" s="218">
        <v>0</v>
      </c>
      <c r="U7" s="218">
        <v>0</v>
      </c>
      <c r="V7" s="218">
        <v>0</v>
      </c>
      <c r="W7" s="218">
        <v>0</v>
      </c>
      <c r="X7" s="218">
        <v>0</v>
      </c>
      <c r="Y7" s="218">
        <v>0</v>
      </c>
      <c r="Z7" s="218">
        <v>0</v>
      </c>
      <c r="AA7" s="218">
        <v>0</v>
      </c>
      <c r="AB7" s="218">
        <v>0</v>
      </c>
      <c r="AC7" s="218">
        <v>0</v>
      </c>
      <c r="AD7" s="218">
        <v>0</v>
      </c>
      <c r="AE7" s="218">
        <v>0</v>
      </c>
      <c r="AF7" s="218">
        <v>0</v>
      </c>
      <c r="AG7" s="218">
        <v>0</v>
      </c>
      <c r="AH7" s="218">
        <v>0</v>
      </c>
      <c r="AI7" s="218">
        <v>0</v>
      </c>
      <c r="AJ7" s="218">
        <v>0</v>
      </c>
      <c r="AK7" s="218">
        <v>0</v>
      </c>
      <c r="AL7" s="218">
        <v>0</v>
      </c>
      <c r="AM7" s="218">
        <v>0</v>
      </c>
      <c r="AN7" s="218">
        <v>0</v>
      </c>
      <c r="AO7" s="218">
        <v>0</v>
      </c>
      <c r="AP7" s="218">
        <v>0</v>
      </c>
      <c r="AQ7" s="218">
        <v>0</v>
      </c>
      <c r="AR7" s="218">
        <v>0</v>
      </c>
      <c r="AU7" s="221">
        <v>20</v>
      </c>
      <c r="AV7" s="221">
        <v>0</v>
      </c>
      <c r="AW7" s="221">
        <v>0</v>
      </c>
      <c r="AX7" s="221">
        <v>0</v>
      </c>
      <c r="AY7" s="221">
        <v>0</v>
      </c>
      <c r="AZ7" s="221">
        <v>0</v>
      </c>
      <c r="BA7" s="221">
        <v>0</v>
      </c>
      <c r="BB7" s="221">
        <v>0</v>
      </c>
      <c r="BC7" s="221">
        <v>0</v>
      </c>
      <c r="BD7" s="221">
        <v>0</v>
      </c>
      <c r="BE7" s="221">
        <v>0</v>
      </c>
      <c r="BF7" s="221">
        <v>0</v>
      </c>
      <c r="BG7" s="221">
        <v>0</v>
      </c>
      <c r="BH7" s="221"/>
      <c r="BJ7" s="221">
        <v>20</v>
      </c>
      <c r="BK7" s="221">
        <f>AV7/100</f>
        <v>0</v>
      </c>
      <c r="BL7" s="221">
        <f t="shared" ref="BL7:BL26" si="0">AW7/100</f>
        <v>0</v>
      </c>
      <c r="BM7" s="221">
        <f t="shared" ref="BM7:BM26" si="1">AX7/100</f>
        <v>0</v>
      </c>
      <c r="BN7" s="221">
        <f t="shared" ref="BN7:BN26" si="2">AY7/100</f>
        <v>0</v>
      </c>
      <c r="BO7" s="221">
        <f t="shared" ref="BO7:BO26" si="3">AZ7/100</f>
        <v>0</v>
      </c>
      <c r="BP7" s="221">
        <f t="shared" ref="BP7:BP26" si="4">BA7/100</f>
        <v>0</v>
      </c>
      <c r="BQ7" s="221">
        <f t="shared" ref="BQ7:BQ26" si="5">BB7/100</f>
        <v>0</v>
      </c>
      <c r="BR7" s="221">
        <f t="shared" ref="BR7:BR26" si="6">BC7/100</f>
        <v>0</v>
      </c>
      <c r="BS7" s="221">
        <f t="shared" ref="BS7:BS26" si="7">BD7/100</f>
        <v>0</v>
      </c>
      <c r="BT7" s="221">
        <f t="shared" ref="BT7:BT26" si="8">BE7/100</f>
        <v>0</v>
      </c>
      <c r="BU7" s="221">
        <f t="shared" ref="BU7:BU26" si="9">BF7/100</f>
        <v>0</v>
      </c>
      <c r="BV7" s="221">
        <f t="shared" ref="BV7:BV26" si="10">BG7/100</f>
        <v>0</v>
      </c>
      <c r="BW7" s="221">
        <f t="shared" ref="BW7:BW26" si="11">BH7/100</f>
        <v>0</v>
      </c>
      <c r="DA7" s="306">
        <v>18</v>
      </c>
      <c r="DB7" s="22" t="e">
        <f>#REF!</f>
        <v>#REF!</v>
      </c>
      <c r="DC7" s="22" t="e">
        <f>#REF!</f>
        <v>#REF!</v>
      </c>
      <c r="DD7" s="22" t="e">
        <f>#REF!</f>
        <v>#REF!</v>
      </c>
      <c r="DE7" s="22" t="e">
        <f>#REF!</f>
        <v>#REF!</v>
      </c>
      <c r="DF7" s="22" t="e">
        <f>#REF!</f>
        <v>#REF!</v>
      </c>
      <c r="DG7" s="22" t="e">
        <f>#REF!</f>
        <v>#REF!</v>
      </c>
      <c r="DH7" s="22" t="e">
        <f>#REF!</f>
        <v>#REF!</v>
      </c>
      <c r="DI7" s="22" t="e">
        <f>#REF!</f>
        <v>#REF!</v>
      </c>
      <c r="DJ7" s="22" t="e">
        <f>#REF!</f>
        <v>#REF!</v>
      </c>
      <c r="DK7" s="22" t="e">
        <f>#REF!</f>
        <v>#REF!</v>
      </c>
      <c r="DL7" s="22" t="e">
        <f>#REF!</f>
        <v>#REF!</v>
      </c>
      <c r="DM7" s="22" t="e">
        <f>#REF!</f>
        <v>#REF!</v>
      </c>
    </row>
    <row r="8" spans="1:118" ht="15.6" x14ac:dyDescent="0.3">
      <c r="A8" s="306" t="s">
        <v>234</v>
      </c>
      <c r="B8" s="225">
        <v>54</v>
      </c>
      <c r="C8" s="349">
        <v>6.8999999999999999E-3</v>
      </c>
      <c r="D8" s="350">
        <v>6.8999999999999999E-3</v>
      </c>
      <c r="E8" s="350">
        <v>6.8999999999999999E-3</v>
      </c>
      <c r="F8" s="350">
        <v>6.8999999999999999E-3</v>
      </c>
      <c r="G8" s="350">
        <v>6.8999999999999999E-3</v>
      </c>
      <c r="H8" s="350">
        <v>6.8999999999999999E-3</v>
      </c>
      <c r="I8" s="350">
        <v>6.8999999999999999E-3</v>
      </c>
      <c r="J8" s="350">
        <v>6.8999999999999999E-3</v>
      </c>
      <c r="K8" s="350">
        <v>6.8999999999999999E-3</v>
      </c>
      <c r="L8" s="350">
        <v>6.8999999999999999E-3</v>
      </c>
      <c r="M8" s="350">
        <v>6.8999999999999999E-3</v>
      </c>
      <c r="N8" s="350">
        <v>6.8999999999999999E-3</v>
      </c>
      <c r="Q8" s="218"/>
      <c r="R8" s="218">
        <v>19</v>
      </c>
      <c r="S8" s="218">
        <v>0</v>
      </c>
      <c r="T8" s="218">
        <v>0</v>
      </c>
      <c r="U8" s="218">
        <v>0</v>
      </c>
      <c r="V8" s="218">
        <v>0</v>
      </c>
      <c r="W8" s="218">
        <v>0</v>
      </c>
      <c r="X8" s="218">
        <v>0</v>
      </c>
      <c r="Y8" s="218">
        <v>0</v>
      </c>
      <c r="Z8" s="218">
        <v>0</v>
      </c>
      <c r="AA8" s="218">
        <v>0</v>
      </c>
      <c r="AB8" s="218">
        <v>0</v>
      </c>
      <c r="AC8" s="218">
        <v>0</v>
      </c>
      <c r="AD8" s="218">
        <v>0</v>
      </c>
      <c r="AE8" s="218">
        <v>0</v>
      </c>
      <c r="AF8" s="218">
        <v>0</v>
      </c>
      <c r="AG8" s="218">
        <v>0</v>
      </c>
      <c r="AH8" s="218">
        <v>0</v>
      </c>
      <c r="AI8" s="218">
        <v>0</v>
      </c>
      <c r="AJ8" s="218">
        <v>0</v>
      </c>
      <c r="AK8" s="218">
        <v>0</v>
      </c>
      <c r="AL8" s="218">
        <v>0</v>
      </c>
      <c r="AM8" s="218">
        <v>0</v>
      </c>
      <c r="AN8" s="218">
        <v>0</v>
      </c>
      <c r="AO8" s="218">
        <v>0</v>
      </c>
      <c r="AP8" s="218">
        <v>0</v>
      </c>
      <c r="AQ8" s="218">
        <v>0</v>
      </c>
      <c r="AR8" s="218">
        <v>0</v>
      </c>
      <c r="AU8" s="221">
        <v>19</v>
      </c>
      <c r="AV8" s="221">
        <v>0</v>
      </c>
      <c r="AW8" s="221">
        <v>0</v>
      </c>
      <c r="AX8" s="221">
        <v>0</v>
      </c>
      <c r="AY8" s="221">
        <v>0</v>
      </c>
      <c r="AZ8" s="221">
        <v>0</v>
      </c>
      <c r="BA8" s="221">
        <v>0</v>
      </c>
      <c r="BB8" s="221">
        <v>0</v>
      </c>
      <c r="BC8" s="221">
        <v>0</v>
      </c>
      <c r="BD8" s="221">
        <v>0</v>
      </c>
      <c r="BE8" s="221">
        <v>0</v>
      </c>
      <c r="BF8" s="221">
        <v>0</v>
      </c>
      <c r="BG8" s="221">
        <v>0</v>
      </c>
      <c r="BH8" s="221"/>
      <c r="BJ8" s="221">
        <v>19</v>
      </c>
      <c r="BK8" s="221">
        <f t="shared" ref="BK8:BK26" si="12">AV8/100</f>
        <v>0</v>
      </c>
      <c r="BL8" s="221">
        <f t="shared" si="0"/>
        <v>0</v>
      </c>
      <c r="BM8" s="221">
        <f t="shared" si="1"/>
        <v>0</v>
      </c>
      <c r="BN8" s="221">
        <f t="shared" si="2"/>
        <v>0</v>
      </c>
      <c r="BO8" s="221">
        <f t="shared" si="3"/>
        <v>0</v>
      </c>
      <c r="BP8" s="221">
        <f t="shared" si="4"/>
        <v>0</v>
      </c>
      <c r="BQ8" s="221">
        <f t="shared" si="5"/>
        <v>0</v>
      </c>
      <c r="BR8" s="221">
        <f t="shared" si="6"/>
        <v>0</v>
      </c>
      <c r="BS8" s="221">
        <f t="shared" si="7"/>
        <v>0</v>
      </c>
      <c r="BT8" s="221">
        <f t="shared" si="8"/>
        <v>0</v>
      </c>
      <c r="BU8" s="221">
        <f t="shared" si="9"/>
        <v>0</v>
      </c>
      <c r="BV8" s="221">
        <f t="shared" si="10"/>
        <v>0</v>
      </c>
      <c r="BW8" s="221">
        <f t="shared" si="11"/>
        <v>0</v>
      </c>
      <c r="DA8" s="306">
        <v>17</v>
      </c>
      <c r="DB8" s="22" t="e">
        <f>#REF!</f>
        <v>#REF!</v>
      </c>
      <c r="DC8" s="22" t="e">
        <f>#REF!</f>
        <v>#REF!</v>
      </c>
      <c r="DD8" s="22" t="e">
        <f>#REF!</f>
        <v>#REF!</v>
      </c>
      <c r="DE8" s="22" t="e">
        <f>#REF!</f>
        <v>#REF!</v>
      </c>
      <c r="DF8" s="22" t="e">
        <f>#REF!</f>
        <v>#REF!</v>
      </c>
      <c r="DG8" s="22" t="e">
        <f>#REF!</f>
        <v>#REF!</v>
      </c>
      <c r="DH8" s="22" t="e">
        <f>#REF!</f>
        <v>#REF!</v>
      </c>
      <c r="DI8" s="22" t="e">
        <f>#REF!</f>
        <v>#REF!</v>
      </c>
      <c r="DJ8" s="22" t="e">
        <f>#REF!</f>
        <v>#REF!</v>
      </c>
      <c r="DK8" s="22" t="e">
        <f>#REF!</f>
        <v>#REF!</v>
      </c>
      <c r="DL8" s="22" t="e">
        <f>#REF!</f>
        <v>#REF!</v>
      </c>
      <c r="DM8" s="22" t="e">
        <f>#REF!</f>
        <v>#REF!</v>
      </c>
    </row>
    <row r="9" spans="1:118" ht="15.6" x14ac:dyDescent="0.3">
      <c r="A9" s="306" t="s">
        <v>235</v>
      </c>
      <c r="B9" s="225">
        <v>60</v>
      </c>
      <c r="C9" s="349" t="e">
        <f t="shared" ref="C9:C21" si="13">DB10</f>
        <v>#REF!</v>
      </c>
      <c r="D9" s="350" t="e">
        <f t="shared" ref="D9:N21" si="14">DC10</f>
        <v>#REF!</v>
      </c>
      <c r="E9" s="350" t="e">
        <f t="shared" si="14"/>
        <v>#REF!</v>
      </c>
      <c r="F9" s="350" t="e">
        <f t="shared" si="14"/>
        <v>#REF!</v>
      </c>
      <c r="G9" s="350" t="e">
        <f t="shared" si="14"/>
        <v>#REF!</v>
      </c>
      <c r="H9" s="350" t="e">
        <f t="shared" si="14"/>
        <v>#REF!</v>
      </c>
      <c r="I9" s="350" t="e">
        <f t="shared" si="14"/>
        <v>#REF!</v>
      </c>
      <c r="J9" s="350" t="e">
        <f t="shared" si="14"/>
        <v>#REF!</v>
      </c>
      <c r="K9" s="350" t="e">
        <f t="shared" si="14"/>
        <v>#REF!</v>
      </c>
      <c r="L9" s="350" t="e">
        <f t="shared" si="14"/>
        <v>#REF!</v>
      </c>
      <c r="M9" s="350" t="e">
        <f t="shared" si="14"/>
        <v>#REF!</v>
      </c>
      <c r="N9" s="350" t="e">
        <f t="shared" si="14"/>
        <v>#REF!</v>
      </c>
      <c r="Q9" s="218"/>
      <c r="R9" s="218">
        <v>18</v>
      </c>
      <c r="S9" s="218">
        <v>0</v>
      </c>
      <c r="T9" s="218">
        <v>0</v>
      </c>
      <c r="U9" s="218">
        <v>0</v>
      </c>
      <c r="V9" s="218">
        <v>0</v>
      </c>
      <c r="W9" s="218">
        <v>0</v>
      </c>
      <c r="X9" s="218">
        <v>0</v>
      </c>
      <c r="Y9" s="218">
        <v>0</v>
      </c>
      <c r="Z9" s="218">
        <v>0</v>
      </c>
      <c r="AA9" s="218">
        <v>0</v>
      </c>
      <c r="AB9" s="218">
        <v>0</v>
      </c>
      <c r="AC9" s="218">
        <v>0</v>
      </c>
      <c r="AD9" s="218">
        <v>0</v>
      </c>
      <c r="AE9" s="218">
        <v>0</v>
      </c>
      <c r="AF9" s="218">
        <v>0</v>
      </c>
      <c r="AG9" s="218">
        <v>0</v>
      </c>
      <c r="AH9" s="218">
        <v>0</v>
      </c>
      <c r="AI9" s="218">
        <v>0</v>
      </c>
      <c r="AJ9" s="218">
        <v>0</v>
      </c>
      <c r="AK9" s="218">
        <v>0</v>
      </c>
      <c r="AL9" s="218">
        <v>0</v>
      </c>
      <c r="AM9" s="218">
        <v>0</v>
      </c>
      <c r="AN9" s="218">
        <v>0</v>
      </c>
      <c r="AO9" s="218">
        <v>0</v>
      </c>
      <c r="AP9" s="218">
        <v>0</v>
      </c>
      <c r="AQ9" s="218">
        <v>0</v>
      </c>
      <c r="AR9" s="218">
        <v>0</v>
      </c>
      <c r="AU9" s="221">
        <v>18</v>
      </c>
      <c r="AV9" s="221">
        <v>0</v>
      </c>
      <c r="AW9" s="221">
        <v>0</v>
      </c>
      <c r="AX9" s="221">
        <v>0</v>
      </c>
      <c r="AY9" s="221">
        <v>0</v>
      </c>
      <c r="AZ9" s="221">
        <v>0</v>
      </c>
      <c r="BA9" s="221">
        <v>0</v>
      </c>
      <c r="BB9" s="221">
        <v>0</v>
      </c>
      <c r="BC9" s="221">
        <v>0</v>
      </c>
      <c r="BD9" s="221">
        <v>0</v>
      </c>
      <c r="BE9" s="221">
        <v>0</v>
      </c>
      <c r="BF9" s="221">
        <v>0</v>
      </c>
      <c r="BG9" s="221">
        <v>0</v>
      </c>
      <c r="BH9" s="221"/>
      <c r="BJ9" s="221">
        <v>18</v>
      </c>
      <c r="BK9" s="221">
        <f t="shared" si="12"/>
        <v>0</v>
      </c>
      <c r="BL9" s="221">
        <f t="shared" si="0"/>
        <v>0</v>
      </c>
      <c r="BM9" s="221">
        <f t="shared" si="1"/>
        <v>0</v>
      </c>
      <c r="BN9" s="221">
        <f t="shared" si="2"/>
        <v>0</v>
      </c>
      <c r="BO9" s="221">
        <f t="shared" si="3"/>
        <v>0</v>
      </c>
      <c r="BP9" s="221">
        <f t="shared" si="4"/>
        <v>0</v>
      </c>
      <c r="BQ9" s="221">
        <f t="shared" si="5"/>
        <v>0</v>
      </c>
      <c r="BR9" s="221">
        <f t="shared" si="6"/>
        <v>0</v>
      </c>
      <c r="BS9" s="221">
        <f t="shared" si="7"/>
        <v>0</v>
      </c>
      <c r="BT9" s="221">
        <f t="shared" si="8"/>
        <v>0</v>
      </c>
      <c r="BU9" s="221">
        <f t="shared" si="9"/>
        <v>0</v>
      </c>
      <c r="BV9" s="221">
        <f t="shared" si="10"/>
        <v>0</v>
      </c>
      <c r="BW9" s="221">
        <f t="shared" si="11"/>
        <v>0</v>
      </c>
      <c r="DA9" s="306">
        <v>16</v>
      </c>
      <c r="DB9" s="22" t="e">
        <f>#REF!</f>
        <v>#REF!</v>
      </c>
      <c r="DC9" s="22" t="e">
        <f>#REF!</f>
        <v>#REF!</v>
      </c>
      <c r="DD9" s="22" t="e">
        <f>#REF!</f>
        <v>#REF!</v>
      </c>
      <c r="DE9" s="22" t="e">
        <f>#REF!</f>
        <v>#REF!</v>
      </c>
      <c r="DF9" s="22" t="e">
        <f>#REF!</f>
        <v>#REF!</v>
      </c>
      <c r="DG9" s="22" t="e">
        <f>#REF!</f>
        <v>#REF!</v>
      </c>
      <c r="DH9" s="22" t="e">
        <f>#REF!</f>
        <v>#REF!</v>
      </c>
      <c r="DI9" s="22" t="e">
        <f>#REF!</f>
        <v>#REF!</v>
      </c>
      <c r="DJ9" s="22" t="e">
        <f>#REF!</f>
        <v>#REF!</v>
      </c>
      <c r="DK9" s="22" t="e">
        <f>#REF!</f>
        <v>#REF!</v>
      </c>
      <c r="DL9" s="22" t="e">
        <f>#REF!</f>
        <v>#REF!</v>
      </c>
      <c r="DM9" s="22" t="e">
        <f>#REF!</f>
        <v>#REF!</v>
      </c>
    </row>
    <row r="10" spans="1:118" ht="15.6" x14ac:dyDescent="0.3">
      <c r="A10" s="306" t="s">
        <v>236</v>
      </c>
      <c r="B10" s="225">
        <v>130</v>
      </c>
      <c r="C10" s="349">
        <v>1.1999999999999999E-3</v>
      </c>
      <c r="D10" s="350">
        <v>1.1999999999999999E-3</v>
      </c>
      <c r="E10" s="350">
        <v>1.1999999999999999E-3</v>
      </c>
      <c r="F10" s="350">
        <v>1.1999999999999999E-3</v>
      </c>
      <c r="G10" s="350">
        <v>1.1999999999999999E-3</v>
      </c>
      <c r="H10" s="350">
        <v>1.1999999999999999E-3</v>
      </c>
      <c r="I10" s="350">
        <v>1.1999999999999999E-3</v>
      </c>
      <c r="J10" s="350">
        <v>1.1999999999999999E-3</v>
      </c>
      <c r="K10" s="350">
        <v>1.1999999999999999E-3</v>
      </c>
      <c r="L10" s="350">
        <v>1.1999999999999999E-3</v>
      </c>
      <c r="M10" s="350">
        <v>1.1999999999999999E-3</v>
      </c>
      <c r="N10" s="350">
        <v>1.1999999999999999E-3</v>
      </c>
      <c r="Q10" s="218"/>
      <c r="R10" s="218">
        <v>17</v>
      </c>
      <c r="S10" s="218">
        <v>0</v>
      </c>
      <c r="T10" s="218">
        <v>0</v>
      </c>
      <c r="U10" s="218">
        <v>0</v>
      </c>
      <c r="V10" s="218">
        <v>0</v>
      </c>
      <c r="W10" s="218">
        <v>0</v>
      </c>
      <c r="X10" s="218">
        <v>0</v>
      </c>
      <c r="Y10" s="218">
        <v>0</v>
      </c>
      <c r="Z10" s="218">
        <v>0</v>
      </c>
      <c r="AA10" s="218">
        <v>0</v>
      </c>
      <c r="AB10" s="218">
        <v>0</v>
      </c>
      <c r="AC10" s="218">
        <v>0</v>
      </c>
      <c r="AD10" s="218">
        <v>0</v>
      </c>
      <c r="AE10" s="218">
        <v>0</v>
      </c>
      <c r="AF10" s="218">
        <v>0</v>
      </c>
      <c r="AG10" s="218">
        <v>0</v>
      </c>
      <c r="AH10" s="218">
        <v>0</v>
      </c>
      <c r="AI10" s="218">
        <v>0</v>
      </c>
      <c r="AJ10" s="218">
        <v>0</v>
      </c>
      <c r="AK10" s="218">
        <v>0</v>
      </c>
      <c r="AL10" s="218">
        <v>0</v>
      </c>
      <c r="AM10" s="218">
        <v>0</v>
      </c>
      <c r="AN10" s="218">
        <v>0</v>
      </c>
      <c r="AO10" s="218">
        <v>0</v>
      </c>
      <c r="AP10" s="218">
        <v>0</v>
      </c>
      <c r="AQ10" s="218">
        <v>0</v>
      </c>
      <c r="AR10" s="218">
        <v>0</v>
      </c>
      <c r="AU10" s="221">
        <v>17</v>
      </c>
      <c r="AV10" s="221">
        <v>0</v>
      </c>
      <c r="AW10" s="221">
        <v>0</v>
      </c>
      <c r="AX10" s="221">
        <v>0</v>
      </c>
      <c r="AY10" s="221">
        <v>0</v>
      </c>
      <c r="AZ10" s="221">
        <v>0</v>
      </c>
      <c r="BA10" s="221">
        <v>0</v>
      </c>
      <c r="BB10" s="221">
        <v>0</v>
      </c>
      <c r="BC10" s="221">
        <v>0</v>
      </c>
      <c r="BD10" s="221">
        <v>0</v>
      </c>
      <c r="BE10" s="221">
        <v>0</v>
      </c>
      <c r="BF10" s="221">
        <v>0</v>
      </c>
      <c r="BG10" s="221">
        <v>0</v>
      </c>
      <c r="BH10" s="221"/>
      <c r="BJ10" s="221">
        <v>17</v>
      </c>
      <c r="BK10" s="221">
        <f t="shared" si="12"/>
        <v>0</v>
      </c>
      <c r="BL10" s="221">
        <f t="shared" si="0"/>
        <v>0</v>
      </c>
      <c r="BM10" s="221">
        <f t="shared" si="1"/>
        <v>0</v>
      </c>
      <c r="BN10" s="221">
        <f t="shared" si="2"/>
        <v>0</v>
      </c>
      <c r="BO10" s="221">
        <f t="shared" si="3"/>
        <v>0</v>
      </c>
      <c r="BP10" s="221">
        <f t="shared" si="4"/>
        <v>0</v>
      </c>
      <c r="BQ10" s="221">
        <f t="shared" si="5"/>
        <v>0</v>
      </c>
      <c r="BR10" s="221">
        <f t="shared" si="6"/>
        <v>0</v>
      </c>
      <c r="BS10" s="221">
        <f t="shared" si="7"/>
        <v>0</v>
      </c>
      <c r="BT10" s="221">
        <f t="shared" si="8"/>
        <v>0</v>
      </c>
      <c r="BU10" s="221">
        <f t="shared" si="9"/>
        <v>0</v>
      </c>
      <c r="BV10" s="221">
        <f t="shared" si="10"/>
        <v>0</v>
      </c>
      <c r="BW10" s="221">
        <f t="shared" si="11"/>
        <v>0</v>
      </c>
      <c r="DA10" s="306">
        <v>15</v>
      </c>
      <c r="DB10" s="22" t="e">
        <f>#REF!</f>
        <v>#REF!</v>
      </c>
      <c r="DC10" s="22" t="e">
        <f>#REF!</f>
        <v>#REF!</v>
      </c>
      <c r="DD10" s="22" t="e">
        <f>#REF!</f>
        <v>#REF!</v>
      </c>
      <c r="DE10" s="22" t="e">
        <f>#REF!</f>
        <v>#REF!</v>
      </c>
      <c r="DF10" s="22" t="e">
        <f>#REF!</f>
        <v>#REF!</v>
      </c>
      <c r="DG10" s="22" t="e">
        <f>#REF!</f>
        <v>#REF!</v>
      </c>
      <c r="DH10" s="22" t="e">
        <f>#REF!</f>
        <v>#REF!</v>
      </c>
      <c r="DI10" s="22" t="e">
        <f>#REF!</f>
        <v>#REF!</v>
      </c>
      <c r="DJ10" s="22" t="e">
        <f>#REF!</f>
        <v>#REF!</v>
      </c>
      <c r="DK10" s="22" t="e">
        <f>#REF!</f>
        <v>#REF!</v>
      </c>
      <c r="DL10" s="22" t="e">
        <f>#REF!</f>
        <v>#REF!</v>
      </c>
      <c r="DM10" s="22" t="e">
        <f>#REF!</f>
        <v>#REF!</v>
      </c>
    </row>
    <row r="11" spans="1:118" ht="15.6" x14ac:dyDescent="0.3">
      <c r="A11" s="306" t="s">
        <v>237</v>
      </c>
      <c r="B11" s="225">
        <v>140</v>
      </c>
      <c r="C11" s="349">
        <v>4.0000000000000002E-4</v>
      </c>
      <c r="D11" s="350">
        <v>4.0000000000000002E-4</v>
      </c>
      <c r="E11" s="350">
        <v>4.0000000000000002E-4</v>
      </c>
      <c r="F11" s="350">
        <v>4.0000000000000002E-4</v>
      </c>
      <c r="G11" s="350">
        <v>4.0000000000000002E-4</v>
      </c>
      <c r="H11" s="350">
        <v>4.0000000000000002E-4</v>
      </c>
      <c r="I11" s="350">
        <v>4.0000000000000002E-4</v>
      </c>
      <c r="J11" s="350">
        <v>4.0000000000000002E-4</v>
      </c>
      <c r="K11" s="350">
        <v>4.0000000000000002E-4</v>
      </c>
      <c r="L11" s="350">
        <v>4.0000000000000002E-4</v>
      </c>
      <c r="M11" s="350">
        <v>4.0000000000000002E-4</v>
      </c>
      <c r="N11" s="350">
        <v>4.0000000000000002E-4</v>
      </c>
      <c r="Q11" s="218"/>
      <c r="R11" s="218">
        <v>16</v>
      </c>
      <c r="S11" s="218">
        <v>0</v>
      </c>
      <c r="T11" s="218">
        <v>0</v>
      </c>
      <c r="U11" s="218">
        <v>0</v>
      </c>
      <c r="V11" s="218">
        <v>0</v>
      </c>
      <c r="W11" s="218">
        <v>0</v>
      </c>
      <c r="X11" s="218">
        <v>0</v>
      </c>
      <c r="Y11" s="218">
        <v>0</v>
      </c>
      <c r="Z11" s="218">
        <v>0</v>
      </c>
      <c r="AA11" s="218">
        <v>0</v>
      </c>
      <c r="AB11" s="218">
        <v>0</v>
      </c>
      <c r="AC11" s="218">
        <v>0</v>
      </c>
      <c r="AD11" s="218">
        <v>0</v>
      </c>
      <c r="AE11" s="218">
        <v>0</v>
      </c>
      <c r="AF11" s="218">
        <v>0</v>
      </c>
      <c r="AG11" s="218">
        <v>0</v>
      </c>
      <c r="AH11" s="218">
        <v>0</v>
      </c>
      <c r="AI11" s="218">
        <v>0</v>
      </c>
      <c r="AJ11" s="218">
        <v>0</v>
      </c>
      <c r="AK11" s="218">
        <v>0</v>
      </c>
      <c r="AL11" s="218">
        <v>0</v>
      </c>
      <c r="AM11" s="218">
        <v>0</v>
      </c>
      <c r="AN11" s="218">
        <v>0</v>
      </c>
      <c r="AO11" s="218">
        <v>0</v>
      </c>
      <c r="AP11" s="218">
        <v>0</v>
      </c>
      <c r="AQ11" s="218">
        <v>0</v>
      </c>
      <c r="AR11" s="218">
        <v>0</v>
      </c>
      <c r="AU11" s="221">
        <v>16</v>
      </c>
      <c r="AV11" s="221">
        <v>0</v>
      </c>
      <c r="AW11" s="221">
        <v>0</v>
      </c>
      <c r="AX11" s="221">
        <v>0</v>
      </c>
      <c r="AY11" s="221">
        <v>0</v>
      </c>
      <c r="AZ11" s="221">
        <v>0</v>
      </c>
      <c r="BA11" s="221">
        <v>0</v>
      </c>
      <c r="BB11" s="221">
        <v>0</v>
      </c>
      <c r="BC11" s="221">
        <v>0</v>
      </c>
      <c r="BD11" s="221">
        <v>0</v>
      </c>
      <c r="BE11" s="221">
        <v>0</v>
      </c>
      <c r="BF11" s="221">
        <v>0</v>
      </c>
      <c r="BG11" s="221">
        <v>0</v>
      </c>
      <c r="BH11" s="221"/>
      <c r="BJ11" s="221">
        <v>16</v>
      </c>
      <c r="BK11" s="221">
        <f t="shared" si="12"/>
        <v>0</v>
      </c>
      <c r="BL11" s="221">
        <f t="shared" si="0"/>
        <v>0</v>
      </c>
      <c r="BM11" s="221">
        <f t="shared" si="1"/>
        <v>0</v>
      </c>
      <c r="BN11" s="221">
        <f t="shared" si="2"/>
        <v>0</v>
      </c>
      <c r="BO11" s="221">
        <f t="shared" si="3"/>
        <v>0</v>
      </c>
      <c r="BP11" s="221">
        <f t="shared" si="4"/>
        <v>0</v>
      </c>
      <c r="BQ11" s="221">
        <f t="shared" si="5"/>
        <v>0</v>
      </c>
      <c r="BR11" s="221">
        <f t="shared" si="6"/>
        <v>0</v>
      </c>
      <c r="BS11" s="221">
        <f t="shared" si="7"/>
        <v>0</v>
      </c>
      <c r="BT11" s="221">
        <f t="shared" si="8"/>
        <v>0</v>
      </c>
      <c r="BU11" s="221">
        <f t="shared" si="9"/>
        <v>0</v>
      </c>
      <c r="BV11" s="221">
        <f t="shared" si="10"/>
        <v>0</v>
      </c>
      <c r="BW11" s="221">
        <f t="shared" si="11"/>
        <v>0</v>
      </c>
      <c r="DA11" s="306">
        <v>14</v>
      </c>
      <c r="DB11" s="22" t="e">
        <f>#REF!</f>
        <v>#REF!</v>
      </c>
      <c r="DC11" s="22" t="e">
        <f>#REF!</f>
        <v>#REF!</v>
      </c>
      <c r="DD11" s="22" t="e">
        <f>#REF!</f>
        <v>#REF!</v>
      </c>
      <c r="DE11" s="22" t="e">
        <f>#REF!</f>
        <v>#REF!</v>
      </c>
      <c r="DF11" s="22" t="e">
        <f>#REF!</f>
        <v>#REF!</v>
      </c>
      <c r="DG11" s="22" t="e">
        <f>#REF!</f>
        <v>#REF!</v>
      </c>
      <c r="DH11" s="22" t="e">
        <f>#REF!</f>
        <v>#REF!</v>
      </c>
      <c r="DI11" s="22" t="e">
        <f>#REF!</f>
        <v>#REF!</v>
      </c>
      <c r="DJ11" s="22" t="e">
        <f>#REF!</f>
        <v>#REF!</v>
      </c>
      <c r="DK11" s="22" t="e">
        <f>#REF!</f>
        <v>#REF!</v>
      </c>
      <c r="DL11" s="22" t="e">
        <f>#REF!</f>
        <v>#REF!</v>
      </c>
      <c r="DM11" s="22" t="e">
        <f>#REF!</f>
        <v>#REF!</v>
      </c>
    </row>
    <row r="12" spans="1:118" ht="15.6" x14ac:dyDescent="0.3">
      <c r="A12" s="306" t="s">
        <v>238</v>
      </c>
      <c r="B12" s="225">
        <v>142</v>
      </c>
      <c r="C12" s="349">
        <v>2.9999999999999997E-4</v>
      </c>
      <c r="D12" s="350">
        <v>2.9999999999999997E-4</v>
      </c>
      <c r="E12" s="350">
        <v>2.9999999999999997E-4</v>
      </c>
      <c r="F12" s="350">
        <v>2.9999999999999997E-4</v>
      </c>
      <c r="G12" s="350">
        <v>2.9999999999999997E-4</v>
      </c>
      <c r="H12" s="350">
        <v>2.9999999999999997E-4</v>
      </c>
      <c r="I12" s="350">
        <v>2.9999999999999997E-4</v>
      </c>
      <c r="J12" s="350">
        <v>2.9999999999999997E-4</v>
      </c>
      <c r="K12" s="350">
        <v>2.9999999999999997E-4</v>
      </c>
      <c r="L12" s="350">
        <v>2.9999999999999997E-4</v>
      </c>
      <c r="M12" s="350">
        <v>2.9999999999999997E-4</v>
      </c>
      <c r="N12" s="350">
        <v>2.9999999999999997E-4</v>
      </c>
      <c r="Q12" s="218"/>
      <c r="R12" s="218">
        <v>15</v>
      </c>
      <c r="S12" s="218">
        <v>0</v>
      </c>
      <c r="T12" s="218">
        <v>0</v>
      </c>
      <c r="U12" s="218">
        <v>0</v>
      </c>
      <c r="V12" s="218">
        <v>0</v>
      </c>
      <c r="W12" s="218">
        <v>0</v>
      </c>
      <c r="X12" s="218">
        <v>0</v>
      </c>
      <c r="Y12" s="218">
        <v>0</v>
      </c>
      <c r="Z12" s="218">
        <v>0</v>
      </c>
      <c r="AA12" s="218">
        <v>0</v>
      </c>
      <c r="AB12" s="218">
        <v>0</v>
      </c>
      <c r="AC12" s="218">
        <v>0</v>
      </c>
      <c r="AD12" s="218">
        <v>0</v>
      </c>
      <c r="AE12" s="218">
        <v>0</v>
      </c>
      <c r="AF12" s="218">
        <v>0</v>
      </c>
      <c r="AG12" s="218">
        <v>0</v>
      </c>
      <c r="AH12" s="218">
        <v>0</v>
      </c>
      <c r="AI12" s="218">
        <v>0</v>
      </c>
      <c r="AJ12" s="218">
        <v>0</v>
      </c>
      <c r="AK12" s="218">
        <v>0</v>
      </c>
      <c r="AL12" s="218">
        <v>0</v>
      </c>
      <c r="AM12" s="218">
        <v>0</v>
      </c>
      <c r="AN12" s="218">
        <v>0</v>
      </c>
      <c r="AO12" s="218">
        <v>0</v>
      </c>
      <c r="AP12" s="218">
        <v>0</v>
      </c>
      <c r="AQ12" s="218">
        <v>0</v>
      </c>
      <c r="AR12" s="218">
        <v>0</v>
      </c>
      <c r="AU12" s="221">
        <v>15</v>
      </c>
      <c r="AV12" s="221">
        <v>0</v>
      </c>
      <c r="AW12" s="221">
        <v>0</v>
      </c>
      <c r="AX12" s="221">
        <v>0</v>
      </c>
      <c r="AY12" s="221">
        <v>0</v>
      </c>
      <c r="AZ12" s="221">
        <v>0</v>
      </c>
      <c r="BA12" s="221">
        <v>0</v>
      </c>
      <c r="BB12" s="221">
        <v>0</v>
      </c>
      <c r="BC12" s="221">
        <v>0</v>
      </c>
      <c r="BD12" s="221">
        <v>0</v>
      </c>
      <c r="BE12" s="221">
        <v>0</v>
      </c>
      <c r="BF12" s="221">
        <v>0</v>
      </c>
      <c r="BG12" s="221">
        <v>0</v>
      </c>
      <c r="BH12" s="221"/>
      <c r="BJ12" s="221">
        <v>15</v>
      </c>
      <c r="BK12" s="221">
        <f t="shared" si="12"/>
        <v>0</v>
      </c>
      <c r="BL12" s="221">
        <f t="shared" si="0"/>
        <v>0</v>
      </c>
      <c r="BM12" s="221">
        <f t="shared" si="1"/>
        <v>0</v>
      </c>
      <c r="BN12" s="221">
        <f t="shared" si="2"/>
        <v>0</v>
      </c>
      <c r="BO12" s="221">
        <f t="shared" si="3"/>
        <v>0</v>
      </c>
      <c r="BP12" s="221">
        <f t="shared" si="4"/>
        <v>0</v>
      </c>
      <c r="BQ12" s="221">
        <f t="shared" si="5"/>
        <v>0</v>
      </c>
      <c r="BR12" s="221">
        <f t="shared" si="6"/>
        <v>0</v>
      </c>
      <c r="BS12" s="221">
        <f t="shared" si="7"/>
        <v>0</v>
      </c>
      <c r="BT12" s="221">
        <f t="shared" si="8"/>
        <v>0</v>
      </c>
      <c r="BU12" s="221">
        <f t="shared" si="9"/>
        <v>0</v>
      </c>
      <c r="BV12" s="221">
        <f t="shared" si="10"/>
        <v>0</v>
      </c>
      <c r="BW12" s="221">
        <f t="shared" si="11"/>
        <v>0</v>
      </c>
      <c r="DA12" s="306">
        <v>13</v>
      </c>
      <c r="DB12" s="22" t="e">
        <f>#REF!</f>
        <v>#REF!</v>
      </c>
      <c r="DC12" s="22" t="e">
        <f>#REF!</f>
        <v>#REF!</v>
      </c>
      <c r="DD12" s="22" t="e">
        <f>#REF!</f>
        <v>#REF!</v>
      </c>
      <c r="DE12" s="22" t="e">
        <f>#REF!</f>
        <v>#REF!</v>
      </c>
      <c r="DF12" s="22" t="e">
        <f>#REF!</f>
        <v>#REF!</v>
      </c>
      <c r="DG12" s="22" t="e">
        <f>#REF!</f>
        <v>#REF!</v>
      </c>
      <c r="DH12" s="22" t="e">
        <f>#REF!</f>
        <v>#REF!</v>
      </c>
      <c r="DI12" s="22" t="e">
        <f>#REF!</f>
        <v>#REF!</v>
      </c>
      <c r="DJ12" s="22" t="e">
        <f>#REF!</f>
        <v>#REF!</v>
      </c>
      <c r="DK12" s="22" t="e">
        <f>#REF!</f>
        <v>#REF!</v>
      </c>
      <c r="DL12" s="22" t="e">
        <f>#REF!</f>
        <v>#REF!</v>
      </c>
      <c r="DM12" s="22" t="e">
        <f>#REF!</f>
        <v>#REF!</v>
      </c>
    </row>
    <row r="13" spans="1:118" ht="15.6" x14ac:dyDescent="0.3">
      <c r="A13" s="306" t="s">
        <v>239</v>
      </c>
      <c r="B13" s="225">
        <v>148</v>
      </c>
      <c r="C13" s="349">
        <v>1E-4</v>
      </c>
      <c r="D13" s="350">
        <v>1E-4</v>
      </c>
      <c r="E13" s="350">
        <v>1E-4</v>
      </c>
      <c r="F13" s="350">
        <v>1E-4</v>
      </c>
      <c r="G13" s="350">
        <v>1E-4</v>
      </c>
      <c r="H13" s="350">
        <v>1E-4</v>
      </c>
      <c r="I13" s="350">
        <v>1E-4</v>
      </c>
      <c r="J13" s="350">
        <v>1E-4</v>
      </c>
      <c r="K13" s="350">
        <v>1E-4</v>
      </c>
      <c r="L13" s="350">
        <v>1E-4</v>
      </c>
      <c r="M13" s="350">
        <v>1E-4</v>
      </c>
      <c r="N13" s="350">
        <v>1E-4</v>
      </c>
      <c r="Q13" s="218"/>
      <c r="R13" s="218">
        <v>14</v>
      </c>
      <c r="S13" s="218">
        <v>0</v>
      </c>
      <c r="T13" s="218">
        <v>0</v>
      </c>
      <c r="U13" s="218">
        <v>0</v>
      </c>
      <c r="V13" s="218">
        <v>0</v>
      </c>
      <c r="W13" s="218">
        <v>0</v>
      </c>
      <c r="X13" s="218">
        <v>0</v>
      </c>
      <c r="Y13" s="218">
        <v>0</v>
      </c>
      <c r="Z13" s="218">
        <v>0</v>
      </c>
      <c r="AA13" s="218">
        <v>0</v>
      </c>
      <c r="AB13" s="218">
        <v>0</v>
      </c>
      <c r="AC13" s="218">
        <v>0</v>
      </c>
      <c r="AD13" s="218">
        <v>0</v>
      </c>
      <c r="AE13" s="218">
        <v>0</v>
      </c>
      <c r="AF13" s="218">
        <v>0</v>
      </c>
      <c r="AG13" s="218">
        <v>0</v>
      </c>
      <c r="AH13" s="218">
        <v>0</v>
      </c>
      <c r="AI13" s="218">
        <v>0</v>
      </c>
      <c r="AJ13" s="218">
        <v>0</v>
      </c>
      <c r="AK13" s="218">
        <v>0</v>
      </c>
      <c r="AL13" s="218">
        <v>0</v>
      </c>
      <c r="AM13" s="218">
        <v>0</v>
      </c>
      <c r="AN13" s="218">
        <v>0</v>
      </c>
      <c r="AO13" s="218">
        <v>0</v>
      </c>
      <c r="AP13" s="218">
        <v>0</v>
      </c>
      <c r="AQ13" s="218">
        <v>0</v>
      </c>
      <c r="AR13" s="218">
        <v>0</v>
      </c>
      <c r="AU13" s="221">
        <v>14</v>
      </c>
      <c r="AV13" s="221">
        <v>0</v>
      </c>
      <c r="AW13" s="221">
        <v>0</v>
      </c>
      <c r="AX13" s="221">
        <v>0</v>
      </c>
      <c r="AY13" s="221">
        <v>0</v>
      </c>
      <c r="AZ13" s="221">
        <v>0</v>
      </c>
      <c r="BA13" s="221">
        <v>0</v>
      </c>
      <c r="BB13" s="221">
        <v>0</v>
      </c>
      <c r="BC13" s="221">
        <v>0</v>
      </c>
      <c r="BD13" s="221">
        <v>0</v>
      </c>
      <c r="BE13" s="221">
        <v>0</v>
      </c>
      <c r="BF13" s="221">
        <v>0</v>
      </c>
      <c r="BG13" s="221">
        <v>0</v>
      </c>
      <c r="BH13" s="221"/>
      <c r="BJ13" s="221">
        <v>14</v>
      </c>
      <c r="BK13" s="221">
        <f t="shared" si="12"/>
        <v>0</v>
      </c>
      <c r="BL13" s="221">
        <f t="shared" si="0"/>
        <v>0</v>
      </c>
      <c r="BM13" s="221">
        <f t="shared" si="1"/>
        <v>0</v>
      </c>
      <c r="BN13" s="221">
        <f t="shared" si="2"/>
        <v>0</v>
      </c>
      <c r="BO13" s="221">
        <f t="shared" si="3"/>
        <v>0</v>
      </c>
      <c r="BP13" s="221">
        <f t="shared" si="4"/>
        <v>0</v>
      </c>
      <c r="BQ13" s="221">
        <f t="shared" si="5"/>
        <v>0</v>
      </c>
      <c r="BR13" s="221">
        <f t="shared" si="6"/>
        <v>0</v>
      </c>
      <c r="BS13" s="221">
        <f t="shared" si="7"/>
        <v>0</v>
      </c>
      <c r="BT13" s="221">
        <f t="shared" si="8"/>
        <v>0</v>
      </c>
      <c r="BU13" s="221">
        <f t="shared" si="9"/>
        <v>0</v>
      </c>
      <c r="BV13" s="221">
        <f t="shared" si="10"/>
        <v>0</v>
      </c>
      <c r="BW13" s="221">
        <f t="shared" si="11"/>
        <v>0</v>
      </c>
      <c r="DA13" s="306">
        <v>12</v>
      </c>
      <c r="DB13" s="22" t="e">
        <f>#REF!</f>
        <v>#REF!</v>
      </c>
      <c r="DC13" s="22" t="e">
        <f>#REF!</f>
        <v>#REF!</v>
      </c>
      <c r="DD13" s="22" t="e">
        <f>#REF!</f>
        <v>#REF!</v>
      </c>
      <c r="DE13" s="22" t="e">
        <f>#REF!</f>
        <v>#REF!</v>
      </c>
      <c r="DF13" s="22" t="e">
        <f>#REF!</f>
        <v>#REF!</v>
      </c>
      <c r="DG13" s="22" t="e">
        <f>#REF!</f>
        <v>#REF!</v>
      </c>
      <c r="DH13" s="22" t="e">
        <f>#REF!</f>
        <v>#REF!</v>
      </c>
      <c r="DI13" s="22" t="e">
        <f>#REF!</f>
        <v>#REF!</v>
      </c>
      <c r="DJ13" s="22" t="e">
        <f>#REF!</f>
        <v>#REF!</v>
      </c>
      <c r="DK13" s="22" t="e">
        <f>#REF!</f>
        <v>#REF!</v>
      </c>
      <c r="DL13" s="22" t="e">
        <f>#REF!</f>
        <v>#REF!</v>
      </c>
      <c r="DM13" s="22" t="e">
        <f>#REF!</f>
        <v>#REF!</v>
      </c>
    </row>
    <row r="14" spans="1:118" ht="15.6" x14ac:dyDescent="0.3">
      <c r="A14" s="306" t="s">
        <v>240</v>
      </c>
      <c r="B14" s="225">
        <v>154</v>
      </c>
      <c r="C14" s="349">
        <v>1E-4</v>
      </c>
      <c r="D14" s="350">
        <v>1E-4</v>
      </c>
      <c r="E14" s="350">
        <v>1E-4</v>
      </c>
      <c r="F14" s="350">
        <v>1E-4</v>
      </c>
      <c r="G14" s="350">
        <v>1E-4</v>
      </c>
      <c r="H14" s="350">
        <v>1E-4</v>
      </c>
      <c r="I14" s="350">
        <v>1E-4</v>
      </c>
      <c r="J14" s="350">
        <v>1E-4</v>
      </c>
      <c r="K14" s="350">
        <v>1E-4</v>
      </c>
      <c r="L14" s="350">
        <v>1E-4</v>
      </c>
      <c r="M14" s="350">
        <v>1E-4</v>
      </c>
      <c r="N14" s="350">
        <v>1E-4</v>
      </c>
      <c r="Q14" s="218"/>
      <c r="R14" s="218">
        <v>13</v>
      </c>
      <c r="S14" s="218">
        <v>0</v>
      </c>
      <c r="T14" s="218">
        <v>0</v>
      </c>
      <c r="U14" s="218">
        <v>0</v>
      </c>
      <c r="V14" s="218">
        <v>0</v>
      </c>
      <c r="W14" s="218">
        <v>0</v>
      </c>
      <c r="X14" s="218">
        <v>0</v>
      </c>
      <c r="Y14" s="218">
        <v>0</v>
      </c>
      <c r="Z14" s="218">
        <v>0</v>
      </c>
      <c r="AA14" s="218">
        <v>0</v>
      </c>
      <c r="AB14" s="218">
        <v>0</v>
      </c>
      <c r="AC14" s="218">
        <v>0</v>
      </c>
      <c r="AD14" s="218">
        <v>0</v>
      </c>
      <c r="AE14" s="218">
        <v>0</v>
      </c>
      <c r="AF14" s="218">
        <v>0</v>
      </c>
      <c r="AG14" s="218">
        <v>0</v>
      </c>
      <c r="AH14" s="218">
        <v>0</v>
      </c>
      <c r="AI14" s="218">
        <v>0</v>
      </c>
      <c r="AJ14" s="218">
        <v>0</v>
      </c>
      <c r="AK14" s="218">
        <v>0</v>
      </c>
      <c r="AL14" s="218">
        <v>0</v>
      </c>
      <c r="AM14" s="218">
        <v>0</v>
      </c>
      <c r="AN14" s="218">
        <v>0</v>
      </c>
      <c r="AO14" s="218">
        <v>0</v>
      </c>
      <c r="AP14" s="218">
        <v>0</v>
      </c>
      <c r="AQ14" s="218">
        <v>0</v>
      </c>
      <c r="AR14" s="218">
        <v>0</v>
      </c>
      <c r="AU14" s="221">
        <v>13</v>
      </c>
      <c r="AV14" s="221">
        <v>0</v>
      </c>
      <c r="AW14" s="221">
        <v>0</v>
      </c>
      <c r="AX14" s="221">
        <v>0</v>
      </c>
      <c r="AY14" s="221">
        <v>0</v>
      </c>
      <c r="AZ14" s="221">
        <v>0</v>
      </c>
      <c r="BA14" s="221">
        <v>0</v>
      </c>
      <c r="BB14" s="221">
        <v>0</v>
      </c>
      <c r="BC14" s="221">
        <v>0</v>
      </c>
      <c r="BD14" s="221">
        <v>0</v>
      </c>
      <c r="BE14" s="221">
        <v>0</v>
      </c>
      <c r="BF14" s="221">
        <v>0</v>
      </c>
      <c r="BG14" s="221">
        <v>0</v>
      </c>
      <c r="BH14" s="221"/>
      <c r="BJ14" s="221">
        <v>13</v>
      </c>
      <c r="BK14" s="221">
        <f t="shared" si="12"/>
        <v>0</v>
      </c>
      <c r="BL14" s="221">
        <f t="shared" si="0"/>
        <v>0</v>
      </c>
      <c r="BM14" s="221">
        <f t="shared" si="1"/>
        <v>0</v>
      </c>
      <c r="BN14" s="221">
        <f t="shared" si="2"/>
        <v>0</v>
      </c>
      <c r="BO14" s="221">
        <f t="shared" si="3"/>
        <v>0</v>
      </c>
      <c r="BP14" s="221">
        <f t="shared" si="4"/>
        <v>0</v>
      </c>
      <c r="BQ14" s="221">
        <f t="shared" si="5"/>
        <v>0</v>
      </c>
      <c r="BR14" s="221">
        <f t="shared" si="6"/>
        <v>0</v>
      </c>
      <c r="BS14" s="221">
        <f t="shared" si="7"/>
        <v>0</v>
      </c>
      <c r="BT14" s="221">
        <f t="shared" si="8"/>
        <v>0</v>
      </c>
      <c r="BU14" s="221">
        <f t="shared" si="9"/>
        <v>0</v>
      </c>
      <c r="BV14" s="221">
        <f t="shared" si="10"/>
        <v>0</v>
      </c>
      <c r="BW14" s="221">
        <f t="shared" si="11"/>
        <v>0</v>
      </c>
      <c r="DA14" s="306">
        <v>11</v>
      </c>
      <c r="DB14" s="22" t="e">
        <f>#REF!</f>
        <v>#REF!</v>
      </c>
      <c r="DC14" s="22" t="e">
        <f>#REF!</f>
        <v>#REF!</v>
      </c>
      <c r="DD14" s="22" t="e">
        <f>#REF!</f>
        <v>#REF!</v>
      </c>
      <c r="DE14" s="22" t="e">
        <f>#REF!</f>
        <v>#REF!</v>
      </c>
      <c r="DF14" s="22" t="e">
        <f>#REF!</f>
        <v>#REF!</v>
      </c>
      <c r="DG14" s="22" t="e">
        <f>#REF!</f>
        <v>#REF!</v>
      </c>
      <c r="DH14" s="22" t="e">
        <f>#REF!</f>
        <v>#REF!</v>
      </c>
      <c r="DI14" s="22" t="e">
        <f>#REF!</f>
        <v>#REF!</v>
      </c>
      <c r="DJ14" s="22" t="e">
        <f>#REF!</f>
        <v>#REF!</v>
      </c>
      <c r="DK14" s="22" t="e">
        <f>#REF!</f>
        <v>#REF!</v>
      </c>
      <c r="DL14" s="22" t="e">
        <f>#REF!</f>
        <v>#REF!</v>
      </c>
      <c r="DM14" s="22" t="e">
        <f>#REF!</f>
        <v>#REF!</v>
      </c>
    </row>
    <row r="15" spans="1:118" ht="15.6" x14ac:dyDescent="0.3">
      <c r="A15" s="306" t="s">
        <v>241</v>
      </c>
      <c r="B15" s="225">
        <v>160</v>
      </c>
      <c r="C15" s="349" t="e">
        <f t="shared" si="13"/>
        <v>#REF!</v>
      </c>
      <c r="D15" s="350" t="e">
        <f t="shared" si="14"/>
        <v>#REF!</v>
      </c>
      <c r="E15" s="350" t="e">
        <f t="shared" si="14"/>
        <v>#REF!</v>
      </c>
      <c r="F15" s="350" t="e">
        <f t="shared" si="14"/>
        <v>#REF!</v>
      </c>
      <c r="G15" s="350" t="e">
        <f t="shared" si="14"/>
        <v>#REF!</v>
      </c>
      <c r="H15" s="350" t="e">
        <f t="shared" si="14"/>
        <v>#REF!</v>
      </c>
      <c r="I15" s="350" t="e">
        <f t="shared" si="14"/>
        <v>#REF!</v>
      </c>
      <c r="J15" s="350" t="e">
        <f t="shared" si="14"/>
        <v>#REF!</v>
      </c>
      <c r="K15" s="350" t="e">
        <f t="shared" si="14"/>
        <v>#REF!</v>
      </c>
      <c r="L15" s="350" t="e">
        <f t="shared" si="14"/>
        <v>#REF!</v>
      </c>
      <c r="M15" s="350" t="e">
        <f t="shared" si="14"/>
        <v>#REF!</v>
      </c>
      <c r="N15" s="350" t="e">
        <f t="shared" si="14"/>
        <v>#REF!</v>
      </c>
      <c r="Q15" s="218"/>
      <c r="R15" s="218">
        <v>12</v>
      </c>
      <c r="S15" s="218">
        <v>0</v>
      </c>
      <c r="T15" s="218">
        <v>0</v>
      </c>
      <c r="U15" s="218">
        <v>0</v>
      </c>
      <c r="V15" s="218">
        <v>0</v>
      </c>
      <c r="W15" s="218">
        <v>0</v>
      </c>
      <c r="X15" s="218">
        <v>0</v>
      </c>
      <c r="Y15" s="218">
        <v>0</v>
      </c>
      <c r="Z15" s="218">
        <v>0</v>
      </c>
      <c r="AA15" s="218">
        <v>0</v>
      </c>
      <c r="AB15" s="218">
        <v>0</v>
      </c>
      <c r="AC15" s="218">
        <v>0</v>
      </c>
      <c r="AD15" s="218">
        <v>0</v>
      </c>
      <c r="AE15" s="218">
        <v>0</v>
      </c>
      <c r="AF15" s="218">
        <v>0</v>
      </c>
      <c r="AG15" s="218">
        <v>0</v>
      </c>
      <c r="AH15" s="218">
        <v>0</v>
      </c>
      <c r="AI15" s="218">
        <v>0</v>
      </c>
      <c r="AJ15" s="218">
        <v>0</v>
      </c>
      <c r="AK15" s="218">
        <v>0</v>
      </c>
      <c r="AL15" s="218">
        <v>0</v>
      </c>
      <c r="AM15" s="218">
        <v>0</v>
      </c>
      <c r="AN15" s="218">
        <v>0</v>
      </c>
      <c r="AO15" s="218">
        <v>0</v>
      </c>
      <c r="AP15" s="218">
        <v>0</v>
      </c>
      <c r="AQ15" s="218">
        <v>0</v>
      </c>
      <c r="AR15" s="218">
        <v>0</v>
      </c>
      <c r="AU15" s="221">
        <v>12</v>
      </c>
      <c r="AV15" s="221">
        <v>0</v>
      </c>
      <c r="AW15" s="221">
        <v>0</v>
      </c>
      <c r="AX15" s="221">
        <v>0</v>
      </c>
      <c r="AY15" s="221">
        <v>0</v>
      </c>
      <c r="AZ15" s="221">
        <v>0</v>
      </c>
      <c r="BA15" s="221">
        <v>0</v>
      </c>
      <c r="BB15" s="221">
        <v>0</v>
      </c>
      <c r="BC15" s="221">
        <v>0</v>
      </c>
      <c r="BD15" s="221">
        <v>0</v>
      </c>
      <c r="BE15" s="221">
        <v>0</v>
      </c>
      <c r="BF15" s="221">
        <v>0</v>
      </c>
      <c r="BG15" s="221">
        <v>0</v>
      </c>
      <c r="BH15" s="221"/>
      <c r="BJ15" s="221">
        <v>12</v>
      </c>
      <c r="BK15" s="221">
        <f t="shared" si="12"/>
        <v>0</v>
      </c>
      <c r="BL15" s="221">
        <f t="shared" si="0"/>
        <v>0</v>
      </c>
      <c r="BM15" s="221">
        <f t="shared" si="1"/>
        <v>0</v>
      </c>
      <c r="BN15" s="221">
        <f t="shared" si="2"/>
        <v>0</v>
      </c>
      <c r="BO15" s="221">
        <f t="shared" si="3"/>
        <v>0</v>
      </c>
      <c r="BP15" s="221">
        <f t="shared" si="4"/>
        <v>0</v>
      </c>
      <c r="BQ15" s="221">
        <f t="shared" si="5"/>
        <v>0</v>
      </c>
      <c r="BR15" s="221">
        <f t="shared" si="6"/>
        <v>0</v>
      </c>
      <c r="BS15" s="221">
        <f t="shared" si="7"/>
        <v>0</v>
      </c>
      <c r="BT15" s="221">
        <f t="shared" si="8"/>
        <v>0</v>
      </c>
      <c r="BU15" s="221">
        <f t="shared" si="9"/>
        <v>0</v>
      </c>
      <c r="BV15" s="221">
        <f t="shared" si="10"/>
        <v>0</v>
      </c>
      <c r="BW15" s="221">
        <f t="shared" si="11"/>
        <v>0</v>
      </c>
      <c r="DA15" s="306">
        <v>10</v>
      </c>
      <c r="DB15" s="22" t="e">
        <f>#REF!</f>
        <v>#REF!</v>
      </c>
      <c r="DC15" s="22" t="e">
        <f>#REF!</f>
        <v>#REF!</v>
      </c>
      <c r="DD15" s="22" t="e">
        <f>#REF!</f>
        <v>#REF!</v>
      </c>
      <c r="DE15" s="22" t="e">
        <f>#REF!</f>
        <v>#REF!</v>
      </c>
      <c r="DF15" s="22" t="e">
        <f>#REF!</f>
        <v>#REF!</v>
      </c>
      <c r="DG15" s="22" t="e">
        <f>#REF!</f>
        <v>#REF!</v>
      </c>
      <c r="DH15" s="22" t="e">
        <f>#REF!</f>
        <v>#REF!</v>
      </c>
      <c r="DI15" s="22" t="e">
        <f>#REF!</f>
        <v>#REF!</v>
      </c>
      <c r="DJ15" s="22" t="e">
        <f>#REF!</f>
        <v>#REF!</v>
      </c>
      <c r="DK15" s="22" t="e">
        <f>#REF!</f>
        <v>#REF!</v>
      </c>
      <c r="DL15" s="22" t="e">
        <f>#REF!</f>
        <v>#REF!</v>
      </c>
      <c r="DM15" s="22" t="e">
        <f>#REF!</f>
        <v>#REF!</v>
      </c>
    </row>
    <row r="16" spans="1:118" ht="15.6" x14ac:dyDescent="0.3">
      <c r="A16" s="306" t="s">
        <v>247</v>
      </c>
      <c r="B16" s="225">
        <v>230</v>
      </c>
      <c r="C16" s="349">
        <v>1.1999999999999999E-3</v>
      </c>
      <c r="D16" s="350">
        <v>1.1999999999999999E-3</v>
      </c>
      <c r="E16" s="350">
        <v>1.1999999999999999E-3</v>
      </c>
      <c r="F16" s="350">
        <v>1.1999999999999999E-3</v>
      </c>
      <c r="G16" s="350">
        <v>1.1999999999999999E-3</v>
      </c>
      <c r="H16" s="350">
        <v>1.1999999999999999E-3</v>
      </c>
      <c r="I16" s="350">
        <v>1.1999999999999999E-3</v>
      </c>
      <c r="J16" s="350">
        <v>1.1999999999999999E-3</v>
      </c>
      <c r="K16" s="350">
        <v>1.1999999999999999E-3</v>
      </c>
      <c r="L16" s="350">
        <v>1.1999999999999999E-3</v>
      </c>
      <c r="M16" s="350">
        <v>1.1999999999999999E-3</v>
      </c>
      <c r="N16" s="350">
        <v>1.1999999999999999E-3</v>
      </c>
      <c r="Q16" s="218"/>
      <c r="R16" s="218">
        <v>11</v>
      </c>
      <c r="S16" s="218">
        <v>0</v>
      </c>
      <c r="T16" s="218">
        <v>0</v>
      </c>
      <c r="U16" s="218">
        <v>0</v>
      </c>
      <c r="V16" s="218">
        <v>0</v>
      </c>
      <c r="W16" s="218">
        <v>0</v>
      </c>
      <c r="X16" s="218">
        <v>0</v>
      </c>
      <c r="Y16" s="218">
        <v>0</v>
      </c>
      <c r="Z16" s="218">
        <v>0</v>
      </c>
      <c r="AA16" s="218">
        <v>0</v>
      </c>
      <c r="AB16" s="218">
        <v>0</v>
      </c>
      <c r="AC16" s="218">
        <v>0</v>
      </c>
      <c r="AD16" s="218">
        <v>0</v>
      </c>
      <c r="AE16" s="218">
        <v>0</v>
      </c>
      <c r="AF16" s="218">
        <v>0</v>
      </c>
      <c r="AG16" s="218">
        <v>0</v>
      </c>
      <c r="AH16" s="218">
        <v>0</v>
      </c>
      <c r="AI16" s="218">
        <v>0</v>
      </c>
      <c r="AJ16" s="218">
        <v>0</v>
      </c>
      <c r="AK16" s="218">
        <v>0</v>
      </c>
      <c r="AL16" s="218">
        <v>0</v>
      </c>
      <c r="AM16" s="218">
        <v>0</v>
      </c>
      <c r="AN16" s="218">
        <v>0</v>
      </c>
      <c r="AO16" s="218">
        <v>0</v>
      </c>
      <c r="AP16" s="218">
        <v>0</v>
      </c>
      <c r="AQ16" s="218">
        <v>0</v>
      </c>
      <c r="AR16" s="218">
        <v>0</v>
      </c>
      <c r="AU16" s="221">
        <v>11</v>
      </c>
      <c r="AV16" s="221">
        <v>0</v>
      </c>
      <c r="AW16" s="221">
        <v>0</v>
      </c>
      <c r="AX16" s="221">
        <v>0</v>
      </c>
      <c r="AY16" s="221">
        <v>0</v>
      </c>
      <c r="AZ16" s="221">
        <v>0</v>
      </c>
      <c r="BA16" s="221">
        <v>0</v>
      </c>
      <c r="BB16" s="221">
        <v>0</v>
      </c>
      <c r="BC16" s="221">
        <v>0</v>
      </c>
      <c r="BD16" s="221">
        <v>0</v>
      </c>
      <c r="BE16" s="221">
        <v>0</v>
      </c>
      <c r="BF16" s="221">
        <v>0</v>
      </c>
      <c r="BG16" s="221">
        <v>0</v>
      </c>
      <c r="BH16" s="221"/>
      <c r="BJ16" s="221">
        <v>11</v>
      </c>
      <c r="BK16" s="221">
        <f t="shared" si="12"/>
        <v>0</v>
      </c>
      <c r="BL16" s="221">
        <f t="shared" si="0"/>
        <v>0</v>
      </c>
      <c r="BM16" s="221">
        <f t="shared" si="1"/>
        <v>0</v>
      </c>
      <c r="BN16" s="221">
        <f t="shared" si="2"/>
        <v>0</v>
      </c>
      <c r="BO16" s="221">
        <f t="shared" si="3"/>
        <v>0</v>
      </c>
      <c r="BP16" s="221">
        <f t="shared" si="4"/>
        <v>0</v>
      </c>
      <c r="BQ16" s="221">
        <f t="shared" si="5"/>
        <v>0</v>
      </c>
      <c r="BR16" s="221">
        <f t="shared" si="6"/>
        <v>0</v>
      </c>
      <c r="BS16" s="221">
        <f t="shared" si="7"/>
        <v>0</v>
      </c>
      <c r="BT16" s="221">
        <f t="shared" si="8"/>
        <v>0</v>
      </c>
      <c r="BU16" s="221">
        <f t="shared" si="9"/>
        <v>0</v>
      </c>
      <c r="BV16" s="221">
        <f t="shared" si="10"/>
        <v>0</v>
      </c>
      <c r="BW16" s="221">
        <f t="shared" si="11"/>
        <v>0</v>
      </c>
      <c r="DA16" s="306">
        <v>9</v>
      </c>
      <c r="DB16" s="22" t="e">
        <f>#REF!</f>
        <v>#REF!</v>
      </c>
      <c r="DC16" s="22" t="e">
        <f>#REF!</f>
        <v>#REF!</v>
      </c>
      <c r="DD16" s="22" t="e">
        <f>#REF!</f>
        <v>#REF!</v>
      </c>
      <c r="DE16" s="22" t="e">
        <f>#REF!</f>
        <v>#REF!</v>
      </c>
      <c r="DF16" s="22" t="e">
        <f>#REF!</f>
        <v>#REF!</v>
      </c>
      <c r="DG16" s="22" t="e">
        <f>#REF!</f>
        <v>#REF!</v>
      </c>
      <c r="DH16" s="22" t="e">
        <f>#REF!</f>
        <v>#REF!</v>
      </c>
      <c r="DI16" s="22" t="e">
        <f>#REF!</f>
        <v>#REF!</v>
      </c>
      <c r="DJ16" s="22" t="e">
        <f>#REF!</f>
        <v>#REF!</v>
      </c>
      <c r="DK16" s="22" t="e">
        <f>#REF!</f>
        <v>#REF!</v>
      </c>
      <c r="DL16" s="22" t="e">
        <f>#REF!</f>
        <v>#REF!</v>
      </c>
      <c r="DM16" s="22" t="e">
        <f>#REF!</f>
        <v>#REF!</v>
      </c>
    </row>
    <row r="17" spans="1:118" ht="15.6" x14ac:dyDescent="0.3">
      <c r="A17" s="306" t="s">
        <v>242</v>
      </c>
      <c r="B17" s="225">
        <v>240</v>
      </c>
      <c r="C17" s="349">
        <v>4.0000000000000002E-4</v>
      </c>
      <c r="D17" s="350">
        <v>4.0000000000000002E-4</v>
      </c>
      <c r="E17" s="350">
        <v>4.0000000000000002E-4</v>
      </c>
      <c r="F17" s="350">
        <v>4.0000000000000002E-4</v>
      </c>
      <c r="G17" s="350">
        <v>4.0000000000000002E-4</v>
      </c>
      <c r="H17" s="350">
        <v>4.0000000000000002E-4</v>
      </c>
      <c r="I17" s="350">
        <v>4.0000000000000002E-4</v>
      </c>
      <c r="J17" s="350">
        <v>4.0000000000000002E-4</v>
      </c>
      <c r="K17" s="350">
        <v>4.0000000000000002E-4</v>
      </c>
      <c r="L17" s="350">
        <v>4.0000000000000002E-4</v>
      </c>
      <c r="M17" s="350">
        <v>4.0000000000000002E-4</v>
      </c>
      <c r="N17" s="350">
        <v>4.0000000000000002E-4</v>
      </c>
      <c r="Q17" s="218"/>
      <c r="R17" s="218">
        <v>10</v>
      </c>
      <c r="S17" s="218">
        <v>0</v>
      </c>
      <c r="T17" s="218">
        <v>0</v>
      </c>
      <c r="U17" s="218">
        <v>0</v>
      </c>
      <c r="V17" s="218">
        <v>0</v>
      </c>
      <c r="W17" s="218">
        <v>0</v>
      </c>
      <c r="X17" s="218">
        <v>0</v>
      </c>
      <c r="Y17" s="218">
        <v>0</v>
      </c>
      <c r="Z17" s="218">
        <v>0</v>
      </c>
      <c r="AA17" s="218">
        <v>0</v>
      </c>
      <c r="AB17" s="218">
        <v>0</v>
      </c>
      <c r="AC17" s="218">
        <v>0</v>
      </c>
      <c r="AD17" s="218">
        <v>0</v>
      </c>
      <c r="AE17" s="218">
        <v>0</v>
      </c>
      <c r="AF17" s="218">
        <v>0</v>
      </c>
      <c r="AG17" s="218">
        <v>0</v>
      </c>
      <c r="AH17" s="218">
        <v>0</v>
      </c>
      <c r="AI17" s="218">
        <v>0</v>
      </c>
      <c r="AJ17" s="218">
        <v>0</v>
      </c>
      <c r="AK17" s="218">
        <v>0</v>
      </c>
      <c r="AL17" s="218">
        <v>0</v>
      </c>
      <c r="AM17" s="218">
        <v>0</v>
      </c>
      <c r="AN17" s="218">
        <v>0</v>
      </c>
      <c r="AO17" s="218">
        <v>0</v>
      </c>
      <c r="AP17" s="218">
        <v>0</v>
      </c>
      <c r="AQ17" s="218">
        <v>0</v>
      </c>
      <c r="AR17" s="218">
        <v>0</v>
      </c>
      <c r="AU17" s="221">
        <v>10</v>
      </c>
      <c r="AV17" s="221">
        <v>0</v>
      </c>
      <c r="AW17" s="221">
        <v>0</v>
      </c>
      <c r="AX17" s="221">
        <v>0</v>
      </c>
      <c r="AY17" s="221">
        <v>0</v>
      </c>
      <c r="AZ17" s="221">
        <v>0</v>
      </c>
      <c r="BA17" s="221">
        <v>0</v>
      </c>
      <c r="BB17" s="221">
        <v>0</v>
      </c>
      <c r="BC17" s="221">
        <v>0</v>
      </c>
      <c r="BD17" s="221">
        <v>0</v>
      </c>
      <c r="BE17" s="221">
        <v>0</v>
      </c>
      <c r="BF17" s="221">
        <v>0</v>
      </c>
      <c r="BG17" s="221">
        <v>0</v>
      </c>
      <c r="BH17" s="221"/>
      <c r="BJ17" s="221">
        <v>10</v>
      </c>
      <c r="BK17" s="221">
        <f t="shared" si="12"/>
        <v>0</v>
      </c>
      <c r="BL17" s="221">
        <f t="shared" si="0"/>
        <v>0</v>
      </c>
      <c r="BM17" s="221">
        <f t="shared" si="1"/>
        <v>0</v>
      </c>
      <c r="BN17" s="221">
        <f t="shared" si="2"/>
        <v>0</v>
      </c>
      <c r="BO17" s="221">
        <f t="shared" si="3"/>
        <v>0</v>
      </c>
      <c r="BP17" s="221">
        <f t="shared" si="4"/>
        <v>0</v>
      </c>
      <c r="BQ17" s="221">
        <f t="shared" si="5"/>
        <v>0</v>
      </c>
      <c r="BR17" s="221">
        <f t="shared" si="6"/>
        <v>0</v>
      </c>
      <c r="BS17" s="221">
        <f t="shared" si="7"/>
        <v>0</v>
      </c>
      <c r="BT17" s="221">
        <f t="shared" si="8"/>
        <v>0</v>
      </c>
      <c r="BU17" s="221">
        <f t="shared" si="9"/>
        <v>0</v>
      </c>
      <c r="BV17" s="221">
        <f t="shared" si="10"/>
        <v>0</v>
      </c>
      <c r="BW17" s="221">
        <f t="shared" si="11"/>
        <v>0</v>
      </c>
      <c r="DA17" s="306">
        <v>8</v>
      </c>
      <c r="DB17" s="22" t="e">
        <f>#REF!</f>
        <v>#REF!</v>
      </c>
      <c r="DC17" s="22" t="e">
        <f>#REF!</f>
        <v>#REF!</v>
      </c>
      <c r="DD17" s="22" t="e">
        <f>#REF!</f>
        <v>#REF!</v>
      </c>
      <c r="DE17" s="22" t="e">
        <f>#REF!</f>
        <v>#REF!</v>
      </c>
      <c r="DF17" s="22" t="e">
        <f>#REF!</f>
        <v>#REF!</v>
      </c>
      <c r="DG17" s="22" t="e">
        <f>#REF!</f>
        <v>#REF!</v>
      </c>
      <c r="DH17" s="22" t="e">
        <f>#REF!</f>
        <v>#REF!</v>
      </c>
      <c r="DI17" s="22" t="e">
        <f>#REF!</f>
        <v>#REF!</v>
      </c>
      <c r="DJ17" s="22" t="e">
        <f>#REF!</f>
        <v>#REF!</v>
      </c>
      <c r="DK17" s="22" t="e">
        <f>#REF!</f>
        <v>#REF!</v>
      </c>
      <c r="DL17" s="22" t="e">
        <f>#REF!</f>
        <v>#REF!</v>
      </c>
      <c r="DM17" s="22" t="e">
        <f>#REF!</f>
        <v>#REF!</v>
      </c>
    </row>
    <row r="18" spans="1:118" ht="15.6" x14ac:dyDescent="0.3">
      <c r="A18" s="306" t="s">
        <v>243</v>
      </c>
      <c r="B18" s="225">
        <v>242</v>
      </c>
      <c r="C18" s="349">
        <v>2.9999999999999997E-4</v>
      </c>
      <c r="D18" s="350">
        <v>2.9999999999999997E-4</v>
      </c>
      <c r="E18" s="350">
        <v>2.9999999999999997E-4</v>
      </c>
      <c r="F18" s="350">
        <v>2.9999999999999997E-4</v>
      </c>
      <c r="G18" s="350">
        <v>2.9999999999999997E-4</v>
      </c>
      <c r="H18" s="350">
        <v>2.9999999999999997E-4</v>
      </c>
      <c r="I18" s="350">
        <v>2.9999999999999997E-4</v>
      </c>
      <c r="J18" s="350">
        <v>2.9999999999999997E-4</v>
      </c>
      <c r="K18" s="350">
        <v>2.9999999999999997E-4</v>
      </c>
      <c r="L18" s="350">
        <v>2.9999999999999997E-4</v>
      </c>
      <c r="M18" s="350">
        <v>2.9999999999999997E-4</v>
      </c>
      <c r="N18" s="350">
        <v>2.9999999999999997E-4</v>
      </c>
      <c r="Q18" s="218"/>
      <c r="R18" s="218">
        <v>9</v>
      </c>
      <c r="S18" s="218">
        <v>0</v>
      </c>
      <c r="T18" s="218">
        <v>0</v>
      </c>
      <c r="U18" s="218">
        <v>0</v>
      </c>
      <c r="V18" s="218">
        <v>0</v>
      </c>
      <c r="W18" s="218">
        <v>0</v>
      </c>
      <c r="X18" s="218">
        <v>0</v>
      </c>
      <c r="Y18" s="218">
        <v>0</v>
      </c>
      <c r="Z18" s="218">
        <v>0</v>
      </c>
      <c r="AA18" s="218">
        <v>0</v>
      </c>
      <c r="AB18" s="218">
        <v>0</v>
      </c>
      <c r="AC18" s="218">
        <v>0</v>
      </c>
      <c r="AD18" s="218">
        <v>0</v>
      </c>
      <c r="AE18" s="218">
        <v>0</v>
      </c>
      <c r="AF18" s="218">
        <v>0</v>
      </c>
      <c r="AG18" s="218">
        <v>0</v>
      </c>
      <c r="AH18" s="218">
        <v>0</v>
      </c>
      <c r="AI18" s="218">
        <v>0</v>
      </c>
      <c r="AJ18" s="218">
        <v>0</v>
      </c>
      <c r="AK18" s="218">
        <v>0</v>
      </c>
      <c r="AL18" s="218">
        <v>0</v>
      </c>
      <c r="AM18" s="218">
        <v>0</v>
      </c>
      <c r="AN18" s="218">
        <v>0</v>
      </c>
      <c r="AO18" s="218">
        <v>0</v>
      </c>
      <c r="AP18" s="218">
        <v>0</v>
      </c>
      <c r="AQ18" s="218">
        <v>0</v>
      </c>
      <c r="AR18" s="218">
        <v>0</v>
      </c>
      <c r="AU18" s="221">
        <v>9</v>
      </c>
      <c r="AV18" s="221">
        <v>0</v>
      </c>
      <c r="AW18" s="221">
        <v>0</v>
      </c>
      <c r="AX18" s="221">
        <v>0</v>
      </c>
      <c r="AY18" s="221">
        <v>0</v>
      </c>
      <c r="AZ18" s="221">
        <v>0</v>
      </c>
      <c r="BA18" s="221">
        <v>0</v>
      </c>
      <c r="BB18" s="221">
        <v>0</v>
      </c>
      <c r="BC18" s="221">
        <v>0</v>
      </c>
      <c r="BD18" s="221">
        <v>0</v>
      </c>
      <c r="BE18" s="221">
        <v>0</v>
      </c>
      <c r="BF18" s="221">
        <v>0</v>
      </c>
      <c r="BG18" s="221">
        <v>0</v>
      </c>
      <c r="BH18" s="221"/>
      <c r="BJ18" s="221">
        <v>9</v>
      </c>
      <c r="BK18" s="221">
        <f t="shared" si="12"/>
        <v>0</v>
      </c>
      <c r="BL18" s="221">
        <f t="shared" si="0"/>
        <v>0</v>
      </c>
      <c r="BM18" s="221">
        <f t="shared" si="1"/>
        <v>0</v>
      </c>
      <c r="BN18" s="221">
        <f t="shared" si="2"/>
        <v>0</v>
      </c>
      <c r="BO18" s="221">
        <f t="shared" si="3"/>
        <v>0</v>
      </c>
      <c r="BP18" s="221">
        <f t="shared" si="4"/>
        <v>0</v>
      </c>
      <c r="BQ18" s="221">
        <f t="shared" si="5"/>
        <v>0</v>
      </c>
      <c r="BR18" s="221">
        <f t="shared" si="6"/>
        <v>0</v>
      </c>
      <c r="BS18" s="221">
        <f t="shared" si="7"/>
        <v>0</v>
      </c>
      <c r="BT18" s="221">
        <f t="shared" si="8"/>
        <v>0</v>
      </c>
      <c r="BU18" s="221">
        <f t="shared" si="9"/>
        <v>0</v>
      </c>
      <c r="BV18" s="221">
        <f t="shared" si="10"/>
        <v>0</v>
      </c>
      <c r="BW18" s="221">
        <f t="shared" si="11"/>
        <v>0</v>
      </c>
      <c r="DA18" s="306">
        <v>7</v>
      </c>
      <c r="DB18" s="22" t="e">
        <f>#REF!</f>
        <v>#REF!</v>
      </c>
      <c r="DC18" s="22" t="e">
        <f>#REF!</f>
        <v>#REF!</v>
      </c>
      <c r="DD18" s="22" t="e">
        <f>#REF!</f>
        <v>#REF!</v>
      </c>
      <c r="DE18" s="22" t="e">
        <f>#REF!</f>
        <v>#REF!</v>
      </c>
      <c r="DF18" s="22" t="e">
        <f>#REF!</f>
        <v>#REF!</v>
      </c>
      <c r="DG18" s="22" t="e">
        <f>#REF!</f>
        <v>#REF!</v>
      </c>
      <c r="DH18" s="22" t="e">
        <f>#REF!</f>
        <v>#REF!</v>
      </c>
      <c r="DI18" s="22" t="e">
        <f>#REF!</f>
        <v>#REF!</v>
      </c>
      <c r="DJ18" s="22" t="e">
        <f>#REF!</f>
        <v>#REF!</v>
      </c>
      <c r="DK18" s="22" t="e">
        <f>#REF!</f>
        <v>#REF!</v>
      </c>
      <c r="DL18" s="22" t="e">
        <f>#REF!</f>
        <v>#REF!</v>
      </c>
      <c r="DM18" s="22" t="e">
        <f>#REF!</f>
        <v>#REF!</v>
      </c>
    </row>
    <row r="19" spans="1:118" ht="15.6" x14ac:dyDescent="0.3">
      <c r="A19" s="306" t="s">
        <v>244</v>
      </c>
      <c r="B19" s="225">
        <v>248</v>
      </c>
      <c r="C19" s="349">
        <v>1E-4</v>
      </c>
      <c r="D19" s="350">
        <v>1E-4</v>
      </c>
      <c r="E19" s="350">
        <v>1E-4</v>
      </c>
      <c r="F19" s="350">
        <v>1E-4</v>
      </c>
      <c r="G19" s="350">
        <v>1E-4</v>
      </c>
      <c r="H19" s="350">
        <v>1E-4</v>
      </c>
      <c r="I19" s="350">
        <v>1E-4</v>
      </c>
      <c r="J19" s="350">
        <v>1E-4</v>
      </c>
      <c r="K19" s="350">
        <v>1E-4</v>
      </c>
      <c r="L19" s="350">
        <v>1E-4</v>
      </c>
      <c r="M19" s="350">
        <v>1E-4</v>
      </c>
      <c r="N19" s="350">
        <v>1E-4</v>
      </c>
      <c r="Q19" s="218"/>
      <c r="R19" s="218">
        <v>8</v>
      </c>
      <c r="S19" s="218">
        <v>0</v>
      </c>
      <c r="T19" s="218">
        <v>0</v>
      </c>
      <c r="U19" s="218">
        <v>0</v>
      </c>
      <c r="V19" s="218">
        <v>0</v>
      </c>
      <c r="W19" s="218">
        <v>0</v>
      </c>
      <c r="X19" s="218">
        <v>0</v>
      </c>
      <c r="Y19" s="218">
        <v>0</v>
      </c>
      <c r="Z19" s="218">
        <v>0</v>
      </c>
      <c r="AA19" s="218">
        <v>0</v>
      </c>
      <c r="AB19" s="218">
        <v>0</v>
      </c>
      <c r="AC19" s="218">
        <v>0</v>
      </c>
      <c r="AD19" s="218">
        <v>0</v>
      </c>
      <c r="AE19" s="218">
        <v>0</v>
      </c>
      <c r="AF19" s="218">
        <v>0</v>
      </c>
      <c r="AG19" s="218">
        <v>0</v>
      </c>
      <c r="AH19" s="218">
        <v>0</v>
      </c>
      <c r="AI19" s="218">
        <v>0</v>
      </c>
      <c r="AJ19" s="218">
        <v>0</v>
      </c>
      <c r="AK19" s="218">
        <v>0</v>
      </c>
      <c r="AL19" s="218">
        <v>0</v>
      </c>
      <c r="AM19" s="218">
        <v>0</v>
      </c>
      <c r="AN19" s="218">
        <v>0</v>
      </c>
      <c r="AO19" s="218">
        <v>0</v>
      </c>
      <c r="AP19" s="218">
        <v>0</v>
      </c>
      <c r="AQ19" s="218">
        <v>0</v>
      </c>
      <c r="AR19" s="218">
        <v>0</v>
      </c>
      <c r="AU19" s="221">
        <v>8</v>
      </c>
      <c r="AV19" s="221">
        <v>0</v>
      </c>
      <c r="AW19" s="221">
        <v>0</v>
      </c>
      <c r="AX19" s="221">
        <v>0</v>
      </c>
      <c r="AY19" s="221">
        <v>0</v>
      </c>
      <c r="AZ19" s="221">
        <v>0</v>
      </c>
      <c r="BA19" s="221">
        <v>0</v>
      </c>
      <c r="BB19" s="221">
        <v>0</v>
      </c>
      <c r="BC19" s="221">
        <v>0</v>
      </c>
      <c r="BD19" s="221">
        <v>0</v>
      </c>
      <c r="BE19" s="221">
        <v>0</v>
      </c>
      <c r="BF19" s="221">
        <v>0</v>
      </c>
      <c r="BG19" s="221">
        <v>0</v>
      </c>
      <c r="BH19" s="221"/>
      <c r="BJ19" s="221">
        <v>8</v>
      </c>
      <c r="BK19" s="221">
        <f t="shared" si="12"/>
        <v>0</v>
      </c>
      <c r="BL19" s="221">
        <f t="shared" si="0"/>
        <v>0</v>
      </c>
      <c r="BM19" s="221">
        <f t="shared" si="1"/>
        <v>0</v>
      </c>
      <c r="BN19" s="221">
        <f t="shared" si="2"/>
        <v>0</v>
      </c>
      <c r="BO19" s="221">
        <f t="shared" si="3"/>
        <v>0</v>
      </c>
      <c r="BP19" s="221">
        <f t="shared" si="4"/>
        <v>0</v>
      </c>
      <c r="BQ19" s="221">
        <f t="shared" si="5"/>
        <v>0</v>
      </c>
      <c r="BR19" s="221">
        <f t="shared" si="6"/>
        <v>0</v>
      </c>
      <c r="BS19" s="221">
        <f t="shared" si="7"/>
        <v>0</v>
      </c>
      <c r="BT19" s="221">
        <f t="shared" si="8"/>
        <v>0</v>
      </c>
      <c r="BU19" s="221">
        <f t="shared" si="9"/>
        <v>0</v>
      </c>
      <c r="BV19" s="221">
        <f t="shared" si="10"/>
        <v>0</v>
      </c>
      <c r="BW19" s="221">
        <f t="shared" si="11"/>
        <v>0</v>
      </c>
      <c r="DA19" s="306">
        <v>6</v>
      </c>
      <c r="DB19" s="22" t="e">
        <f>#REF!</f>
        <v>#REF!</v>
      </c>
      <c r="DC19" s="22" t="e">
        <f>#REF!</f>
        <v>#REF!</v>
      </c>
      <c r="DD19" s="22" t="e">
        <f>#REF!</f>
        <v>#REF!</v>
      </c>
      <c r="DE19" s="22" t="e">
        <f>#REF!</f>
        <v>#REF!</v>
      </c>
      <c r="DF19" s="22" t="e">
        <f>#REF!</f>
        <v>#REF!</v>
      </c>
      <c r="DG19" s="22" t="e">
        <f>#REF!</f>
        <v>#REF!</v>
      </c>
      <c r="DH19" s="22" t="e">
        <f>#REF!</f>
        <v>#REF!</v>
      </c>
      <c r="DI19" s="22" t="e">
        <f>#REF!</f>
        <v>#REF!</v>
      </c>
      <c r="DJ19" s="22" t="e">
        <f>#REF!</f>
        <v>#REF!</v>
      </c>
      <c r="DK19" s="22" t="e">
        <f>#REF!</f>
        <v>#REF!</v>
      </c>
      <c r="DL19" s="22" t="e">
        <f>#REF!</f>
        <v>#REF!</v>
      </c>
      <c r="DM19" s="22" t="e">
        <f>#REF!</f>
        <v>#REF!</v>
      </c>
    </row>
    <row r="20" spans="1:118" ht="15.6" x14ac:dyDescent="0.3">
      <c r="A20" s="306" t="s">
        <v>245</v>
      </c>
      <c r="B20" s="225">
        <v>254</v>
      </c>
      <c r="C20" s="349">
        <v>1E-4</v>
      </c>
      <c r="D20" s="350">
        <v>1E-4</v>
      </c>
      <c r="E20" s="350">
        <v>1E-4</v>
      </c>
      <c r="F20" s="350">
        <v>1E-4</v>
      </c>
      <c r="G20" s="350">
        <v>1E-4</v>
      </c>
      <c r="H20" s="350">
        <v>1E-4</v>
      </c>
      <c r="I20" s="350">
        <v>1E-4</v>
      </c>
      <c r="J20" s="350">
        <v>1E-4</v>
      </c>
      <c r="K20" s="350">
        <v>1E-4</v>
      </c>
      <c r="L20" s="350">
        <v>1E-4</v>
      </c>
      <c r="M20" s="350">
        <v>1E-4</v>
      </c>
      <c r="N20" s="350">
        <v>1E-4</v>
      </c>
      <c r="Q20" s="218"/>
      <c r="R20" s="218">
        <v>7</v>
      </c>
      <c r="S20" s="218">
        <v>0</v>
      </c>
      <c r="T20" s="218">
        <v>0</v>
      </c>
      <c r="U20" s="218">
        <v>0</v>
      </c>
      <c r="V20" s="218">
        <v>0</v>
      </c>
      <c r="W20" s="218">
        <v>0</v>
      </c>
      <c r="X20" s="218">
        <v>0</v>
      </c>
      <c r="Y20" s="218">
        <v>0</v>
      </c>
      <c r="Z20" s="218">
        <v>0</v>
      </c>
      <c r="AA20" s="218">
        <v>0</v>
      </c>
      <c r="AB20" s="218">
        <v>0</v>
      </c>
      <c r="AC20" s="218">
        <v>0</v>
      </c>
      <c r="AD20" s="218">
        <v>0</v>
      </c>
      <c r="AE20" s="218">
        <v>0</v>
      </c>
      <c r="AF20" s="218">
        <v>0</v>
      </c>
      <c r="AG20" s="218">
        <v>0</v>
      </c>
      <c r="AH20" s="218">
        <v>0</v>
      </c>
      <c r="AI20" s="218">
        <v>0</v>
      </c>
      <c r="AJ20" s="218">
        <v>0</v>
      </c>
      <c r="AK20" s="218">
        <v>0</v>
      </c>
      <c r="AL20" s="218">
        <v>0</v>
      </c>
      <c r="AM20" s="218">
        <v>0</v>
      </c>
      <c r="AN20" s="218">
        <v>0</v>
      </c>
      <c r="AO20" s="218">
        <v>0</v>
      </c>
      <c r="AP20" s="218">
        <v>0</v>
      </c>
      <c r="AQ20" s="218">
        <v>0</v>
      </c>
      <c r="AR20" s="218">
        <v>0</v>
      </c>
      <c r="AU20" s="221">
        <v>7</v>
      </c>
      <c r="AV20" s="221">
        <v>0</v>
      </c>
      <c r="AW20" s="221">
        <v>0</v>
      </c>
      <c r="AX20" s="221">
        <v>0</v>
      </c>
      <c r="AY20" s="221">
        <v>0</v>
      </c>
      <c r="AZ20" s="221">
        <v>0</v>
      </c>
      <c r="BA20" s="221">
        <v>0</v>
      </c>
      <c r="BB20" s="221">
        <v>0</v>
      </c>
      <c r="BC20" s="221">
        <v>0</v>
      </c>
      <c r="BD20" s="221">
        <v>0</v>
      </c>
      <c r="BE20" s="221">
        <v>0</v>
      </c>
      <c r="BF20" s="221">
        <v>0</v>
      </c>
      <c r="BG20" s="221">
        <v>0</v>
      </c>
      <c r="BH20" s="221"/>
      <c r="BJ20" s="221">
        <v>7</v>
      </c>
      <c r="BK20" s="221">
        <f t="shared" si="12"/>
        <v>0</v>
      </c>
      <c r="BL20" s="221">
        <f t="shared" si="0"/>
        <v>0</v>
      </c>
      <c r="BM20" s="221">
        <f t="shared" si="1"/>
        <v>0</v>
      </c>
      <c r="BN20" s="221">
        <f t="shared" si="2"/>
        <v>0</v>
      </c>
      <c r="BO20" s="221">
        <f t="shared" si="3"/>
        <v>0</v>
      </c>
      <c r="BP20" s="221">
        <f t="shared" si="4"/>
        <v>0</v>
      </c>
      <c r="BQ20" s="221">
        <f t="shared" si="5"/>
        <v>0</v>
      </c>
      <c r="BR20" s="221">
        <f t="shared" si="6"/>
        <v>0</v>
      </c>
      <c r="BS20" s="221">
        <f t="shared" si="7"/>
        <v>0</v>
      </c>
      <c r="BT20" s="221">
        <f t="shared" si="8"/>
        <v>0</v>
      </c>
      <c r="BU20" s="221">
        <f t="shared" si="9"/>
        <v>0</v>
      </c>
      <c r="BV20" s="221">
        <f t="shared" si="10"/>
        <v>0</v>
      </c>
      <c r="BW20" s="221">
        <f t="shared" si="11"/>
        <v>0</v>
      </c>
      <c r="DA20" s="306">
        <v>5</v>
      </c>
      <c r="DB20" s="22" t="e">
        <f>#REF!</f>
        <v>#REF!</v>
      </c>
      <c r="DC20" s="22" t="e">
        <f>#REF!</f>
        <v>#REF!</v>
      </c>
      <c r="DD20" s="22" t="e">
        <f>#REF!</f>
        <v>#REF!</v>
      </c>
      <c r="DE20" s="22" t="e">
        <f>#REF!</f>
        <v>#REF!</v>
      </c>
      <c r="DF20" s="22" t="e">
        <f>#REF!</f>
        <v>#REF!</v>
      </c>
      <c r="DG20" s="22" t="e">
        <f>#REF!</f>
        <v>#REF!</v>
      </c>
      <c r="DH20" s="22" t="e">
        <f>#REF!</f>
        <v>#REF!</v>
      </c>
      <c r="DI20" s="22" t="e">
        <f>#REF!</f>
        <v>#REF!</v>
      </c>
      <c r="DJ20" s="22" t="e">
        <f>#REF!</f>
        <v>#REF!</v>
      </c>
      <c r="DK20" s="22" t="e">
        <f>#REF!</f>
        <v>#REF!</v>
      </c>
      <c r="DL20" s="22" t="e">
        <f>#REF!</f>
        <v>#REF!</v>
      </c>
      <c r="DM20" s="22" t="e">
        <f>#REF!</f>
        <v>#REF!</v>
      </c>
    </row>
    <row r="21" spans="1:118" ht="15.6" x14ac:dyDescent="0.3">
      <c r="A21" s="306" t="s">
        <v>246</v>
      </c>
      <c r="B21" s="225">
        <v>260</v>
      </c>
      <c r="C21" s="349" t="e">
        <f t="shared" si="13"/>
        <v>#REF!</v>
      </c>
      <c r="D21" s="350" t="e">
        <f t="shared" si="14"/>
        <v>#REF!</v>
      </c>
      <c r="E21" s="350" t="e">
        <f t="shared" si="14"/>
        <v>#REF!</v>
      </c>
      <c r="F21" s="350" t="e">
        <f t="shared" si="14"/>
        <v>#REF!</v>
      </c>
      <c r="G21" s="350">
        <v>0</v>
      </c>
      <c r="H21" s="350">
        <v>0</v>
      </c>
      <c r="I21" s="350" t="e">
        <f t="shared" si="14"/>
        <v>#REF!</v>
      </c>
      <c r="J21" s="350">
        <v>0</v>
      </c>
      <c r="K21" s="350" t="e">
        <f t="shared" si="14"/>
        <v>#REF!</v>
      </c>
      <c r="L21" s="350">
        <v>0</v>
      </c>
      <c r="M21" s="350">
        <v>0</v>
      </c>
      <c r="N21" s="350">
        <v>0</v>
      </c>
      <c r="Q21" s="218"/>
      <c r="R21" s="218">
        <v>6</v>
      </c>
      <c r="S21" s="218">
        <v>0</v>
      </c>
      <c r="T21" s="218">
        <v>0</v>
      </c>
      <c r="U21" s="218">
        <v>0</v>
      </c>
      <c r="V21" s="218">
        <v>0</v>
      </c>
      <c r="W21" s="218">
        <v>0</v>
      </c>
      <c r="X21" s="218">
        <v>0</v>
      </c>
      <c r="Y21" s="218">
        <v>0</v>
      </c>
      <c r="Z21" s="218">
        <v>0</v>
      </c>
      <c r="AA21" s="218">
        <v>0</v>
      </c>
      <c r="AB21" s="218">
        <v>0</v>
      </c>
      <c r="AC21" s="218">
        <v>0</v>
      </c>
      <c r="AD21" s="218">
        <v>0</v>
      </c>
      <c r="AE21" s="218">
        <v>0</v>
      </c>
      <c r="AF21" s="218">
        <v>0</v>
      </c>
      <c r="AG21" s="218">
        <v>0</v>
      </c>
      <c r="AH21" s="218">
        <v>0</v>
      </c>
      <c r="AI21" s="218">
        <v>0</v>
      </c>
      <c r="AJ21" s="218">
        <v>0</v>
      </c>
      <c r="AK21" s="218">
        <v>0</v>
      </c>
      <c r="AL21" s="218">
        <v>0</v>
      </c>
      <c r="AM21" s="218">
        <v>0</v>
      </c>
      <c r="AN21" s="218">
        <v>0</v>
      </c>
      <c r="AO21" s="218">
        <v>0</v>
      </c>
      <c r="AP21" s="218">
        <v>0</v>
      </c>
      <c r="AQ21" s="218">
        <v>0</v>
      </c>
      <c r="AR21" s="218">
        <v>0</v>
      </c>
      <c r="AU21" s="221">
        <v>6</v>
      </c>
      <c r="AV21" s="221">
        <v>0</v>
      </c>
      <c r="AW21" s="221">
        <v>0</v>
      </c>
      <c r="AX21" s="221">
        <v>0</v>
      </c>
      <c r="AY21" s="221">
        <v>0</v>
      </c>
      <c r="AZ21" s="221">
        <v>0</v>
      </c>
      <c r="BA21" s="221">
        <v>0</v>
      </c>
      <c r="BB21" s="221">
        <v>0</v>
      </c>
      <c r="BC21" s="221">
        <v>0</v>
      </c>
      <c r="BD21" s="221">
        <v>0</v>
      </c>
      <c r="BE21" s="221">
        <v>0</v>
      </c>
      <c r="BF21" s="221">
        <v>0</v>
      </c>
      <c r="BG21" s="221">
        <v>0</v>
      </c>
      <c r="BH21" s="221"/>
      <c r="BJ21" s="221">
        <v>6</v>
      </c>
      <c r="BK21" s="221">
        <f t="shared" si="12"/>
        <v>0</v>
      </c>
      <c r="BL21" s="221">
        <f t="shared" si="0"/>
        <v>0</v>
      </c>
      <c r="BM21" s="221">
        <f t="shared" si="1"/>
        <v>0</v>
      </c>
      <c r="BN21" s="221">
        <f t="shared" si="2"/>
        <v>0</v>
      </c>
      <c r="BO21" s="221">
        <f t="shared" si="3"/>
        <v>0</v>
      </c>
      <c r="BP21" s="221">
        <f t="shared" si="4"/>
        <v>0</v>
      </c>
      <c r="BQ21" s="221">
        <f t="shared" si="5"/>
        <v>0</v>
      </c>
      <c r="BR21" s="221">
        <f t="shared" si="6"/>
        <v>0</v>
      </c>
      <c r="BS21" s="221">
        <f t="shared" si="7"/>
        <v>0</v>
      </c>
      <c r="BT21" s="221">
        <f t="shared" si="8"/>
        <v>0</v>
      </c>
      <c r="BU21" s="221">
        <f t="shared" si="9"/>
        <v>0</v>
      </c>
      <c r="BV21" s="221">
        <f t="shared" si="10"/>
        <v>0</v>
      </c>
      <c r="BW21" s="221">
        <f t="shared" si="11"/>
        <v>0</v>
      </c>
      <c r="DA21" s="306">
        <v>4</v>
      </c>
      <c r="DB21" s="22" t="e">
        <f>#REF!</f>
        <v>#REF!</v>
      </c>
      <c r="DC21" s="22" t="e">
        <f>#REF!</f>
        <v>#REF!</v>
      </c>
      <c r="DD21" s="22" t="e">
        <f>#REF!</f>
        <v>#REF!</v>
      </c>
      <c r="DE21" s="22" t="e">
        <f>#REF!</f>
        <v>#REF!</v>
      </c>
      <c r="DF21" s="22" t="e">
        <f>#REF!</f>
        <v>#REF!</v>
      </c>
      <c r="DG21" s="22" t="e">
        <f>#REF!</f>
        <v>#REF!</v>
      </c>
      <c r="DH21" s="22" t="e">
        <f>#REF!</f>
        <v>#REF!</v>
      </c>
      <c r="DI21" s="22" t="e">
        <f>#REF!</f>
        <v>#REF!</v>
      </c>
      <c r="DJ21" s="22" t="e">
        <f>#REF!</f>
        <v>#REF!</v>
      </c>
      <c r="DK21" s="22" t="e">
        <f>#REF!</f>
        <v>#REF!</v>
      </c>
      <c r="DL21" s="22" t="e">
        <f>#REF!</f>
        <v>#REF!</v>
      </c>
      <c r="DM21" s="22" t="e">
        <f>#REF!</f>
        <v>#REF!</v>
      </c>
    </row>
    <row r="22" spans="1:118" ht="15.6" x14ac:dyDescent="0.3">
      <c r="B22" s="225"/>
      <c r="C22" s="234"/>
      <c r="D22" s="235"/>
      <c r="E22" s="235"/>
      <c r="F22" s="235"/>
      <c r="G22" s="235"/>
      <c r="H22" s="235"/>
      <c r="I22" s="235"/>
      <c r="J22" s="235"/>
      <c r="K22" s="235"/>
      <c r="L22" s="235"/>
      <c r="M22" s="235"/>
      <c r="N22" s="235"/>
      <c r="O22" s="221"/>
      <c r="Q22" s="218"/>
      <c r="R22" s="218">
        <v>5</v>
      </c>
      <c r="S22" s="218">
        <v>0</v>
      </c>
      <c r="T22" s="218">
        <v>0</v>
      </c>
      <c r="U22" s="218">
        <v>0</v>
      </c>
      <c r="V22" s="218">
        <v>0</v>
      </c>
      <c r="W22" s="218">
        <v>0</v>
      </c>
      <c r="X22" s="218">
        <v>0</v>
      </c>
      <c r="Y22" s="218">
        <v>0</v>
      </c>
      <c r="Z22" s="218">
        <v>0</v>
      </c>
      <c r="AA22" s="218">
        <v>0</v>
      </c>
      <c r="AB22" s="218">
        <v>0</v>
      </c>
      <c r="AC22" s="218">
        <v>0</v>
      </c>
      <c r="AD22" s="218">
        <v>0</v>
      </c>
      <c r="AE22" s="218">
        <v>0</v>
      </c>
      <c r="AF22" s="218">
        <v>0</v>
      </c>
      <c r="AG22" s="218">
        <v>0</v>
      </c>
      <c r="AH22" s="218">
        <v>0</v>
      </c>
      <c r="AI22" s="218">
        <v>0</v>
      </c>
      <c r="AJ22" s="218">
        <v>0</v>
      </c>
      <c r="AK22" s="218">
        <v>0</v>
      </c>
      <c r="AL22" s="218">
        <v>0</v>
      </c>
      <c r="AM22" s="218">
        <v>0</v>
      </c>
      <c r="AN22" s="218">
        <v>0</v>
      </c>
      <c r="AO22" s="218">
        <v>0</v>
      </c>
      <c r="AP22" s="218">
        <v>0</v>
      </c>
      <c r="AQ22" s="218">
        <v>0</v>
      </c>
      <c r="AR22" s="218">
        <v>0</v>
      </c>
      <c r="AU22" s="221">
        <v>5</v>
      </c>
      <c r="AV22" s="221">
        <v>0</v>
      </c>
      <c r="AW22" s="221">
        <v>0</v>
      </c>
      <c r="AX22" s="221">
        <v>0</v>
      </c>
      <c r="AY22" s="221">
        <v>0</v>
      </c>
      <c r="AZ22" s="221">
        <v>0</v>
      </c>
      <c r="BA22" s="221">
        <v>0</v>
      </c>
      <c r="BB22" s="221">
        <v>0</v>
      </c>
      <c r="BC22" s="221">
        <v>0</v>
      </c>
      <c r="BD22" s="221">
        <v>0</v>
      </c>
      <c r="BE22" s="221">
        <v>0</v>
      </c>
      <c r="BF22" s="221">
        <v>0</v>
      </c>
      <c r="BG22" s="221">
        <v>0</v>
      </c>
      <c r="BH22" s="221"/>
      <c r="BJ22" s="221">
        <v>5</v>
      </c>
      <c r="BK22" s="221">
        <f t="shared" si="12"/>
        <v>0</v>
      </c>
      <c r="BL22" s="221">
        <f t="shared" si="0"/>
        <v>0</v>
      </c>
      <c r="BM22" s="221">
        <f t="shared" si="1"/>
        <v>0</v>
      </c>
      <c r="BN22" s="221">
        <f t="shared" si="2"/>
        <v>0</v>
      </c>
      <c r="BO22" s="221">
        <f t="shared" si="3"/>
        <v>0</v>
      </c>
      <c r="BP22" s="221">
        <f t="shared" si="4"/>
        <v>0</v>
      </c>
      <c r="BQ22" s="221">
        <f t="shared" si="5"/>
        <v>0</v>
      </c>
      <c r="BR22" s="221">
        <f t="shared" si="6"/>
        <v>0</v>
      </c>
      <c r="BS22" s="221">
        <f t="shared" si="7"/>
        <v>0</v>
      </c>
      <c r="BT22" s="221">
        <f t="shared" si="8"/>
        <v>0</v>
      </c>
      <c r="BU22" s="221">
        <f t="shared" si="9"/>
        <v>0</v>
      </c>
      <c r="BV22" s="221">
        <f t="shared" si="10"/>
        <v>0</v>
      </c>
      <c r="BW22" s="221">
        <f t="shared" si="11"/>
        <v>0</v>
      </c>
      <c r="DA22" s="306">
        <v>3</v>
      </c>
      <c r="DB22" s="22" t="e">
        <f>#REF!</f>
        <v>#REF!</v>
      </c>
      <c r="DC22" s="22" t="e">
        <f>#REF!</f>
        <v>#REF!</v>
      </c>
      <c r="DD22" s="22" t="e">
        <f>#REF!</f>
        <v>#REF!</v>
      </c>
      <c r="DE22" s="22" t="e">
        <f>#REF!</f>
        <v>#REF!</v>
      </c>
      <c r="DF22" s="22" t="e">
        <f>#REF!</f>
        <v>#REF!</v>
      </c>
      <c r="DG22" s="22" t="e">
        <f>#REF!</f>
        <v>#REF!</v>
      </c>
      <c r="DH22" s="22" t="e">
        <f>#REF!</f>
        <v>#REF!</v>
      </c>
      <c r="DI22" s="22" t="e">
        <f>#REF!</f>
        <v>#REF!</v>
      </c>
      <c r="DJ22" s="22" t="e">
        <f>#REF!</f>
        <v>#REF!</v>
      </c>
      <c r="DK22" s="22" t="e">
        <f>#REF!</f>
        <v>#REF!</v>
      </c>
      <c r="DL22" s="22" t="e">
        <f>#REF!</f>
        <v>#REF!</v>
      </c>
      <c r="DM22" s="22" t="e">
        <f>#REF!</f>
        <v>#REF!</v>
      </c>
    </row>
    <row r="23" spans="1:118" ht="15.6" x14ac:dyDescent="0.3">
      <c r="B23" s="225"/>
      <c r="C23" s="234"/>
      <c r="D23" s="235"/>
      <c r="E23" s="235"/>
      <c r="F23" s="235"/>
      <c r="G23" s="235"/>
      <c r="H23" s="235"/>
      <c r="I23" s="235"/>
      <c r="J23" s="235"/>
      <c r="K23" s="235"/>
      <c r="L23" s="235"/>
      <c r="M23" s="235"/>
      <c r="N23" s="235"/>
      <c r="O23" s="221"/>
      <c r="Q23" s="218"/>
      <c r="R23" s="218">
        <v>4</v>
      </c>
      <c r="S23" s="218">
        <v>0</v>
      </c>
      <c r="T23" s="218">
        <v>0</v>
      </c>
      <c r="U23" s="218">
        <v>0</v>
      </c>
      <c r="V23" s="218">
        <v>0</v>
      </c>
      <c r="W23" s="218">
        <v>0</v>
      </c>
      <c r="X23" s="218">
        <v>0</v>
      </c>
      <c r="Y23" s="218">
        <v>0</v>
      </c>
      <c r="Z23" s="218">
        <v>0</v>
      </c>
      <c r="AA23" s="218">
        <v>4</v>
      </c>
      <c r="AB23" s="218">
        <v>0.1</v>
      </c>
      <c r="AC23" s="218">
        <v>1</v>
      </c>
      <c r="AD23" s="218">
        <v>0</v>
      </c>
      <c r="AE23" s="218">
        <v>0</v>
      </c>
      <c r="AF23" s="218">
        <v>0</v>
      </c>
      <c r="AG23" s="218">
        <v>6</v>
      </c>
      <c r="AH23" s="218">
        <v>0.2</v>
      </c>
      <c r="AI23" s="218">
        <v>0</v>
      </c>
      <c r="AJ23" s="218">
        <v>0</v>
      </c>
      <c r="AK23" s="218">
        <v>0</v>
      </c>
      <c r="AL23" s="218">
        <v>0</v>
      </c>
      <c r="AM23" s="218">
        <v>0</v>
      </c>
      <c r="AN23" s="218">
        <v>0</v>
      </c>
      <c r="AO23" s="218">
        <v>0</v>
      </c>
      <c r="AP23" s="218">
        <v>0</v>
      </c>
      <c r="AQ23" s="218">
        <v>11</v>
      </c>
      <c r="AR23" s="218">
        <v>0</v>
      </c>
      <c r="AU23" s="221">
        <v>4</v>
      </c>
      <c r="AV23" s="221">
        <v>0</v>
      </c>
      <c r="AW23" s="221">
        <v>0</v>
      </c>
      <c r="AX23" s="221">
        <v>0</v>
      </c>
      <c r="AY23" s="221">
        <v>0</v>
      </c>
      <c r="AZ23" s="221">
        <v>0.1</v>
      </c>
      <c r="BA23" s="221">
        <v>0</v>
      </c>
      <c r="BB23" s="221">
        <v>0</v>
      </c>
      <c r="BC23" s="221">
        <v>0.2</v>
      </c>
      <c r="BD23" s="221">
        <v>0</v>
      </c>
      <c r="BE23" s="221">
        <v>0</v>
      </c>
      <c r="BF23" s="221">
        <v>0</v>
      </c>
      <c r="BG23" s="221">
        <v>0</v>
      </c>
      <c r="BH23" s="221"/>
      <c r="BJ23" s="221">
        <v>4</v>
      </c>
      <c r="BK23" s="221">
        <f t="shared" si="12"/>
        <v>0</v>
      </c>
      <c r="BL23" s="221">
        <f t="shared" si="0"/>
        <v>0</v>
      </c>
      <c r="BM23" s="221">
        <f t="shared" si="1"/>
        <v>0</v>
      </c>
      <c r="BN23" s="221">
        <f t="shared" si="2"/>
        <v>0</v>
      </c>
      <c r="BO23" s="221">
        <f t="shared" si="3"/>
        <v>1E-3</v>
      </c>
      <c r="BP23" s="221">
        <f t="shared" si="4"/>
        <v>0</v>
      </c>
      <c r="BQ23" s="221">
        <f t="shared" si="5"/>
        <v>0</v>
      </c>
      <c r="BR23" s="221">
        <f t="shared" si="6"/>
        <v>2E-3</v>
      </c>
      <c r="BS23" s="221">
        <f t="shared" si="7"/>
        <v>0</v>
      </c>
      <c r="BT23" s="221">
        <f t="shared" si="8"/>
        <v>0</v>
      </c>
      <c r="BU23" s="221">
        <f t="shared" si="9"/>
        <v>0</v>
      </c>
      <c r="BV23" s="221">
        <f t="shared" si="10"/>
        <v>0</v>
      </c>
      <c r="BW23" s="221">
        <f t="shared" si="11"/>
        <v>0</v>
      </c>
      <c r="DA23" s="306">
        <v>2</v>
      </c>
      <c r="DB23" s="22" t="e">
        <f>#REF!</f>
        <v>#REF!</v>
      </c>
      <c r="DC23" s="22" t="e">
        <f>#REF!</f>
        <v>#REF!</v>
      </c>
      <c r="DD23" s="22" t="e">
        <f>#REF!</f>
        <v>#REF!</v>
      </c>
      <c r="DE23" s="22" t="e">
        <f>#REF!</f>
        <v>#REF!</v>
      </c>
      <c r="DF23" s="22" t="e">
        <f>#REF!</f>
        <v>#REF!</v>
      </c>
      <c r="DG23" s="22" t="e">
        <f>#REF!</f>
        <v>#REF!</v>
      </c>
      <c r="DH23" s="22" t="e">
        <f>#REF!</f>
        <v>#REF!</v>
      </c>
      <c r="DI23" s="22" t="e">
        <f>#REF!</f>
        <v>#REF!</v>
      </c>
      <c r="DJ23" s="22" t="e">
        <f>#REF!</f>
        <v>#REF!</v>
      </c>
      <c r="DK23" s="22" t="e">
        <f>#REF!</f>
        <v>#REF!</v>
      </c>
      <c r="DL23" s="22" t="e">
        <f>#REF!</f>
        <v>#REF!</v>
      </c>
      <c r="DM23" s="22" t="e">
        <f>#REF!</f>
        <v>#REF!</v>
      </c>
    </row>
    <row r="24" spans="1:118" ht="15.6" x14ac:dyDescent="0.3">
      <c r="B24" s="225"/>
      <c r="C24" s="225"/>
      <c r="D24" s="225"/>
      <c r="E24" s="225"/>
      <c r="F24" s="225"/>
      <c r="G24" s="225"/>
      <c r="H24" s="225"/>
      <c r="I24" s="225"/>
      <c r="J24" s="225"/>
      <c r="K24" s="225"/>
      <c r="L24" s="225"/>
      <c r="M24" s="225"/>
      <c r="N24" s="225"/>
      <c r="O24" s="221"/>
      <c r="Q24" s="218"/>
      <c r="R24" s="218">
        <v>3</v>
      </c>
      <c r="S24" s="218">
        <v>0</v>
      </c>
      <c r="T24" s="218">
        <v>0</v>
      </c>
      <c r="U24" s="218">
        <v>0</v>
      </c>
      <c r="V24" s="218">
        <v>0</v>
      </c>
      <c r="W24" s="218">
        <v>0</v>
      </c>
      <c r="X24" s="218">
        <v>0</v>
      </c>
      <c r="Y24" s="218">
        <v>0</v>
      </c>
      <c r="Z24" s="218">
        <v>0</v>
      </c>
      <c r="AA24" s="218">
        <v>14</v>
      </c>
      <c r="AB24" s="218">
        <v>0.3</v>
      </c>
      <c r="AC24" s="218">
        <v>13</v>
      </c>
      <c r="AD24" s="218">
        <v>0.2</v>
      </c>
      <c r="AE24" s="218">
        <v>0</v>
      </c>
      <c r="AF24" s="218">
        <v>0</v>
      </c>
      <c r="AG24" s="218">
        <v>32</v>
      </c>
      <c r="AH24" s="218">
        <v>0.8</v>
      </c>
      <c r="AI24" s="218">
        <v>0</v>
      </c>
      <c r="AJ24" s="218">
        <v>0</v>
      </c>
      <c r="AK24" s="218">
        <v>1</v>
      </c>
      <c r="AL24" s="218">
        <v>0</v>
      </c>
      <c r="AM24" s="218">
        <v>0</v>
      </c>
      <c r="AN24" s="218">
        <v>0</v>
      </c>
      <c r="AO24" s="218">
        <v>0</v>
      </c>
      <c r="AP24" s="218">
        <v>0</v>
      </c>
      <c r="AQ24" s="218">
        <v>60</v>
      </c>
      <c r="AR24" s="218">
        <v>0.2</v>
      </c>
      <c r="AU24" s="221">
        <v>3</v>
      </c>
      <c r="AV24" s="221">
        <v>0</v>
      </c>
      <c r="AW24" s="221">
        <v>0</v>
      </c>
      <c r="AX24" s="221">
        <v>0</v>
      </c>
      <c r="AY24" s="221">
        <v>0</v>
      </c>
      <c r="AZ24" s="221">
        <v>0.3</v>
      </c>
      <c r="BA24" s="221">
        <v>0.2</v>
      </c>
      <c r="BB24" s="221">
        <v>0</v>
      </c>
      <c r="BC24" s="221">
        <v>0.8</v>
      </c>
      <c r="BD24" s="221">
        <v>0</v>
      </c>
      <c r="BE24" s="221">
        <v>1.802776275464215E-2</v>
      </c>
      <c r="BF24" s="221">
        <v>1.802776275464215E-2</v>
      </c>
      <c r="BG24" s="221">
        <v>1.802776275464215E-2</v>
      </c>
      <c r="BH24" s="221"/>
      <c r="BJ24" s="221">
        <v>3</v>
      </c>
      <c r="BK24" s="221">
        <f t="shared" si="12"/>
        <v>0</v>
      </c>
      <c r="BL24" s="221">
        <f t="shared" si="0"/>
        <v>0</v>
      </c>
      <c r="BM24" s="221">
        <f t="shared" si="1"/>
        <v>0</v>
      </c>
      <c r="BN24" s="221">
        <f t="shared" si="2"/>
        <v>0</v>
      </c>
      <c r="BO24" s="221">
        <f t="shared" si="3"/>
        <v>3.0000000000000001E-3</v>
      </c>
      <c r="BP24" s="221">
        <f t="shared" si="4"/>
        <v>2E-3</v>
      </c>
      <c r="BQ24" s="221">
        <f t="shared" si="5"/>
        <v>0</v>
      </c>
      <c r="BR24" s="221">
        <f t="shared" si="6"/>
        <v>8.0000000000000002E-3</v>
      </c>
      <c r="BS24" s="221">
        <f t="shared" si="7"/>
        <v>0</v>
      </c>
      <c r="BT24" s="221">
        <f t="shared" si="8"/>
        <v>1.8027762754642149E-4</v>
      </c>
      <c r="BU24" s="221">
        <f t="shared" si="9"/>
        <v>1.8027762754642149E-4</v>
      </c>
      <c r="BV24" s="221">
        <f t="shared" si="10"/>
        <v>1.8027762754642149E-4</v>
      </c>
      <c r="BW24" s="221">
        <f t="shared" si="11"/>
        <v>0</v>
      </c>
      <c r="DA24" s="306">
        <v>1</v>
      </c>
      <c r="DB24" s="22" t="e">
        <f>#REF!</f>
        <v>#REF!</v>
      </c>
      <c r="DC24" s="22" t="e">
        <f>#REF!</f>
        <v>#REF!</v>
      </c>
      <c r="DD24" s="22" t="e">
        <f>#REF!</f>
        <v>#REF!</v>
      </c>
      <c r="DE24" s="22" t="e">
        <f>#REF!</f>
        <v>#REF!</v>
      </c>
      <c r="DF24" s="22" t="e">
        <f>#REF!</f>
        <v>#REF!</v>
      </c>
      <c r="DG24" s="22" t="e">
        <f>#REF!</f>
        <v>#REF!</v>
      </c>
      <c r="DH24" s="22" t="e">
        <f>#REF!</f>
        <v>#REF!</v>
      </c>
      <c r="DI24" s="22" t="e">
        <f>#REF!</f>
        <v>#REF!</v>
      </c>
      <c r="DJ24" s="22" t="e">
        <f>#REF!</f>
        <v>#REF!</v>
      </c>
      <c r="DK24" s="22" t="e">
        <f>#REF!</f>
        <v>#REF!</v>
      </c>
      <c r="DL24" s="22" t="e">
        <f>#REF!</f>
        <v>#REF!</v>
      </c>
      <c r="DM24" s="22" t="e">
        <f>#REF!</f>
        <v>#REF!</v>
      </c>
    </row>
    <row r="25" spans="1:118" ht="15.6" x14ac:dyDescent="0.3">
      <c r="B25" s="226" t="s">
        <v>94</v>
      </c>
      <c r="C25" s="225"/>
      <c r="D25" s="225"/>
      <c r="E25" s="225"/>
      <c r="F25" s="225"/>
      <c r="G25" s="225"/>
      <c r="H25" s="225"/>
      <c r="I25" s="225"/>
      <c r="J25" s="225"/>
      <c r="K25" s="225"/>
      <c r="L25" s="225"/>
      <c r="M25" s="225"/>
      <c r="N25" s="225"/>
      <c r="O25" s="221"/>
      <c r="Q25" s="218"/>
      <c r="R25" s="218">
        <v>2</v>
      </c>
      <c r="S25" s="218">
        <v>0</v>
      </c>
      <c r="T25" s="218">
        <v>0</v>
      </c>
      <c r="U25" s="218">
        <v>4</v>
      </c>
      <c r="V25" s="218">
        <v>0.4</v>
      </c>
      <c r="W25" s="218">
        <v>2</v>
      </c>
      <c r="X25" s="218">
        <v>0.1</v>
      </c>
      <c r="Y25" s="218">
        <v>30</v>
      </c>
      <c r="Z25" s="218">
        <v>0.8</v>
      </c>
      <c r="AA25" s="218">
        <v>52</v>
      </c>
      <c r="AB25" s="218">
        <v>1.1000000000000001</v>
      </c>
      <c r="AC25" s="218">
        <v>71</v>
      </c>
      <c r="AD25" s="218">
        <v>1</v>
      </c>
      <c r="AE25" s="218">
        <v>12</v>
      </c>
      <c r="AF25" s="218">
        <v>0.2</v>
      </c>
      <c r="AG25" s="218">
        <v>67</v>
      </c>
      <c r="AH25" s="218">
        <v>1.7</v>
      </c>
      <c r="AI25" s="218">
        <v>35</v>
      </c>
      <c r="AJ25" s="218">
        <v>1.4</v>
      </c>
      <c r="AK25" s="218">
        <v>22</v>
      </c>
      <c r="AL25" s="218">
        <v>0.6</v>
      </c>
      <c r="AM25" s="218">
        <v>8</v>
      </c>
      <c r="AN25" s="218">
        <v>0.6</v>
      </c>
      <c r="AO25" s="218">
        <v>0</v>
      </c>
      <c r="AP25" s="218">
        <v>0</v>
      </c>
      <c r="AQ25" s="218">
        <v>303</v>
      </c>
      <c r="AR25" s="218">
        <v>0.8</v>
      </c>
      <c r="AU25" s="221">
        <v>2</v>
      </c>
      <c r="AV25" s="221">
        <v>0.13544018058690743</v>
      </c>
      <c r="AW25" s="221">
        <v>0.13544018058690743</v>
      </c>
      <c r="AX25" s="221">
        <v>0.13544018058690743</v>
      </c>
      <c r="AY25" s="221">
        <v>0.8</v>
      </c>
      <c r="AZ25" s="221">
        <v>1.1000000000000001</v>
      </c>
      <c r="BA25" s="221">
        <v>1</v>
      </c>
      <c r="BB25" s="221">
        <v>0.2</v>
      </c>
      <c r="BC25" s="221">
        <v>1.7</v>
      </c>
      <c r="BD25" s="221">
        <v>1.4</v>
      </c>
      <c r="BE25" s="221">
        <v>0.54083288263926443</v>
      </c>
      <c r="BF25" s="221">
        <v>0.54083288263926443</v>
      </c>
      <c r="BG25" s="221">
        <v>0.54083288263926443</v>
      </c>
      <c r="BH25" s="221"/>
      <c r="BJ25" s="221">
        <v>2</v>
      </c>
      <c r="BK25" s="221">
        <f t="shared" si="12"/>
        <v>1.3544018058690742E-3</v>
      </c>
      <c r="BL25" s="221">
        <f t="shared" si="0"/>
        <v>1.3544018058690742E-3</v>
      </c>
      <c r="BM25" s="221">
        <f t="shared" si="1"/>
        <v>1.3544018058690742E-3</v>
      </c>
      <c r="BN25" s="221">
        <f t="shared" si="2"/>
        <v>8.0000000000000002E-3</v>
      </c>
      <c r="BO25" s="221">
        <f t="shared" si="3"/>
        <v>1.1000000000000001E-2</v>
      </c>
      <c r="BP25" s="221">
        <f t="shared" si="4"/>
        <v>0.01</v>
      </c>
      <c r="BQ25" s="221">
        <f t="shared" si="5"/>
        <v>2E-3</v>
      </c>
      <c r="BR25" s="221">
        <f t="shared" si="6"/>
        <v>1.7000000000000001E-2</v>
      </c>
      <c r="BS25" s="221">
        <f t="shared" si="7"/>
        <v>1.3999999999999999E-2</v>
      </c>
      <c r="BT25" s="221">
        <f t="shared" si="8"/>
        <v>5.408328826392644E-3</v>
      </c>
      <c r="BU25" s="221">
        <f t="shared" si="9"/>
        <v>5.408328826392644E-3</v>
      </c>
      <c r="BV25" s="221">
        <f t="shared" si="10"/>
        <v>5.408328826392644E-3</v>
      </c>
      <c r="BW25" s="221">
        <f t="shared" si="11"/>
        <v>0</v>
      </c>
    </row>
    <row r="26" spans="1:118" ht="16.2" thickBot="1" x14ac:dyDescent="0.35">
      <c r="B26" s="225" t="s">
        <v>56</v>
      </c>
      <c r="C26" s="225">
        <v>1</v>
      </c>
      <c r="D26" s="225">
        <v>2</v>
      </c>
      <c r="E26" s="225">
        <v>3</v>
      </c>
      <c r="F26" s="225">
        <v>4</v>
      </c>
      <c r="G26" s="225">
        <v>5</v>
      </c>
      <c r="H26" s="225">
        <v>6</v>
      </c>
      <c r="I26" s="225">
        <v>7</v>
      </c>
      <c r="J26" s="225">
        <v>8</v>
      </c>
      <c r="K26" s="225">
        <v>9</v>
      </c>
      <c r="L26" s="225">
        <v>10</v>
      </c>
      <c r="M26" s="225">
        <v>11</v>
      </c>
      <c r="N26" s="225">
        <v>12</v>
      </c>
      <c r="O26" s="221"/>
      <c r="R26" s="218">
        <v>1</v>
      </c>
      <c r="S26" s="218">
        <v>0</v>
      </c>
      <c r="T26" s="218">
        <v>0</v>
      </c>
      <c r="U26" s="218">
        <v>53</v>
      </c>
      <c r="V26" s="218">
        <v>5.3</v>
      </c>
      <c r="W26" s="218">
        <v>123</v>
      </c>
      <c r="X26" s="218">
        <v>4.5</v>
      </c>
      <c r="Y26" s="218">
        <v>185</v>
      </c>
      <c r="Z26" s="218">
        <v>4.8</v>
      </c>
      <c r="AA26" s="218">
        <v>237</v>
      </c>
      <c r="AB26" s="218">
        <v>5.0999999999999996</v>
      </c>
      <c r="AC26" s="218">
        <v>243</v>
      </c>
      <c r="AD26" s="218">
        <v>3.3</v>
      </c>
      <c r="AE26" s="218">
        <v>97</v>
      </c>
      <c r="AF26" s="218">
        <v>1.7</v>
      </c>
      <c r="AG26" s="218">
        <v>158</v>
      </c>
      <c r="AH26" s="218">
        <v>4.0999999999999996</v>
      </c>
      <c r="AI26" s="218">
        <v>186</v>
      </c>
      <c r="AJ26" s="218">
        <v>7.3</v>
      </c>
      <c r="AK26" s="218">
        <v>133</v>
      </c>
      <c r="AL26" s="218">
        <v>3.7</v>
      </c>
      <c r="AM26" s="218">
        <v>82</v>
      </c>
      <c r="AN26" s="218">
        <v>6.1</v>
      </c>
      <c r="AO26" s="218">
        <v>28</v>
      </c>
      <c r="AP26" s="218">
        <v>4.7</v>
      </c>
      <c r="AQ26" s="19">
        <v>1525</v>
      </c>
      <c r="AR26" s="218">
        <v>4</v>
      </c>
      <c r="AU26" s="221">
        <v>1</v>
      </c>
      <c r="AV26" s="221">
        <v>3.9729119638826185</v>
      </c>
      <c r="AW26" s="221">
        <v>3.9729119638826185</v>
      </c>
      <c r="AX26" s="221">
        <v>3.9729119638826185</v>
      </c>
      <c r="AY26" s="221">
        <v>4.8</v>
      </c>
      <c r="AZ26" s="221">
        <v>5.0999999999999996</v>
      </c>
      <c r="BA26" s="221">
        <v>3.3</v>
      </c>
      <c r="BB26" s="221">
        <v>1.7</v>
      </c>
      <c r="BC26" s="221">
        <v>4.0999999999999996</v>
      </c>
      <c r="BD26" s="221">
        <v>7.3</v>
      </c>
      <c r="BE26" s="221">
        <v>4.3807463493780423</v>
      </c>
      <c r="BF26" s="221">
        <v>4.3807463493780423</v>
      </c>
      <c r="BG26" s="221">
        <v>4.3807463493780423</v>
      </c>
      <c r="BH26" s="221"/>
      <c r="BJ26" s="221">
        <v>1</v>
      </c>
      <c r="BK26" s="221">
        <f t="shared" si="12"/>
        <v>3.9729119638826187E-2</v>
      </c>
      <c r="BL26" s="221">
        <f t="shared" si="0"/>
        <v>3.9729119638826187E-2</v>
      </c>
      <c r="BM26" s="221">
        <f t="shared" si="1"/>
        <v>3.9729119638826187E-2</v>
      </c>
      <c r="BN26" s="221">
        <f t="shared" si="2"/>
        <v>4.8000000000000001E-2</v>
      </c>
      <c r="BO26" s="221">
        <f t="shared" si="3"/>
        <v>5.0999999999999997E-2</v>
      </c>
      <c r="BP26" s="221">
        <f t="shared" si="4"/>
        <v>3.3000000000000002E-2</v>
      </c>
      <c r="BQ26" s="221">
        <f t="shared" si="5"/>
        <v>1.7000000000000001E-2</v>
      </c>
      <c r="BR26" s="221">
        <f t="shared" si="6"/>
        <v>4.0999999999999995E-2</v>
      </c>
      <c r="BS26" s="221">
        <f t="shared" si="7"/>
        <v>7.2999999999999995E-2</v>
      </c>
      <c r="BT26" s="221">
        <f t="shared" si="8"/>
        <v>4.3807463493780424E-2</v>
      </c>
      <c r="BU26" s="221">
        <f t="shared" si="9"/>
        <v>4.3807463493780424E-2</v>
      </c>
      <c r="BV26" s="221">
        <f t="shared" si="10"/>
        <v>4.3807463493780424E-2</v>
      </c>
      <c r="BW26" s="221">
        <f t="shared" si="11"/>
        <v>0</v>
      </c>
    </row>
    <row r="27" spans="1:118" ht="15.6" x14ac:dyDescent="0.3">
      <c r="B27" s="225">
        <v>20</v>
      </c>
      <c r="C27" s="232" t="e">
        <f>DB32</f>
        <v>#REF!</v>
      </c>
      <c r="D27" s="233" t="e">
        <f t="shared" ref="D27:N27" si="15">DC32</f>
        <v>#REF!</v>
      </c>
      <c r="E27" s="233" t="e">
        <f t="shared" si="15"/>
        <v>#REF!</v>
      </c>
      <c r="F27" s="233" t="e">
        <f t="shared" si="15"/>
        <v>#REF!</v>
      </c>
      <c r="G27" s="233" t="e">
        <f t="shared" si="15"/>
        <v>#REF!</v>
      </c>
      <c r="H27" s="233" t="e">
        <f t="shared" si="15"/>
        <v>#REF!</v>
      </c>
      <c r="I27" s="233" t="e">
        <f t="shared" si="15"/>
        <v>#REF!</v>
      </c>
      <c r="J27" s="233" t="e">
        <f t="shared" si="15"/>
        <v>#REF!</v>
      </c>
      <c r="K27" s="233" t="e">
        <f t="shared" si="15"/>
        <v>#REF!</v>
      </c>
      <c r="L27" s="233" t="e">
        <f t="shared" si="15"/>
        <v>#REF!</v>
      </c>
      <c r="M27" s="233" t="e">
        <f t="shared" si="15"/>
        <v>#REF!</v>
      </c>
      <c r="N27" s="233" t="e">
        <f t="shared" si="15"/>
        <v>#REF!</v>
      </c>
      <c r="O27" s="221"/>
    </row>
    <row r="28" spans="1:118" ht="15.6" x14ac:dyDescent="0.3">
      <c r="B28" s="225">
        <v>19</v>
      </c>
      <c r="C28" s="234" t="e">
        <f t="shared" ref="C28:N28" si="16">DB33</f>
        <v>#REF!</v>
      </c>
      <c r="D28" s="235" t="e">
        <f t="shared" si="16"/>
        <v>#REF!</v>
      </c>
      <c r="E28" s="235" t="e">
        <f t="shared" si="16"/>
        <v>#REF!</v>
      </c>
      <c r="F28" s="235" t="e">
        <f t="shared" si="16"/>
        <v>#REF!</v>
      </c>
      <c r="G28" s="235" t="e">
        <f t="shared" si="16"/>
        <v>#REF!</v>
      </c>
      <c r="H28" s="235" t="e">
        <f t="shared" si="16"/>
        <v>#REF!</v>
      </c>
      <c r="I28" s="235" t="e">
        <f t="shared" si="16"/>
        <v>#REF!</v>
      </c>
      <c r="J28" s="235" t="e">
        <f t="shared" si="16"/>
        <v>#REF!</v>
      </c>
      <c r="K28" s="235" t="e">
        <f t="shared" si="16"/>
        <v>#REF!</v>
      </c>
      <c r="L28" s="235" t="e">
        <f t="shared" si="16"/>
        <v>#REF!</v>
      </c>
      <c r="M28" s="235" t="e">
        <f t="shared" si="16"/>
        <v>#REF!</v>
      </c>
      <c r="N28" s="235" t="e">
        <f t="shared" si="16"/>
        <v>#REF!</v>
      </c>
      <c r="O28" s="221"/>
      <c r="BY28" s="306" t="s">
        <v>180</v>
      </c>
    </row>
    <row r="29" spans="1:118" ht="15.6" x14ac:dyDescent="0.3">
      <c r="B29" s="225">
        <v>18</v>
      </c>
      <c r="C29" s="234" t="e">
        <f t="shared" ref="C29:N29" si="17">DB34</f>
        <v>#REF!</v>
      </c>
      <c r="D29" s="235" t="e">
        <f t="shared" si="17"/>
        <v>#REF!</v>
      </c>
      <c r="E29" s="235" t="e">
        <f t="shared" si="17"/>
        <v>#REF!</v>
      </c>
      <c r="F29" s="235" t="e">
        <f t="shared" si="17"/>
        <v>#REF!</v>
      </c>
      <c r="G29" s="235" t="e">
        <f t="shared" si="17"/>
        <v>#REF!</v>
      </c>
      <c r="H29" s="235" t="e">
        <f t="shared" si="17"/>
        <v>#REF!</v>
      </c>
      <c r="I29" s="235" t="e">
        <f t="shared" si="17"/>
        <v>#REF!</v>
      </c>
      <c r="J29" s="235" t="e">
        <f t="shared" si="17"/>
        <v>#REF!</v>
      </c>
      <c r="K29" s="235" t="e">
        <f t="shared" si="17"/>
        <v>#REF!</v>
      </c>
      <c r="L29" s="235" t="e">
        <f t="shared" si="17"/>
        <v>#REF!</v>
      </c>
      <c r="M29" s="235" t="e">
        <f t="shared" si="17"/>
        <v>#REF!</v>
      </c>
      <c r="N29" s="235" t="e">
        <f t="shared" si="17"/>
        <v>#REF!</v>
      </c>
      <c r="O29" s="221"/>
      <c r="R29" s="219" t="s">
        <v>81</v>
      </c>
      <c r="AW29" s="218" t="s">
        <v>87</v>
      </c>
      <c r="AZ29" s="221"/>
      <c r="BY29" t="s">
        <v>87</v>
      </c>
      <c r="CK29" s="221"/>
      <c r="CL29" s="221"/>
      <c r="CM29" s="221" t="s">
        <v>87</v>
      </c>
      <c r="CN29" s="221"/>
      <c r="CO29" s="221"/>
      <c r="CP29" s="221"/>
      <c r="CQ29" s="221"/>
      <c r="CR29" s="221"/>
      <c r="CS29" s="221"/>
      <c r="CT29" s="221"/>
      <c r="CU29" s="221"/>
      <c r="CV29" s="221"/>
      <c r="CW29" s="221"/>
      <c r="DB29" s="328" t="s">
        <v>24</v>
      </c>
      <c r="DC29" s="327"/>
      <c r="DD29" s="327"/>
      <c r="DE29" s="327"/>
      <c r="DF29" s="327"/>
      <c r="DG29" s="327"/>
      <c r="DH29" s="327"/>
      <c r="DI29" s="327"/>
      <c r="DJ29" s="327"/>
      <c r="DK29" s="327"/>
      <c r="DL29" s="327"/>
      <c r="DM29" s="327"/>
      <c r="DN29" s="327"/>
    </row>
    <row r="30" spans="1:118" ht="15.6" x14ac:dyDescent="0.3">
      <c r="B30" s="225">
        <v>17</v>
      </c>
      <c r="C30" s="234" t="e">
        <f t="shared" ref="C30:N30" si="18">DB35</f>
        <v>#REF!</v>
      </c>
      <c r="D30" s="235" t="e">
        <f t="shared" si="18"/>
        <v>#REF!</v>
      </c>
      <c r="E30" s="235" t="e">
        <f t="shared" si="18"/>
        <v>#REF!</v>
      </c>
      <c r="F30" s="235" t="e">
        <f t="shared" si="18"/>
        <v>#REF!</v>
      </c>
      <c r="G30" s="235" t="e">
        <f t="shared" si="18"/>
        <v>#REF!</v>
      </c>
      <c r="H30" s="235" t="e">
        <f t="shared" si="18"/>
        <v>#REF!</v>
      </c>
      <c r="I30" s="235" t="e">
        <f t="shared" si="18"/>
        <v>#REF!</v>
      </c>
      <c r="J30" s="235" t="e">
        <f t="shared" si="18"/>
        <v>#REF!</v>
      </c>
      <c r="K30" s="235" t="e">
        <f t="shared" si="18"/>
        <v>#REF!</v>
      </c>
      <c r="L30" s="235" t="e">
        <f t="shared" si="18"/>
        <v>#REF!</v>
      </c>
      <c r="M30" s="235" t="e">
        <f t="shared" si="18"/>
        <v>#REF!</v>
      </c>
      <c r="N30" s="235" t="e">
        <f t="shared" si="18"/>
        <v>#REF!</v>
      </c>
      <c r="O30" s="221"/>
      <c r="R30" s="218" t="s">
        <v>56</v>
      </c>
      <c r="S30" s="219">
        <v>1</v>
      </c>
      <c r="T30" s="219"/>
      <c r="U30" s="219">
        <v>2</v>
      </c>
      <c r="V30" s="219"/>
      <c r="W30" s="219">
        <v>3</v>
      </c>
      <c r="X30" s="219"/>
      <c r="Y30">
        <v>4</v>
      </c>
      <c r="AA30" s="219">
        <v>5</v>
      </c>
      <c r="AB30" s="219"/>
      <c r="AC30" s="219">
        <v>6</v>
      </c>
      <c r="AD30" s="219"/>
      <c r="AE30" s="219">
        <v>7</v>
      </c>
      <c r="AF30" s="219"/>
      <c r="AG30" s="219">
        <v>8</v>
      </c>
      <c r="AH30" s="219"/>
      <c r="AI30" s="219">
        <v>9</v>
      </c>
      <c r="AJ30" s="219"/>
      <c r="AK30" s="219">
        <v>10</v>
      </c>
      <c r="AL30" s="219"/>
      <c r="AM30" s="219">
        <v>11</v>
      </c>
      <c r="AN30" s="219"/>
      <c r="AO30" s="219">
        <v>12</v>
      </c>
      <c r="AP30" s="219"/>
      <c r="AQ30" s="219" t="s">
        <v>78</v>
      </c>
      <c r="AR30" s="219"/>
      <c r="AS30" s="219"/>
      <c r="AV30" s="221">
        <v>1</v>
      </c>
      <c r="AW30" s="221"/>
      <c r="AX30" s="221">
        <v>2</v>
      </c>
      <c r="AY30" s="221"/>
      <c r="AZ30" s="221">
        <v>3</v>
      </c>
      <c r="BA30" s="221"/>
      <c r="BB30" s="221">
        <v>4</v>
      </c>
      <c r="BC30" s="221"/>
      <c r="BD30" s="221">
        <v>5</v>
      </c>
      <c r="BE30" s="221"/>
      <c r="BF30" s="221">
        <v>6</v>
      </c>
      <c r="BG30" s="221"/>
      <c r="BH30" s="221">
        <v>7</v>
      </c>
      <c r="BI30" s="221"/>
      <c r="BJ30" s="221">
        <v>8</v>
      </c>
      <c r="BK30" s="221"/>
      <c r="BL30" s="221">
        <v>9</v>
      </c>
      <c r="BM30" s="221"/>
      <c r="BN30" s="221">
        <v>10</v>
      </c>
      <c r="BO30" s="221"/>
      <c r="BP30" s="221">
        <v>11</v>
      </c>
      <c r="BQ30" s="221"/>
      <c r="BR30" s="221">
        <v>12</v>
      </c>
      <c r="BS30" s="221"/>
      <c r="BT30" s="221" t="s">
        <v>78</v>
      </c>
      <c r="BU30" s="221"/>
      <c r="BW30" s="306"/>
      <c r="BX30" s="306">
        <v>1</v>
      </c>
      <c r="BY30" s="306">
        <v>2</v>
      </c>
      <c r="BZ30" s="306">
        <v>3</v>
      </c>
      <c r="CA30" s="306">
        <v>4</v>
      </c>
      <c r="CB30" s="306">
        <v>5</v>
      </c>
      <c r="CC30" s="306">
        <v>6</v>
      </c>
      <c r="CD30" s="306">
        <v>7</v>
      </c>
      <c r="CE30" s="306">
        <v>8</v>
      </c>
      <c r="CF30" s="306">
        <v>9</v>
      </c>
      <c r="CG30" s="306">
        <v>10</v>
      </c>
      <c r="CH30" s="306">
        <v>11</v>
      </c>
      <c r="CI30" s="306">
        <v>12</v>
      </c>
      <c r="CK30" s="221"/>
      <c r="CL30" s="221">
        <v>1</v>
      </c>
      <c r="CM30" s="221">
        <v>2</v>
      </c>
      <c r="CN30" s="221">
        <v>3</v>
      </c>
      <c r="CO30" s="221">
        <v>4</v>
      </c>
      <c r="CP30" s="221">
        <v>5</v>
      </c>
      <c r="CQ30" s="221">
        <v>6</v>
      </c>
      <c r="CR30" s="221">
        <v>7</v>
      </c>
      <c r="CS30" s="221">
        <v>8</v>
      </c>
      <c r="CT30" s="221">
        <v>9</v>
      </c>
      <c r="CU30" s="221">
        <v>10</v>
      </c>
      <c r="CV30" s="221">
        <v>11</v>
      </c>
      <c r="CW30" s="221">
        <v>12</v>
      </c>
    </row>
    <row r="31" spans="1:118" ht="15.6" x14ac:dyDescent="0.3">
      <c r="B31" s="225">
        <v>16</v>
      </c>
      <c r="C31" s="234" t="e">
        <f t="shared" ref="C31:N31" si="19">DB36</f>
        <v>#REF!</v>
      </c>
      <c r="D31" s="235" t="e">
        <f t="shared" si="19"/>
        <v>#REF!</v>
      </c>
      <c r="E31" s="235" t="e">
        <f t="shared" si="19"/>
        <v>#REF!</v>
      </c>
      <c r="F31" s="235" t="e">
        <f t="shared" si="19"/>
        <v>#REF!</v>
      </c>
      <c r="G31" s="235" t="e">
        <f t="shared" si="19"/>
        <v>#REF!</v>
      </c>
      <c r="H31" s="235" t="e">
        <f t="shared" si="19"/>
        <v>#REF!</v>
      </c>
      <c r="I31" s="235" t="e">
        <f t="shared" si="19"/>
        <v>#REF!</v>
      </c>
      <c r="J31" s="235" t="e">
        <f t="shared" si="19"/>
        <v>#REF!</v>
      </c>
      <c r="K31" s="235" t="e">
        <f t="shared" si="19"/>
        <v>#REF!</v>
      </c>
      <c r="L31" s="235" t="e">
        <f t="shared" si="19"/>
        <v>#REF!</v>
      </c>
      <c r="M31" s="235" t="e">
        <f t="shared" si="19"/>
        <v>#REF!</v>
      </c>
      <c r="N31" s="235" t="e">
        <f t="shared" si="19"/>
        <v>#REF!</v>
      </c>
      <c r="O31" s="221"/>
      <c r="R31" s="218" t="s">
        <v>74</v>
      </c>
      <c r="S31" s="219" t="s">
        <v>79</v>
      </c>
      <c r="T31" s="219" t="s">
        <v>80</v>
      </c>
      <c r="U31" s="219" t="s">
        <v>79</v>
      </c>
      <c r="V31" s="219" t="s">
        <v>80</v>
      </c>
      <c r="W31" s="219" t="s">
        <v>79</v>
      </c>
      <c r="X31" s="219" t="s">
        <v>80</v>
      </c>
      <c r="Y31" s="219" t="s">
        <v>79</v>
      </c>
      <c r="Z31" s="219" t="s">
        <v>80</v>
      </c>
      <c r="AA31" s="219" t="s">
        <v>79</v>
      </c>
      <c r="AB31" s="219" t="s">
        <v>80</v>
      </c>
      <c r="AC31" s="219" t="s">
        <v>79</v>
      </c>
      <c r="AD31" s="219" t="s">
        <v>80</v>
      </c>
      <c r="AE31" s="219" t="s">
        <v>79</v>
      </c>
      <c r="AF31" s="219" t="s">
        <v>80</v>
      </c>
      <c r="AG31" s="219" t="s">
        <v>79</v>
      </c>
      <c r="AH31" s="219" t="s">
        <v>80</v>
      </c>
      <c r="AI31" s="219" t="s">
        <v>79</v>
      </c>
      <c r="AJ31" s="219" t="s">
        <v>80</v>
      </c>
      <c r="AK31" s="219" t="s">
        <v>79</v>
      </c>
      <c r="AL31" s="219" t="s">
        <v>80</v>
      </c>
      <c r="AM31" s="219" t="s">
        <v>79</v>
      </c>
      <c r="AN31" s="219" t="s">
        <v>80</v>
      </c>
      <c r="AO31" s="219" t="s">
        <v>79</v>
      </c>
      <c r="AP31" s="219" t="s">
        <v>80</v>
      </c>
      <c r="AQ31" s="219" t="s">
        <v>79</v>
      </c>
      <c r="AR31" s="219" t="s">
        <v>80</v>
      </c>
      <c r="AS31" s="219"/>
      <c r="AT31" s="223" t="s">
        <v>88</v>
      </c>
      <c r="AU31" s="221" t="s">
        <v>74</v>
      </c>
      <c r="AV31" s="306"/>
      <c r="AW31" s="221">
        <f>($S$52+$S$81)</f>
        <v>32</v>
      </c>
      <c r="AY31" s="221">
        <f>($U$52+$U$81)</f>
        <v>26</v>
      </c>
      <c r="BA31" s="221">
        <f>($W$52+$W$81)</f>
        <v>179</v>
      </c>
      <c r="BC31" s="221">
        <f>($Y$52+$Y$81)</f>
        <v>272</v>
      </c>
      <c r="BE31" s="221">
        <f>($AA$52+$AA$81)</f>
        <v>286</v>
      </c>
      <c r="BG31" s="221">
        <f>($AC$52+$AC$81)</f>
        <v>253</v>
      </c>
      <c r="BI31" s="221">
        <f>($AE$52+$AE$81)</f>
        <v>184</v>
      </c>
      <c r="BK31" s="221">
        <f>($AG$52+$AG$81)</f>
        <v>281</v>
      </c>
      <c r="BM31" s="221">
        <f>($AI$52+$AI$81)</f>
        <v>295</v>
      </c>
      <c r="BO31" s="221">
        <f>($AK$52+$AK$81)</f>
        <v>253</v>
      </c>
      <c r="BQ31" s="221">
        <f>($AM$52+$AM$81)</f>
        <v>64</v>
      </c>
      <c r="BS31" s="221">
        <f>($AO$52+$AO$81)</f>
        <v>93</v>
      </c>
      <c r="BT31" s="218" t="s">
        <v>89</v>
      </c>
      <c r="BU31" s="218" t="s">
        <v>37</v>
      </c>
      <c r="BW31" s="306" t="s">
        <v>74</v>
      </c>
      <c r="BX31" s="306"/>
      <c r="BY31" s="306"/>
      <c r="BZ31" s="306"/>
      <c r="CA31" s="306"/>
      <c r="CB31" s="306"/>
      <c r="CC31" s="306"/>
      <c r="CD31" s="306"/>
      <c r="CE31" s="306"/>
      <c r="CF31" s="306"/>
      <c r="CG31" s="306"/>
      <c r="CH31" s="306"/>
      <c r="CI31" s="306"/>
      <c r="CK31" s="221" t="s">
        <v>74</v>
      </c>
      <c r="CL31" s="221"/>
      <c r="CM31" s="221"/>
      <c r="CN31" s="221"/>
      <c r="CO31" s="221"/>
      <c r="CP31" s="221"/>
      <c r="CQ31" s="221"/>
      <c r="CR31" s="221"/>
      <c r="CS31" s="221"/>
      <c r="CT31" s="221"/>
      <c r="CU31" s="221"/>
      <c r="CV31" s="221"/>
      <c r="CW31" s="221"/>
      <c r="DA31" s="306" t="s">
        <v>74</v>
      </c>
      <c r="DB31" s="306">
        <v>1</v>
      </c>
      <c r="DC31" s="306">
        <v>2</v>
      </c>
      <c r="DD31" s="306">
        <v>3</v>
      </c>
      <c r="DE31" s="306">
        <v>4</v>
      </c>
      <c r="DF31" s="306">
        <v>5</v>
      </c>
      <c r="DG31" s="306">
        <v>6</v>
      </c>
      <c r="DH31" s="306">
        <v>7</v>
      </c>
      <c r="DI31" s="306">
        <v>8</v>
      </c>
      <c r="DJ31" s="306">
        <v>9</v>
      </c>
      <c r="DK31" s="306">
        <v>10</v>
      </c>
      <c r="DL31" s="306">
        <v>11</v>
      </c>
      <c r="DM31" s="306">
        <v>12</v>
      </c>
    </row>
    <row r="32" spans="1:118" ht="15.6" x14ac:dyDescent="0.3">
      <c r="B32" s="225">
        <v>15</v>
      </c>
      <c r="C32" s="234" t="e">
        <f t="shared" ref="C32:N32" si="20">DB37</f>
        <v>#REF!</v>
      </c>
      <c r="D32" s="235" t="e">
        <f t="shared" si="20"/>
        <v>#REF!</v>
      </c>
      <c r="E32" s="235" t="e">
        <f t="shared" si="20"/>
        <v>#REF!</v>
      </c>
      <c r="F32" s="235" t="e">
        <f t="shared" si="20"/>
        <v>#REF!</v>
      </c>
      <c r="G32" s="235" t="e">
        <f t="shared" si="20"/>
        <v>#REF!</v>
      </c>
      <c r="H32" s="235" t="e">
        <f t="shared" si="20"/>
        <v>#REF!</v>
      </c>
      <c r="I32" s="235" t="e">
        <f t="shared" si="20"/>
        <v>#REF!</v>
      </c>
      <c r="J32" s="235" t="e">
        <f t="shared" si="20"/>
        <v>#REF!</v>
      </c>
      <c r="K32" s="235" t="e">
        <f t="shared" si="20"/>
        <v>#REF!</v>
      </c>
      <c r="L32" s="235" t="e">
        <f t="shared" si="20"/>
        <v>#REF!</v>
      </c>
      <c r="M32" s="235" t="e">
        <f t="shared" si="20"/>
        <v>#REF!</v>
      </c>
      <c r="N32" s="235" t="e">
        <f t="shared" si="20"/>
        <v>#REF!</v>
      </c>
      <c r="O32" s="221"/>
      <c r="Q32" s="219" t="s">
        <v>82</v>
      </c>
      <c r="R32" s="219">
        <v>20</v>
      </c>
      <c r="S32" s="219">
        <v>0</v>
      </c>
      <c r="T32" s="219">
        <v>0</v>
      </c>
      <c r="U32" s="219">
        <v>0</v>
      </c>
      <c r="V32" s="219">
        <v>0</v>
      </c>
      <c r="W32" s="219">
        <v>0</v>
      </c>
      <c r="X32" s="219">
        <v>0</v>
      </c>
      <c r="Y32" s="219">
        <v>0</v>
      </c>
      <c r="Z32" s="219">
        <v>0</v>
      </c>
      <c r="AA32" s="219">
        <v>0</v>
      </c>
      <c r="AB32" s="219">
        <v>0</v>
      </c>
      <c r="AC32" s="219">
        <v>0</v>
      </c>
      <c r="AD32" s="219">
        <v>0</v>
      </c>
      <c r="AE32" s="219">
        <v>0</v>
      </c>
      <c r="AF32" s="219">
        <v>0</v>
      </c>
      <c r="AG32" s="219">
        <v>0</v>
      </c>
      <c r="AH32" s="219">
        <v>0</v>
      </c>
      <c r="AI32" s="219">
        <v>0</v>
      </c>
      <c r="AJ32" s="219">
        <v>0</v>
      </c>
      <c r="AK32" s="219">
        <v>0</v>
      </c>
      <c r="AL32" s="219">
        <v>0</v>
      </c>
      <c r="AM32" s="219">
        <v>0</v>
      </c>
      <c r="AN32" s="219">
        <v>0</v>
      </c>
      <c r="AO32" s="219">
        <v>0</v>
      </c>
      <c r="AP32" s="219">
        <v>0</v>
      </c>
      <c r="AQ32" s="219">
        <v>0</v>
      </c>
      <c r="AR32" s="219">
        <v>0</v>
      </c>
      <c r="AS32" s="219"/>
      <c r="AU32" s="221">
        <v>20</v>
      </c>
      <c r="AV32" s="306">
        <f t="shared" ref="AV32:AV49" si="21">((S32+S82)/($S$52+$S$81))*100</f>
        <v>0</v>
      </c>
      <c r="AW32" s="306">
        <f>(S32+S82)</f>
        <v>0</v>
      </c>
      <c r="AX32" s="308">
        <f>((U32+U82)/($U$52+$U$81))*100</f>
        <v>0</v>
      </c>
      <c r="AY32" s="308">
        <f>(U32+U82)</f>
        <v>0</v>
      </c>
      <c r="AZ32">
        <f t="shared" ref="AZ32:AZ51" si="22">((W32+W82)/($W$52+$W$81))*100</f>
        <v>0</v>
      </c>
      <c r="BA32" s="306">
        <f>(W32+W82)</f>
        <v>0</v>
      </c>
      <c r="BB32">
        <f t="shared" ref="BB32:BB51" si="23">((Y32+Y82)/($Y$52+$Y$81))*100</f>
        <v>0</v>
      </c>
      <c r="BC32" s="306">
        <f>(Y32+Y82)</f>
        <v>0</v>
      </c>
      <c r="BD32">
        <f t="shared" ref="BD32:BD51" si="24">((AA32+AA82)/($AA$52+$AA$81))*100</f>
        <v>0</v>
      </c>
      <c r="BE32" s="306">
        <f>(AA32+AA82)</f>
        <v>0</v>
      </c>
      <c r="BF32">
        <f t="shared" ref="BF32:BF51" si="25">((AC32+AC82)/($AC$52+$AC$81))*100</f>
        <v>0</v>
      </c>
      <c r="BG32" s="306">
        <f>(AC32+AC82)</f>
        <v>0</v>
      </c>
      <c r="BH32">
        <f t="shared" ref="BH32:BH51" si="26">((AE32+AE82)/($AE$52+$AE$81))*100</f>
        <v>0</v>
      </c>
      <c r="BI32" s="306">
        <f>(AE32+AE82)</f>
        <v>0</v>
      </c>
      <c r="BJ32">
        <f t="shared" ref="BJ32:BJ51" si="27">((AG32+AG82)/($AG$52+$AG$81))*100</f>
        <v>0</v>
      </c>
      <c r="BK32" s="306">
        <f>(AG32+AG82)</f>
        <v>0</v>
      </c>
      <c r="BL32">
        <f t="shared" ref="BL32:BL51" si="28">((AI32+AI82)/($AI$52+$AI$81))</f>
        <v>0</v>
      </c>
      <c r="BM32" s="306">
        <f>(AI32+AI82)</f>
        <v>0</v>
      </c>
      <c r="BN32">
        <f t="shared" ref="BN32:BN51" si="29">((AK32+AK82)/($AK$52+$AK$81))*100</f>
        <v>0</v>
      </c>
      <c r="BO32" s="306">
        <f>(AK32+AK82)</f>
        <v>0</v>
      </c>
      <c r="BP32">
        <f t="shared" ref="BP32:BP51" si="30">((AM32+AM82)/($AM$52+$AM$81))*100</f>
        <v>0</v>
      </c>
      <c r="BQ32" s="306">
        <f>(AM32+AM82)</f>
        <v>0</v>
      </c>
      <c r="BR32">
        <f t="shared" ref="BR32:BR50" si="31">((AO32+AO82)/($AO$52+$AO$81))*100</f>
        <v>0</v>
      </c>
      <c r="BS32" s="306">
        <f>(AO32+AO82)</f>
        <v>0</v>
      </c>
      <c r="BT32">
        <f>$AQ$32+$AQ$82</f>
        <v>0</v>
      </c>
      <c r="BU32">
        <f t="shared" ref="BU32:BU51" si="32">((AQ32+AQ82)/($AQ$52+$AQ$81))*100</f>
        <v>0</v>
      </c>
      <c r="BW32" s="306">
        <v>20</v>
      </c>
      <c r="BX32" s="306">
        <v>0</v>
      </c>
      <c r="BY32" s="306">
        <v>0</v>
      </c>
      <c r="BZ32" s="306">
        <v>0</v>
      </c>
      <c r="CA32" s="306">
        <v>0</v>
      </c>
      <c r="CB32" s="306">
        <v>0</v>
      </c>
      <c r="CC32" s="306">
        <v>0</v>
      </c>
      <c r="CD32" s="306">
        <v>0</v>
      </c>
      <c r="CE32" s="306">
        <v>0</v>
      </c>
      <c r="CF32" s="306">
        <v>0</v>
      </c>
      <c r="CG32" s="306">
        <v>0</v>
      </c>
      <c r="CH32" s="306">
        <v>0</v>
      </c>
      <c r="CI32" s="306">
        <v>0</v>
      </c>
      <c r="CK32" s="221">
        <v>20</v>
      </c>
      <c r="CL32" s="221">
        <f>BX32/100</f>
        <v>0</v>
      </c>
      <c r="CM32" s="221">
        <f t="shared" ref="CM32:CM51" si="33">BY32/100</f>
        <v>0</v>
      </c>
      <c r="CN32" s="221">
        <f t="shared" ref="CN32:CN51" si="34">BZ32/100</f>
        <v>0</v>
      </c>
      <c r="CO32" s="221">
        <f t="shared" ref="CO32:CO51" si="35">CA32/100</f>
        <v>0</v>
      </c>
      <c r="CP32" s="221">
        <f t="shared" ref="CP32:CP51" si="36">CB32/100</f>
        <v>0</v>
      </c>
      <c r="CQ32" s="221">
        <f t="shared" ref="CQ32:CQ51" si="37">CC32/100</f>
        <v>0</v>
      </c>
      <c r="CR32" s="221">
        <f t="shared" ref="CR32:CR51" si="38">CD32/100</f>
        <v>0</v>
      </c>
      <c r="CS32" s="221">
        <f t="shared" ref="CS32:CS51" si="39">CE32/100</f>
        <v>0</v>
      </c>
      <c r="CT32" s="221">
        <f t="shared" ref="CT32:CT51" si="40">CF32/100</f>
        <v>0</v>
      </c>
      <c r="CU32" s="221">
        <f t="shared" ref="CU32:CU51" si="41">CG32/100</f>
        <v>0</v>
      </c>
      <c r="CV32" s="221">
        <f t="shared" ref="CV32:CV51" si="42">CH32/100</f>
        <v>0</v>
      </c>
      <c r="CW32" s="221">
        <f t="shared" ref="CW32:CW51" si="43">CI32/100</f>
        <v>0</v>
      </c>
      <c r="DA32" s="306">
        <v>20</v>
      </c>
      <c r="DB32" s="22" t="e">
        <f>#REF!</f>
        <v>#REF!</v>
      </c>
      <c r="DC32" s="22" t="e">
        <f>#REF!</f>
        <v>#REF!</v>
      </c>
      <c r="DD32" s="22" t="e">
        <f>#REF!</f>
        <v>#REF!</v>
      </c>
      <c r="DE32" s="22" t="e">
        <f>#REF!</f>
        <v>#REF!</v>
      </c>
      <c r="DF32" s="22" t="e">
        <f>#REF!</f>
        <v>#REF!</v>
      </c>
      <c r="DG32" s="22" t="e">
        <f>#REF!</f>
        <v>#REF!</v>
      </c>
      <c r="DH32" s="22" t="e">
        <f>#REF!</f>
        <v>#REF!</v>
      </c>
      <c r="DI32" s="22" t="e">
        <f>#REF!</f>
        <v>#REF!</v>
      </c>
      <c r="DJ32" s="22" t="e">
        <f>#REF!</f>
        <v>#REF!</v>
      </c>
      <c r="DK32" s="22" t="e">
        <f>#REF!</f>
        <v>#REF!</v>
      </c>
      <c r="DL32" s="22" t="e">
        <f>#REF!</f>
        <v>#REF!</v>
      </c>
      <c r="DM32" s="22" t="e">
        <f>#REF!</f>
        <v>#REF!</v>
      </c>
    </row>
    <row r="33" spans="2:117" ht="15.6" x14ac:dyDescent="0.3">
      <c r="B33" s="225">
        <v>14</v>
      </c>
      <c r="C33" s="234" t="e">
        <f t="shared" ref="C33:N33" si="44">DB38</f>
        <v>#REF!</v>
      </c>
      <c r="D33" s="235" t="e">
        <f t="shared" si="44"/>
        <v>#REF!</v>
      </c>
      <c r="E33" s="235" t="e">
        <f t="shared" si="44"/>
        <v>#REF!</v>
      </c>
      <c r="F33" s="235" t="e">
        <f t="shared" si="44"/>
        <v>#REF!</v>
      </c>
      <c r="G33" s="235" t="e">
        <f t="shared" si="44"/>
        <v>#REF!</v>
      </c>
      <c r="H33" s="235" t="e">
        <f t="shared" si="44"/>
        <v>#REF!</v>
      </c>
      <c r="I33" s="235" t="e">
        <f t="shared" si="44"/>
        <v>#REF!</v>
      </c>
      <c r="J33" s="235" t="e">
        <f t="shared" si="44"/>
        <v>#REF!</v>
      </c>
      <c r="K33" s="235" t="e">
        <f t="shared" si="44"/>
        <v>#REF!</v>
      </c>
      <c r="L33" s="235" t="e">
        <f t="shared" si="44"/>
        <v>#REF!</v>
      </c>
      <c r="M33" s="235" t="e">
        <f t="shared" si="44"/>
        <v>#REF!</v>
      </c>
      <c r="N33" s="235" t="e">
        <f t="shared" si="44"/>
        <v>#REF!</v>
      </c>
      <c r="O33" s="221"/>
      <c r="Q33" s="218" t="s">
        <v>21</v>
      </c>
      <c r="R33" s="219">
        <v>19</v>
      </c>
      <c r="S33" s="219">
        <v>0</v>
      </c>
      <c r="T33" s="219">
        <v>0</v>
      </c>
      <c r="U33" s="219">
        <v>0</v>
      </c>
      <c r="V33" s="219">
        <v>0</v>
      </c>
      <c r="W33" s="219">
        <v>0</v>
      </c>
      <c r="X33" s="219">
        <v>0</v>
      </c>
      <c r="Y33" s="219">
        <v>0</v>
      </c>
      <c r="Z33" s="219">
        <v>0</v>
      </c>
      <c r="AA33" s="219">
        <v>0</v>
      </c>
      <c r="AB33" s="219">
        <v>0</v>
      </c>
      <c r="AC33" s="219">
        <v>0</v>
      </c>
      <c r="AD33" s="219">
        <v>0</v>
      </c>
      <c r="AE33" s="219">
        <v>0</v>
      </c>
      <c r="AF33" s="219">
        <v>0</v>
      </c>
      <c r="AG33" s="219">
        <v>0</v>
      </c>
      <c r="AH33" s="219">
        <v>0</v>
      </c>
      <c r="AI33" s="219">
        <v>0</v>
      </c>
      <c r="AJ33" s="219">
        <v>0</v>
      </c>
      <c r="AK33" s="219">
        <v>0</v>
      </c>
      <c r="AL33" s="219">
        <v>0</v>
      </c>
      <c r="AM33" s="219">
        <v>0</v>
      </c>
      <c r="AN33" s="219">
        <v>0</v>
      </c>
      <c r="AO33" s="219">
        <v>0</v>
      </c>
      <c r="AP33" s="219">
        <v>0</v>
      </c>
      <c r="AQ33" s="219">
        <v>0</v>
      </c>
      <c r="AR33" s="219">
        <v>0</v>
      </c>
      <c r="AS33" s="219"/>
      <c r="AT33" s="220"/>
      <c r="AU33" s="221">
        <v>19</v>
      </c>
      <c r="AV33" s="306">
        <f t="shared" si="21"/>
        <v>0</v>
      </c>
      <c r="AW33" s="306">
        <f t="shared" ref="AW33:AW51" si="45">(S33+S83)</f>
        <v>0</v>
      </c>
      <c r="AX33" s="308">
        <f t="shared" ref="AX33:AX51" si="46">((U33+U83)/($U$52+$U$81))*100</f>
        <v>0</v>
      </c>
      <c r="AY33" s="308">
        <f t="shared" ref="AY33:AY51" si="47">(U33+U83)</f>
        <v>0</v>
      </c>
      <c r="AZ33" s="221">
        <f t="shared" si="22"/>
        <v>0</v>
      </c>
      <c r="BA33" s="306">
        <f t="shared" ref="BA33:BA51" si="48">(W33+W83)</f>
        <v>0</v>
      </c>
      <c r="BB33" s="221">
        <f t="shared" si="23"/>
        <v>0</v>
      </c>
      <c r="BC33" s="306">
        <f t="shared" ref="BC33:BC51" si="49">(Y33+Y83)</f>
        <v>0</v>
      </c>
      <c r="BD33" s="221">
        <f t="shared" si="24"/>
        <v>0</v>
      </c>
      <c r="BE33" s="306">
        <f t="shared" ref="BE33:BE51" si="50">(AA33+AA83)</f>
        <v>0</v>
      </c>
      <c r="BF33" s="221">
        <f t="shared" si="25"/>
        <v>0</v>
      </c>
      <c r="BG33" s="306">
        <f t="shared" ref="BG33:BG51" si="51">(AC33+AC83)</f>
        <v>0</v>
      </c>
      <c r="BH33" s="221">
        <f t="shared" si="26"/>
        <v>0</v>
      </c>
      <c r="BI33" s="306">
        <f t="shared" ref="BI33:BI51" si="52">(AE33+AE83)</f>
        <v>0</v>
      </c>
      <c r="BJ33" s="221">
        <f t="shared" si="27"/>
        <v>0</v>
      </c>
      <c r="BK33" s="306">
        <f t="shared" ref="BK33:BK51" si="53">(AG33+AG83)</f>
        <v>0</v>
      </c>
      <c r="BL33" s="221">
        <f t="shared" si="28"/>
        <v>0</v>
      </c>
      <c r="BM33" s="306">
        <f t="shared" ref="BM33:BM51" si="54">(AI33+AI83)</f>
        <v>0</v>
      </c>
      <c r="BN33" s="221">
        <f t="shared" si="29"/>
        <v>0</v>
      </c>
      <c r="BO33" s="306">
        <f t="shared" ref="BO33:BO51" si="55">(AK33+AK83)</f>
        <v>0</v>
      </c>
      <c r="BP33" s="221">
        <f t="shared" si="30"/>
        <v>0</v>
      </c>
      <c r="BQ33" s="306">
        <f t="shared" ref="BQ33:BQ51" si="56">(AM33+AM83)</f>
        <v>0</v>
      </c>
      <c r="BR33" s="221">
        <f t="shared" si="31"/>
        <v>0</v>
      </c>
      <c r="BS33" s="306">
        <f t="shared" ref="BS33:BS51" si="57">(AO33+AO83)</f>
        <v>0</v>
      </c>
      <c r="BT33" s="221">
        <f>$AQ$33+$AQ$83</f>
        <v>0</v>
      </c>
      <c r="BU33" s="221">
        <f t="shared" si="32"/>
        <v>0</v>
      </c>
      <c r="BW33" s="306">
        <v>19</v>
      </c>
      <c r="BX33" s="306">
        <v>0</v>
      </c>
      <c r="BY33" s="306">
        <v>0</v>
      </c>
      <c r="BZ33" s="306">
        <v>0</v>
      </c>
      <c r="CA33" s="306">
        <v>0</v>
      </c>
      <c r="CB33" s="306">
        <v>0</v>
      </c>
      <c r="CC33" s="306">
        <v>0</v>
      </c>
      <c r="CD33" s="306">
        <v>0</v>
      </c>
      <c r="CE33" s="306">
        <v>0</v>
      </c>
      <c r="CF33" s="306">
        <v>0</v>
      </c>
      <c r="CG33" s="306">
        <v>0</v>
      </c>
      <c r="CH33" s="306">
        <v>0</v>
      </c>
      <c r="CI33" s="306">
        <v>0</v>
      </c>
      <c r="CK33" s="221">
        <v>19</v>
      </c>
      <c r="CL33" s="221">
        <f t="shared" ref="CL33:CL51" si="58">BX33/100</f>
        <v>0</v>
      </c>
      <c r="CM33" s="221">
        <f t="shared" si="33"/>
        <v>0</v>
      </c>
      <c r="CN33" s="221">
        <f t="shared" si="34"/>
        <v>0</v>
      </c>
      <c r="CO33" s="221">
        <f t="shared" si="35"/>
        <v>0</v>
      </c>
      <c r="CP33" s="221">
        <f t="shared" si="36"/>
        <v>0</v>
      </c>
      <c r="CQ33" s="221">
        <f t="shared" si="37"/>
        <v>0</v>
      </c>
      <c r="CR33" s="221">
        <f t="shared" si="38"/>
        <v>0</v>
      </c>
      <c r="CS33" s="221">
        <f t="shared" si="39"/>
        <v>0</v>
      </c>
      <c r="CT33" s="221">
        <f t="shared" si="40"/>
        <v>0</v>
      </c>
      <c r="CU33" s="221">
        <f t="shared" si="41"/>
        <v>0</v>
      </c>
      <c r="CV33" s="221">
        <f t="shared" si="42"/>
        <v>0</v>
      </c>
      <c r="CW33" s="221">
        <f t="shared" si="43"/>
        <v>0</v>
      </c>
      <c r="DA33" s="306">
        <v>19</v>
      </c>
      <c r="DB33" s="22" t="e">
        <f>#REF!</f>
        <v>#REF!</v>
      </c>
      <c r="DC33" s="22" t="e">
        <f>#REF!</f>
        <v>#REF!</v>
      </c>
      <c r="DD33" s="22" t="e">
        <f>#REF!</f>
        <v>#REF!</v>
      </c>
      <c r="DE33" s="22" t="e">
        <f>#REF!</f>
        <v>#REF!</v>
      </c>
      <c r="DF33" s="22" t="e">
        <f>#REF!</f>
        <v>#REF!</v>
      </c>
      <c r="DG33" s="22" t="e">
        <f>#REF!</f>
        <v>#REF!</v>
      </c>
      <c r="DH33" s="22" t="e">
        <f>#REF!</f>
        <v>#REF!</v>
      </c>
      <c r="DI33" s="22" t="e">
        <f>#REF!</f>
        <v>#REF!</v>
      </c>
      <c r="DJ33" s="22" t="e">
        <f>#REF!</f>
        <v>#REF!</v>
      </c>
      <c r="DK33" s="22" t="e">
        <f>#REF!</f>
        <v>#REF!</v>
      </c>
      <c r="DL33" s="22" t="e">
        <f>#REF!</f>
        <v>#REF!</v>
      </c>
      <c r="DM33" s="22" t="e">
        <f>#REF!</f>
        <v>#REF!</v>
      </c>
    </row>
    <row r="34" spans="2:117" ht="15.6" x14ac:dyDescent="0.3">
      <c r="B34" s="225">
        <v>13</v>
      </c>
      <c r="C34" s="234" t="e">
        <f t="shared" ref="C34:N34" si="59">DB39</f>
        <v>#REF!</v>
      </c>
      <c r="D34" s="235" t="e">
        <f t="shared" si="59"/>
        <v>#REF!</v>
      </c>
      <c r="E34" s="235" t="e">
        <f t="shared" si="59"/>
        <v>#REF!</v>
      </c>
      <c r="F34" s="235" t="e">
        <f t="shared" si="59"/>
        <v>#REF!</v>
      </c>
      <c r="G34" s="235" t="e">
        <f t="shared" si="59"/>
        <v>#REF!</v>
      </c>
      <c r="H34" s="235" t="e">
        <f t="shared" si="59"/>
        <v>#REF!</v>
      </c>
      <c r="I34" s="235" t="e">
        <f t="shared" si="59"/>
        <v>#REF!</v>
      </c>
      <c r="J34" s="235" t="e">
        <f t="shared" si="59"/>
        <v>#REF!</v>
      </c>
      <c r="K34" s="235" t="e">
        <f t="shared" si="59"/>
        <v>#REF!</v>
      </c>
      <c r="L34" s="235" t="e">
        <f t="shared" si="59"/>
        <v>#REF!</v>
      </c>
      <c r="M34" s="235" t="e">
        <f t="shared" si="59"/>
        <v>#REF!</v>
      </c>
      <c r="N34" s="235" t="e">
        <f t="shared" si="59"/>
        <v>#REF!</v>
      </c>
      <c r="O34" s="221"/>
      <c r="R34" s="219">
        <v>18</v>
      </c>
      <c r="S34" s="219">
        <v>0</v>
      </c>
      <c r="T34" s="219">
        <v>0</v>
      </c>
      <c r="U34" s="219">
        <v>0</v>
      </c>
      <c r="V34" s="219">
        <v>0</v>
      </c>
      <c r="W34" s="219">
        <v>0</v>
      </c>
      <c r="X34" s="219">
        <v>0</v>
      </c>
      <c r="Y34" s="219">
        <v>0</v>
      </c>
      <c r="Z34" s="219">
        <v>0</v>
      </c>
      <c r="AA34" s="219">
        <v>0</v>
      </c>
      <c r="AB34" s="219">
        <v>0</v>
      </c>
      <c r="AC34" s="219">
        <v>0</v>
      </c>
      <c r="AD34" s="219">
        <v>0</v>
      </c>
      <c r="AE34" s="219">
        <v>0</v>
      </c>
      <c r="AF34" s="219">
        <v>0</v>
      </c>
      <c r="AG34" s="219">
        <v>0</v>
      </c>
      <c r="AH34" s="219">
        <v>0</v>
      </c>
      <c r="AI34" s="219">
        <v>0</v>
      </c>
      <c r="AJ34" s="219">
        <v>0</v>
      </c>
      <c r="AK34" s="219">
        <v>0</v>
      </c>
      <c r="AL34" s="219">
        <v>0</v>
      </c>
      <c r="AM34" s="219">
        <v>0</v>
      </c>
      <c r="AN34" s="219">
        <v>0</v>
      </c>
      <c r="AO34" s="219">
        <v>0</v>
      </c>
      <c r="AP34" s="219">
        <v>0</v>
      </c>
      <c r="AQ34" s="219">
        <v>0</v>
      </c>
      <c r="AR34" s="219">
        <v>0</v>
      </c>
      <c r="AS34" s="219"/>
      <c r="AT34" s="220"/>
      <c r="AU34" s="221">
        <v>18</v>
      </c>
      <c r="AV34" s="306">
        <f t="shared" si="21"/>
        <v>0</v>
      </c>
      <c r="AW34" s="306">
        <f t="shared" si="45"/>
        <v>0</v>
      </c>
      <c r="AX34" s="308">
        <f t="shared" si="46"/>
        <v>0</v>
      </c>
      <c r="AY34" s="308">
        <f t="shared" si="47"/>
        <v>0</v>
      </c>
      <c r="AZ34" s="221">
        <f t="shared" si="22"/>
        <v>0</v>
      </c>
      <c r="BA34" s="306">
        <f t="shared" si="48"/>
        <v>0</v>
      </c>
      <c r="BB34" s="221">
        <f t="shared" si="23"/>
        <v>0</v>
      </c>
      <c r="BC34" s="306">
        <f t="shared" si="49"/>
        <v>0</v>
      </c>
      <c r="BD34" s="221">
        <f t="shared" si="24"/>
        <v>0</v>
      </c>
      <c r="BE34" s="306">
        <f t="shared" si="50"/>
        <v>0</v>
      </c>
      <c r="BF34" s="221">
        <f t="shared" si="25"/>
        <v>0</v>
      </c>
      <c r="BG34" s="306">
        <f t="shared" si="51"/>
        <v>0</v>
      </c>
      <c r="BH34" s="221">
        <f t="shared" si="26"/>
        <v>0</v>
      </c>
      <c r="BI34" s="306">
        <f t="shared" si="52"/>
        <v>0</v>
      </c>
      <c r="BJ34" s="221">
        <f t="shared" si="27"/>
        <v>0</v>
      </c>
      <c r="BK34" s="306">
        <f t="shared" si="53"/>
        <v>0</v>
      </c>
      <c r="BL34" s="221">
        <f t="shared" si="28"/>
        <v>0</v>
      </c>
      <c r="BM34" s="306">
        <f t="shared" si="54"/>
        <v>0</v>
      </c>
      <c r="BN34" s="221">
        <f t="shared" si="29"/>
        <v>0</v>
      </c>
      <c r="BO34" s="306">
        <f t="shared" si="55"/>
        <v>0</v>
      </c>
      <c r="BP34" s="221">
        <f t="shared" si="30"/>
        <v>0</v>
      </c>
      <c r="BQ34" s="306">
        <f t="shared" si="56"/>
        <v>0</v>
      </c>
      <c r="BR34" s="221">
        <f t="shared" si="31"/>
        <v>0</v>
      </c>
      <c r="BS34" s="306">
        <f t="shared" si="57"/>
        <v>0</v>
      </c>
      <c r="BT34" s="221">
        <f t="shared" ref="BT34:BT51" si="60">AQ34+AQ84</f>
        <v>0</v>
      </c>
      <c r="BU34" s="221">
        <f t="shared" si="32"/>
        <v>0</v>
      </c>
      <c r="BW34" s="306">
        <v>18</v>
      </c>
      <c r="BX34" s="306">
        <v>0</v>
      </c>
      <c r="BY34" s="306">
        <v>0</v>
      </c>
      <c r="BZ34" s="306">
        <v>0</v>
      </c>
      <c r="CA34" s="306">
        <v>0</v>
      </c>
      <c r="CB34" s="306">
        <v>0</v>
      </c>
      <c r="CC34" s="306">
        <v>0</v>
      </c>
      <c r="CD34" s="306">
        <v>0</v>
      </c>
      <c r="CE34" s="306">
        <v>0</v>
      </c>
      <c r="CF34" s="306">
        <v>0</v>
      </c>
      <c r="CG34" s="306">
        <v>0</v>
      </c>
      <c r="CH34" s="306">
        <v>0</v>
      </c>
      <c r="CI34" s="306">
        <v>0</v>
      </c>
      <c r="CK34" s="221">
        <v>18</v>
      </c>
      <c r="CL34" s="221">
        <f t="shared" si="58"/>
        <v>0</v>
      </c>
      <c r="CM34" s="221">
        <f t="shared" si="33"/>
        <v>0</v>
      </c>
      <c r="CN34" s="221">
        <f t="shared" si="34"/>
        <v>0</v>
      </c>
      <c r="CO34" s="221">
        <f t="shared" si="35"/>
        <v>0</v>
      </c>
      <c r="CP34" s="221">
        <f t="shared" si="36"/>
        <v>0</v>
      </c>
      <c r="CQ34" s="221">
        <f t="shared" si="37"/>
        <v>0</v>
      </c>
      <c r="CR34" s="221">
        <f t="shared" si="38"/>
        <v>0</v>
      </c>
      <c r="CS34" s="221">
        <f t="shared" si="39"/>
        <v>0</v>
      </c>
      <c r="CT34" s="221">
        <f t="shared" si="40"/>
        <v>0</v>
      </c>
      <c r="CU34" s="221">
        <f t="shared" si="41"/>
        <v>0</v>
      </c>
      <c r="CV34" s="221">
        <f t="shared" si="42"/>
        <v>0</v>
      </c>
      <c r="CW34" s="221">
        <f t="shared" si="43"/>
        <v>0</v>
      </c>
      <c r="DA34" s="306">
        <v>18</v>
      </c>
      <c r="DB34" s="22" t="e">
        <f>#REF!</f>
        <v>#REF!</v>
      </c>
      <c r="DC34" s="22" t="e">
        <f>#REF!</f>
        <v>#REF!</v>
      </c>
      <c r="DD34" s="22" t="e">
        <f>#REF!</f>
        <v>#REF!</v>
      </c>
      <c r="DE34" s="22" t="e">
        <f>#REF!</f>
        <v>#REF!</v>
      </c>
      <c r="DF34" s="22" t="e">
        <f>#REF!</f>
        <v>#REF!</v>
      </c>
      <c r="DG34" s="22" t="e">
        <f>#REF!</f>
        <v>#REF!</v>
      </c>
      <c r="DH34" s="22" t="e">
        <f>#REF!</f>
        <v>#REF!</v>
      </c>
      <c r="DI34" s="22" t="e">
        <f>#REF!</f>
        <v>#REF!</v>
      </c>
      <c r="DJ34" s="22" t="e">
        <f>#REF!</f>
        <v>#REF!</v>
      </c>
      <c r="DK34" s="22" t="e">
        <f>#REF!</f>
        <v>#REF!</v>
      </c>
      <c r="DL34" s="22" t="e">
        <f>#REF!</f>
        <v>#REF!</v>
      </c>
      <c r="DM34" s="22" t="e">
        <f>#REF!</f>
        <v>#REF!</v>
      </c>
    </row>
    <row r="35" spans="2:117" ht="15.6" x14ac:dyDescent="0.3">
      <c r="B35" s="225">
        <v>12</v>
      </c>
      <c r="C35" s="234" t="e">
        <f t="shared" ref="C35:N35" si="61">DB40</f>
        <v>#REF!</v>
      </c>
      <c r="D35" s="235" t="e">
        <f t="shared" si="61"/>
        <v>#REF!</v>
      </c>
      <c r="E35" s="235" t="e">
        <f t="shared" si="61"/>
        <v>#REF!</v>
      </c>
      <c r="F35" s="235" t="e">
        <f t="shared" si="61"/>
        <v>#REF!</v>
      </c>
      <c r="G35" s="235" t="e">
        <f t="shared" si="61"/>
        <v>#REF!</v>
      </c>
      <c r="H35" s="235" t="e">
        <f t="shared" si="61"/>
        <v>#REF!</v>
      </c>
      <c r="I35" s="235" t="e">
        <f t="shared" si="61"/>
        <v>#REF!</v>
      </c>
      <c r="J35" s="235" t="e">
        <f t="shared" si="61"/>
        <v>#REF!</v>
      </c>
      <c r="K35" s="235" t="e">
        <f t="shared" si="61"/>
        <v>#REF!</v>
      </c>
      <c r="L35" s="235" t="e">
        <f t="shared" si="61"/>
        <v>#REF!</v>
      </c>
      <c r="M35" s="235" t="e">
        <f t="shared" si="61"/>
        <v>#REF!</v>
      </c>
      <c r="N35" s="235" t="e">
        <f t="shared" si="61"/>
        <v>#REF!</v>
      </c>
      <c r="O35" s="221"/>
      <c r="R35" s="219">
        <v>17</v>
      </c>
      <c r="S35" s="219">
        <v>0</v>
      </c>
      <c r="T35" s="219">
        <v>0</v>
      </c>
      <c r="U35" s="219">
        <v>0</v>
      </c>
      <c r="V35" s="219">
        <v>0</v>
      </c>
      <c r="W35" s="219">
        <v>0</v>
      </c>
      <c r="X35" s="219">
        <v>0</v>
      </c>
      <c r="Y35" s="219">
        <v>0</v>
      </c>
      <c r="Z35" s="219">
        <v>0</v>
      </c>
      <c r="AA35" s="219">
        <v>0</v>
      </c>
      <c r="AB35" s="219">
        <v>0</v>
      </c>
      <c r="AC35" s="219">
        <v>0</v>
      </c>
      <c r="AD35" s="219">
        <v>0</v>
      </c>
      <c r="AE35" s="219">
        <v>0</v>
      </c>
      <c r="AF35" s="219">
        <v>0</v>
      </c>
      <c r="AG35" s="219">
        <v>0</v>
      </c>
      <c r="AH35" s="219">
        <v>0</v>
      </c>
      <c r="AI35" s="219">
        <v>0</v>
      </c>
      <c r="AJ35" s="219">
        <v>0</v>
      </c>
      <c r="AK35" s="219">
        <v>0</v>
      </c>
      <c r="AL35" s="219">
        <v>0</v>
      </c>
      <c r="AM35" s="219">
        <v>0</v>
      </c>
      <c r="AN35" s="219">
        <v>0</v>
      </c>
      <c r="AO35" s="219">
        <v>0</v>
      </c>
      <c r="AP35" s="219">
        <v>0</v>
      </c>
      <c r="AQ35" s="219">
        <v>0</v>
      </c>
      <c r="AR35" s="219">
        <v>0</v>
      </c>
      <c r="AS35" s="219"/>
      <c r="AT35" s="220"/>
      <c r="AU35" s="221">
        <v>17</v>
      </c>
      <c r="AV35" s="306">
        <f t="shared" si="21"/>
        <v>0</v>
      </c>
      <c r="AW35" s="306">
        <f t="shared" si="45"/>
        <v>0</v>
      </c>
      <c r="AX35" s="308">
        <f t="shared" si="46"/>
        <v>0</v>
      </c>
      <c r="AY35" s="308">
        <f t="shared" si="47"/>
        <v>0</v>
      </c>
      <c r="AZ35" s="221">
        <f t="shared" si="22"/>
        <v>0</v>
      </c>
      <c r="BA35" s="306">
        <f t="shared" si="48"/>
        <v>0</v>
      </c>
      <c r="BB35" s="221">
        <f t="shared" si="23"/>
        <v>0</v>
      </c>
      <c r="BC35" s="306">
        <f t="shared" si="49"/>
        <v>0</v>
      </c>
      <c r="BD35" s="221">
        <f t="shared" si="24"/>
        <v>0</v>
      </c>
      <c r="BE35" s="306">
        <f t="shared" si="50"/>
        <v>0</v>
      </c>
      <c r="BF35" s="221">
        <f t="shared" si="25"/>
        <v>0</v>
      </c>
      <c r="BG35" s="306">
        <f t="shared" si="51"/>
        <v>0</v>
      </c>
      <c r="BH35" s="221">
        <f t="shared" si="26"/>
        <v>0</v>
      </c>
      <c r="BI35" s="306">
        <f t="shared" si="52"/>
        <v>0</v>
      </c>
      <c r="BJ35" s="221">
        <f t="shared" si="27"/>
        <v>0</v>
      </c>
      <c r="BK35" s="306">
        <f t="shared" si="53"/>
        <v>0</v>
      </c>
      <c r="BL35" s="221">
        <f t="shared" si="28"/>
        <v>0</v>
      </c>
      <c r="BM35" s="306">
        <f t="shared" si="54"/>
        <v>0</v>
      </c>
      <c r="BN35" s="221">
        <f t="shared" si="29"/>
        <v>0</v>
      </c>
      <c r="BO35" s="306">
        <f t="shared" si="55"/>
        <v>0</v>
      </c>
      <c r="BP35" s="221">
        <f t="shared" si="30"/>
        <v>0</v>
      </c>
      <c r="BQ35" s="306">
        <f t="shared" si="56"/>
        <v>0</v>
      </c>
      <c r="BR35" s="221">
        <f t="shared" si="31"/>
        <v>0</v>
      </c>
      <c r="BS35" s="306">
        <f t="shared" si="57"/>
        <v>0</v>
      </c>
      <c r="BT35" s="221">
        <f t="shared" si="60"/>
        <v>0</v>
      </c>
      <c r="BU35" s="221">
        <f t="shared" si="32"/>
        <v>0</v>
      </c>
      <c r="BW35" s="306">
        <v>17</v>
      </c>
      <c r="BX35" s="306">
        <v>0</v>
      </c>
      <c r="BY35" s="306">
        <v>0</v>
      </c>
      <c r="BZ35" s="306">
        <v>0</v>
      </c>
      <c r="CA35" s="306">
        <v>0</v>
      </c>
      <c r="CB35" s="306">
        <v>0</v>
      </c>
      <c r="CC35" s="306">
        <v>0</v>
      </c>
      <c r="CD35" s="306">
        <v>0</v>
      </c>
      <c r="CE35" s="306">
        <v>0</v>
      </c>
      <c r="CF35" s="306">
        <v>0</v>
      </c>
      <c r="CG35" s="306">
        <v>0</v>
      </c>
      <c r="CH35" s="306">
        <v>0</v>
      </c>
      <c r="CI35" s="306">
        <v>0</v>
      </c>
      <c r="CK35" s="221">
        <v>17</v>
      </c>
      <c r="CL35" s="221">
        <f t="shared" si="58"/>
        <v>0</v>
      </c>
      <c r="CM35" s="221">
        <f t="shared" si="33"/>
        <v>0</v>
      </c>
      <c r="CN35" s="221">
        <f t="shared" si="34"/>
        <v>0</v>
      </c>
      <c r="CO35" s="221">
        <f t="shared" si="35"/>
        <v>0</v>
      </c>
      <c r="CP35" s="221">
        <f t="shared" si="36"/>
        <v>0</v>
      </c>
      <c r="CQ35" s="221">
        <f t="shared" si="37"/>
        <v>0</v>
      </c>
      <c r="CR35" s="221">
        <f t="shared" si="38"/>
        <v>0</v>
      </c>
      <c r="CS35" s="221">
        <f t="shared" si="39"/>
        <v>0</v>
      </c>
      <c r="CT35" s="221">
        <f t="shared" si="40"/>
        <v>0</v>
      </c>
      <c r="CU35" s="221">
        <f t="shared" si="41"/>
        <v>0</v>
      </c>
      <c r="CV35" s="221">
        <f t="shared" si="42"/>
        <v>0</v>
      </c>
      <c r="CW35" s="221">
        <f t="shared" si="43"/>
        <v>0</v>
      </c>
      <c r="DA35" s="306">
        <v>17</v>
      </c>
      <c r="DB35" s="22" t="e">
        <f>#REF!</f>
        <v>#REF!</v>
      </c>
      <c r="DC35" s="22" t="e">
        <f>#REF!</f>
        <v>#REF!</v>
      </c>
      <c r="DD35" s="22" t="e">
        <f>#REF!</f>
        <v>#REF!</v>
      </c>
      <c r="DE35" s="22" t="e">
        <f>#REF!</f>
        <v>#REF!</v>
      </c>
      <c r="DF35" s="22" t="e">
        <f>#REF!</f>
        <v>#REF!</v>
      </c>
      <c r="DG35" s="22" t="e">
        <f>#REF!</f>
        <v>#REF!</v>
      </c>
      <c r="DH35" s="22" t="e">
        <f>#REF!</f>
        <v>#REF!</v>
      </c>
      <c r="DI35" s="22" t="e">
        <f>#REF!</f>
        <v>#REF!</v>
      </c>
      <c r="DJ35" s="22" t="e">
        <f>#REF!</f>
        <v>#REF!</v>
      </c>
      <c r="DK35" s="22" t="e">
        <f>#REF!</f>
        <v>#REF!</v>
      </c>
      <c r="DL35" s="22" t="e">
        <f>#REF!</f>
        <v>#REF!</v>
      </c>
      <c r="DM35" s="22" t="e">
        <f>#REF!</f>
        <v>#REF!</v>
      </c>
    </row>
    <row r="36" spans="2:117" ht="15.6" x14ac:dyDescent="0.3">
      <c r="B36" s="225">
        <v>11</v>
      </c>
      <c r="C36" s="234" t="e">
        <f t="shared" ref="C36:N36" si="62">DB41</f>
        <v>#REF!</v>
      </c>
      <c r="D36" s="235" t="e">
        <f t="shared" si="62"/>
        <v>#REF!</v>
      </c>
      <c r="E36" s="235" t="e">
        <f t="shared" si="62"/>
        <v>#REF!</v>
      </c>
      <c r="F36" s="235" t="e">
        <f t="shared" si="62"/>
        <v>#REF!</v>
      </c>
      <c r="G36" s="235" t="e">
        <f t="shared" si="62"/>
        <v>#REF!</v>
      </c>
      <c r="H36" s="235" t="e">
        <f t="shared" si="62"/>
        <v>#REF!</v>
      </c>
      <c r="I36" s="235" t="e">
        <f t="shared" si="62"/>
        <v>#REF!</v>
      </c>
      <c r="J36" s="235" t="e">
        <f t="shared" si="62"/>
        <v>#REF!</v>
      </c>
      <c r="K36" s="235" t="e">
        <f t="shared" si="62"/>
        <v>#REF!</v>
      </c>
      <c r="L36" s="235" t="e">
        <f t="shared" si="62"/>
        <v>#REF!</v>
      </c>
      <c r="M36" s="235" t="e">
        <f t="shared" si="62"/>
        <v>#REF!</v>
      </c>
      <c r="N36" s="235" t="e">
        <f t="shared" si="62"/>
        <v>#REF!</v>
      </c>
      <c r="O36" s="221"/>
      <c r="R36" s="219">
        <v>16</v>
      </c>
      <c r="S36" s="219">
        <v>0</v>
      </c>
      <c r="T36" s="219">
        <v>0</v>
      </c>
      <c r="U36" s="219">
        <v>0</v>
      </c>
      <c r="V36" s="219">
        <v>0</v>
      </c>
      <c r="W36" s="219">
        <v>0</v>
      </c>
      <c r="X36" s="219">
        <v>0</v>
      </c>
      <c r="Y36" s="219">
        <v>0</v>
      </c>
      <c r="Z36" s="219">
        <v>0</v>
      </c>
      <c r="AA36" s="219">
        <v>0</v>
      </c>
      <c r="AB36" s="219">
        <v>0</v>
      </c>
      <c r="AC36" s="219">
        <v>0</v>
      </c>
      <c r="AD36" s="219">
        <v>0</v>
      </c>
      <c r="AE36" s="219">
        <v>0</v>
      </c>
      <c r="AF36" s="219">
        <v>0</v>
      </c>
      <c r="AG36" s="219">
        <v>0</v>
      </c>
      <c r="AH36" s="219">
        <v>0</v>
      </c>
      <c r="AI36" s="219">
        <v>0</v>
      </c>
      <c r="AJ36" s="219">
        <v>0</v>
      </c>
      <c r="AK36" s="219">
        <v>0</v>
      </c>
      <c r="AL36" s="219">
        <v>0</v>
      </c>
      <c r="AM36" s="219">
        <v>0</v>
      </c>
      <c r="AN36" s="219">
        <v>0</v>
      </c>
      <c r="AO36" s="219">
        <v>0</v>
      </c>
      <c r="AP36" s="219">
        <v>0</v>
      </c>
      <c r="AQ36" s="219">
        <v>0</v>
      </c>
      <c r="AR36" s="219">
        <v>0</v>
      </c>
      <c r="AS36" s="219"/>
      <c r="AT36" s="220"/>
      <c r="AU36" s="221">
        <v>16</v>
      </c>
      <c r="AV36" s="306">
        <f t="shared" si="21"/>
        <v>0</v>
      </c>
      <c r="AW36" s="306">
        <f t="shared" si="45"/>
        <v>0</v>
      </c>
      <c r="AX36" s="308">
        <f t="shared" si="46"/>
        <v>0</v>
      </c>
      <c r="AY36" s="308">
        <f t="shared" si="47"/>
        <v>0</v>
      </c>
      <c r="AZ36" s="221">
        <f t="shared" si="22"/>
        <v>0</v>
      </c>
      <c r="BA36" s="306">
        <f t="shared" si="48"/>
        <v>0</v>
      </c>
      <c r="BB36" s="221">
        <f t="shared" si="23"/>
        <v>0</v>
      </c>
      <c r="BC36" s="306">
        <f t="shared" si="49"/>
        <v>0</v>
      </c>
      <c r="BD36" s="221">
        <f t="shared" si="24"/>
        <v>0</v>
      </c>
      <c r="BE36" s="306">
        <f t="shared" si="50"/>
        <v>0</v>
      </c>
      <c r="BF36" s="221">
        <f t="shared" si="25"/>
        <v>0</v>
      </c>
      <c r="BG36" s="306">
        <f t="shared" si="51"/>
        <v>0</v>
      </c>
      <c r="BH36" s="221">
        <f t="shared" si="26"/>
        <v>0</v>
      </c>
      <c r="BI36" s="306">
        <f t="shared" si="52"/>
        <v>0</v>
      </c>
      <c r="BJ36" s="221">
        <f t="shared" si="27"/>
        <v>0</v>
      </c>
      <c r="BK36" s="306">
        <f t="shared" si="53"/>
        <v>0</v>
      </c>
      <c r="BL36" s="221">
        <f t="shared" si="28"/>
        <v>0</v>
      </c>
      <c r="BM36" s="306">
        <f t="shared" si="54"/>
        <v>0</v>
      </c>
      <c r="BN36" s="221">
        <f t="shared" si="29"/>
        <v>0</v>
      </c>
      <c r="BO36" s="306">
        <f t="shared" si="55"/>
        <v>0</v>
      </c>
      <c r="BP36" s="221">
        <f t="shared" si="30"/>
        <v>0</v>
      </c>
      <c r="BQ36" s="306">
        <f t="shared" si="56"/>
        <v>0</v>
      </c>
      <c r="BR36" s="221">
        <f t="shared" si="31"/>
        <v>0</v>
      </c>
      <c r="BS36" s="306">
        <f t="shared" si="57"/>
        <v>0</v>
      </c>
      <c r="BT36" s="221">
        <f t="shared" si="60"/>
        <v>0</v>
      </c>
      <c r="BU36" s="221">
        <f t="shared" si="32"/>
        <v>0</v>
      </c>
      <c r="BW36" s="306">
        <v>16</v>
      </c>
      <c r="BX36" s="306">
        <v>0</v>
      </c>
      <c r="BY36" s="306">
        <v>0</v>
      </c>
      <c r="BZ36" s="306">
        <v>0</v>
      </c>
      <c r="CA36" s="306">
        <v>0</v>
      </c>
      <c r="CB36" s="306">
        <v>0</v>
      </c>
      <c r="CC36" s="306">
        <v>0</v>
      </c>
      <c r="CD36" s="306">
        <v>0</v>
      </c>
      <c r="CE36" s="306">
        <v>0</v>
      </c>
      <c r="CF36" s="306">
        <v>0</v>
      </c>
      <c r="CG36" s="306">
        <v>0</v>
      </c>
      <c r="CH36" s="306">
        <v>0</v>
      </c>
      <c r="CI36" s="306">
        <v>0</v>
      </c>
      <c r="CK36" s="221">
        <v>16</v>
      </c>
      <c r="CL36" s="221">
        <f t="shared" si="58"/>
        <v>0</v>
      </c>
      <c r="CM36" s="221">
        <f t="shared" si="33"/>
        <v>0</v>
      </c>
      <c r="CN36" s="221">
        <f t="shared" si="34"/>
        <v>0</v>
      </c>
      <c r="CO36" s="221">
        <f t="shared" si="35"/>
        <v>0</v>
      </c>
      <c r="CP36" s="221">
        <f t="shared" si="36"/>
        <v>0</v>
      </c>
      <c r="CQ36" s="221">
        <f t="shared" si="37"/>
        <v>0</v>
      </c>
      <c r="CR36" s="221">
        <f t="shared" si="38"/>
        <v>0</v>
      </c>
      <c r="CS36" s="221">
        <f t="shared" si="39"/>
        <v>0</v>
      </c>
      <c r="CT36" s="221">
        <f t="shared" si="40"/>
        <v>0</v>
      </c>
      <c r="CU36" s="221">
        <f t="shared" si="41"/>
        <v>0</v>
      </c>
      <c r="CV36" s="221">
        <f t="shared" si="42"/>
        <v>0</v>
      </c>
      <c r="CW36" s="221">
        <f t="shared" si="43"/>
        <v>0</v>
      </c>
      <c r="DA36" s="306">
        <v>16</v>
      </c>
      <c r="DB36" s="22" t="e">
        <f>#REF!</f>
        <v>#REF!</v>
      </c>
      <c r="DC36" s="22" t="e">
        <f>#REF!</f>
        <v>#REF!</v>
      </c>
      <c r="DD36" s="22" t="e">
        <f>#REF!</f>
        <v>#REF!</v>
      </c>
      <c r="DE36" s="22" t="e">
        <f>#REF!</f>
        <v>#REF!</v>
      </c>
      <c r="DF36" s="22" t="e">
        <f>#REF!</f>
        <v>#REF!</v>
      </c>
      <c r="DG36" s="22" t="e">
        <f>#REF!</f>
        <v>#REF!</v>
      </c>
      <c r="DH36" s="22" t="e">
        <f>#REF!</f>
        <v>#REF!</v>
      </c>
      <c r="DI36" s="22" t="e">
        <f>#REF!</f>
        <v>#REF!</v>
      </c>
      <c r="DJ36" s="22" t="e">
        <f>#REF!</f>
        <v>#REF!</v>
      </c>
      <c r="DK36" s="22" t="e">
        <f>#REF!</f>
        <v>#REF!</v>
      </c>
      <c r="DL36" s="22" t="e">
        <f>#REF!</f>
        <v>#REF!</v>
      </c>
      <c r="DM36" s="22" t="e">
        <f>#REF!</f>
        <v>#REF!</v>
      </c>
    </row>
    <row r="37" spans="2:117" ht="15.6" x14ac:dyDescent="0.3">
      <c r="B37" s="225">
        <v>10</v>
      </c>
      <c r="C37" s="234" t="e">
        <f t="shared" ref="C37:N37" si="63">DB42</f>
        <v>#REF!</v>
      </c>
      <c r="D37" s="235" t="e">
        <f t="shared" si="63"/>
        <v>#REF!</v>
      </c>
      <c r="E37" s="235" t="e">
        <f t="shared" si="63"/>
        <v>#REF!</v>
      </c>
      <c r="F37" s="235" t="e">
        <f t="shared" si="63"/>
        <v>#REF!</v>
      </c>
      <c r="G37" s="235" t="e">
        <f t="shared" si="63"/>
        <v>#REF!</v>
      </c>
      <c r="H37" s="235" t="e">
        <f t="shared" si="63"/>
        <v>#REF!</v>
      </c>
      <c r="I37" s="235" t="e">
        <f t="shared" si="63"/>
        <v>#REF!</v>
      </c>
      <c r="J37" s="235" t="e">
        <f t="shared" si="63"/>
        <v>#REF!</v>
      </c>
      <c r="K37" s="235" t="e">
        <f t="shared" si="63"/>
        <v>#REF!</v>
      </c>
      <c r="L37" s="235" t="e">
        <f t="shared" si="63"/>
        <v>#REF!</v>
      </c>
      <c r="M37" s="235" t="e">
        <f t="shared" si="63"/>
        <v>#REF!</v>
      </c>
      <c r="N37" s="235" t="e">
        <f t="shared" si="63"/>
        <v>#REF!</v>
      </c>
      <c r="O37" s="221"/>
      <c r="R37" s="219">
        <v>15</v>
      </c>
      <c r="S37" s="219">
        <v>0</v>
      </c>
      <c r="T37" s="219">
        <v>0</v>
      </c>
      <c r="U37" s="219">
        <v>0</v>
      </c>
      <c r="V37" s="219">
        <v>0</v>
      </c>
      <c r="W37" s="219">
        <v>0</v>
      </c>
      <c r="X37" s="219">
        <v>0</v>
      </c>
      <c r="Y37" s="219">
        <v>0</v>
      </c>
      <c r="Z37" s="219">
        <v>0</v>
      </c>
      <c r="AA37" s="219">
        <v>0</v>
      </c>
      <c r="AB37" s="219">
        <v>0</v>
      </c>
      <c r="AC37" s="219">
        <v>0</v>
      </c>
      <c r="AD37" s="219">
        <v>0</v>
      </c>
      <c r="AE37" s="219">
        <v>0</v>
      </c>
      <c r="AF37" s="219">
        <v>0</v>
      </c>
      <c r="AG37" s="219">
        <v>0</v>
      </c>
      <c r="AH37" s="219">
        <v>0</v>
      </c>
      <c r="AI37" s="219">
        <v>0</v>
      </c>
      <c r="AJ37" s="219">
        <v>0</v>
      </c>
      <c r="AK37" s="219">
        <v>0</v>
      </c>
      <c r="AL37" s="219">
        <v>0</v>
      </c>
      <c r="AM37" s="219">
        <v>0</v>
      </c>
      <c r="AN37" s="219">
        <v>0</v>
      </c>
      <c r="AO37" s="219">
        <v>0</v>
      </c>
      <c r="AP37" s="219">
        <v>0</v>
      </c>
      <c r="AQ37" s="219">
        <v>0</v>
      </c>
      <c r="AR37" s="219">
        <v>0</v>
      </c>
      <c r="AS37" s="219"/>
      <c r="AT37" s="220"/>
      <c r="AU37" s="221">
        <v>15</v>
      </c>
      <c r="AV37" s="306">
        <f t="shared" si="21"/>
        <v>0</v>
      </c>
      <c r="AW37" s="306">
        <f t="shared" si="45"/>
        <v>0</v>
      </c>
      <c r="AX37" s="308">
        <f t="shared" si="46"/>
        <v>0</v>
      </c>
      <c r="AY37" s="308">
        <f t="shared" si="47"/>
        <v>0</v>
      </c>
      <c r="AZ37" s="221">
        <f t="shared" si="22"/>
        <v>0</v>
      </c>
      <c r="BA37" s="306">
        <f t="shared" si="48"/>
        <v>0</v>
      </c>
      <c r="BB37" s="221">
        <f t="shared" si="23"/>
        <v>0</v>
      </c>
      <c r="BC37" s="306">
        <f t="shared" si="49"/>
        <v>0</v>
      </c>
      <c r="BD37" s="221">
        <f t="shared" si="24"/>
        <v>0</v>
      </c>
      <c r="BE37" s="306">
        <f t="shared" si="50"/>
        <v>0</v>
      </c>
      <c r="BF37" s="221">
        <f t="shared" si="25"/>
        <v>0</v>
      </c>
      <c r="BG37" s="306">
        <f t="shared" si="51"/>
        <v>0</v>
      </c>
      <c r="BH37" s="221">
        <f t="shared" si="26"/>
        <v>0</v>
      </c>
      <c r="BI37" s="306">
        <f t="shared" si="52"/>
        <v>0</v>
      </c>
      <c r="BJ37" s="221">
        <f t="shared" si="27"/>
        <v>0</v>
      </c>
      <c r="BK37" s="306">
        <f t="shared" si="53"/>
        <v>0</v>
      </c>
      <c r="BL37" s="221">
        <f t="shared" si="28"/>
        <v>0</v>
      </c>
      <c r="BM37" s="306">
        <f t="shared" si="54"/>
        <v>0</v>
      </c>
      <c r="BN37" s="221">
        <f t="shared" si="29"/>
        <v>0</v>
      </c>
      <c r="BO37" s="306">
        <f t="shared" si="55"/>
        <v>0</v>
      </c>
      <c r="BP37" s="221">
        <f t="shared" si="30"/>
        <v>0</v>
      </c>
      <c r="BQ37" s="306">
        <f t="shared" si="56"/>
        <v>0</v>
      </c>
      <c r="BR37" s="221">
        <f t="shared" si="31"/>
        <v>0</v>
      </c>
      <c r="BS37" s="306">
        <f t="shared" si="57"/>
        <v>0</v>
      </c>
      <c r="BT37" s="221">
        <f t="shared" si="60"/>
        <v>0</v>
      </c>
      <c r="BU37" s="221">
        <f t="shared" si="32"/>
        <v>0</v>
      </c>
      <c r="BW37" s="306">
        <v>15</v>
      </c>
      <c r="BX37" s="306">
        <v>0</v>
      </c>
      <c r="BY37" s="306">
        <v>0</v>
      </c>
      <c r="BZ37" s="306">
        <v>0</v>
      </c>
      <c r="CA37" s="306">
        <v>0</v>
      </c>
      <c r="CB37" s="306">
        <v>0</v>
      </c>
      <c r="CC37" s="306">
        <v>0</v>
      </c>
      <c r="CD37" s="306">
        <v>0</v>
      </c>
      <c r="CE37" s="306">
        <v>0</v>
      </c>
      <c r="CF37" s="306">
        <v>0</v>
      </c>
      <c r="CG37" s="306">
        <v>0</v>
      </c>
      <c r="CH37" s="306">
        <v>0</v>
      </c>
      <c r="CI37" s="306">
        <v>0</v>
      </c>
      <c r="CK37" s="221">
        <v>15</v>
      </c>
      <c r="CL37" s="221">
        <f>BX37/100</f>
        <v>0</v>
      </c>
      <c r="CM37" s="221">
        <f t="shared" si="33"/>
        <v>0</v>
      </c>
      <c r="CN37" s="221">
        <f t="shared" si="34"/>
        <v>0</v>
      </c>
      <c r="CO37" s="221">
        <f t="shared" si="35"/>
        <v>0</v>
      </c>
      <c r="CP37" s="221">
        <f t="shared" si="36"/>
        <v>0</v>
      </c>
      <c r="CQ37" s="221">
        <f t="shared" si="37"/>
        <v>0</v>
      </c>
      <c r="CR37" s="221">
        <f t="shared" si="38"/>
        <v>0</v>
      </c>
      <c r="CS37" s="221">
        <f t="shared" si="39"/>
        <v>0</v>
      </c>
      <c r="CT37" s="221">
        <f t="shared" si="40"/>
        <v>0</v>
      </c>
      <c r="CU37" s="221">
        <f t="shared" si="41"/>
        <v>0</v>
      </c>
      <c r="CV37" s="221">
        <f t="shared" si="42"/>
        <v>0</v>
      </c>
      <c r="CW37" s="221">
        <f t="shared" si="43"/>
        <v>0</v>
      </c>
      <c r="DA37" s="306">
        <v>15</v>
      </c>
      <c r="DB37" s="22" t="e">
        <f>#REF!</f>
        <v>#REF!</v>
      </c>
      <c r="DC37" s="22" t="e">
        <f>#REF!</f>
        <v>#REF!</v>
      </c>
      <c r="DD37" s="22" t="e">
        <f>#REF!</f>
        <v>#REF!</v>
      </c>
      <c r="DE37" s="22" t="e">
        <f>#REF!</f>
        <v>#REF!</v>
      </c>
      <c r="DF37" s="22" t="e">
        <f>#REF!</f>
        <v>#REF!</v>
      </c>
      <c r="DG37" s="22" t="e">
        <f>#REF!</f>
        <v>#REF!</v>
      </c>
      <c r="DH37" s="22" t="e">
        <f>#REF!</f>
        <v>#REF!</v>
      </c>
      <c r="DI37" s="22" t="e">
        <f>#REF!</f>
        <v>#REF!</v>
      </c>
      <c r="DJ37" s="22" t="e">
        <f>#REF!</f>
        <v>#REF!</v>
      </c>
      <c r="DK37" s="22" t="e">
        <f>#REF!</f>
        <v>#REF!</v>
      </c>
      <c r="DL37" s="22" t="e">
        <f>#REF!</f>
        <v>#REF!</v>
      </c>
      <c r="DM37" s="22" t="e">
        <f>#REF!</f>
        <v>#REF!</v>
      </c>
    </row>
    <row r="38" spans="2:117" ht="15.6" x14ac:dyDescent="0.3">
      <c r="B38" s="225">
        <v>9</v>
      </c>
      <c r="C38" s="234" t="e">
        <f t="shared" ref="C38:N38" si="64">DB43</f>
        <v>#REF!</v>
      </c>
      <c r="D38" s="235" t="e">
        <f t="shared" si="64"/>
        <v>#REF!</v>
      </c>
      <c r="E38" s="235" t="e">
        <f t="shared" si="64"/>
        <v>#REF!</v>
      </c>
      <c r="F38" s="235" t="e">
        <f t="shared" si="64"/>
        <v>#REF!</v>
      </c>
      <c r="G38" s="235" t="e">
        <f t="shared" si="64"/>
        <v>#REF!</v>
      </c>
      <c r="H38" s="235" t="e">
        <f t="shared" si="64"/>
        <v>#REF!</v>
      </c>
      <c r="I38" s="235" t="e">
        <f t="shared" si="64"/>
        <v>#REF!</v>
      </c>
      <c r="J38" s="235" t="e">
        <f t="shared" si="64"/>
        <v>#REF!</v>
      </c>
      <c r="K38" s="235" t="e">
        <f t="shared" si="64"/>
        <v>#REF!</v>
      </c>
      <c r="L38" s="235" t="e">
        <f t="shared" si="64"/>
        <v>#REF!</v>
      </c>
      <c r="M38" s="235" t="e">
        <f t="shared" si="64"/>
        <v>#REF!</v>
      </c>
      <c r="N38" s="235" t="e">
        <f t="shared" si="64"/>
        <v>#REF!</v>
      </c>
      <c r="O38" s="221"/>
      <c r="R38" s="219">
        <v>14</v>
      </c>
      <c r="S38" s="219">
        <v>0</v>
      </c>
      <c r="T38" s="219">
        <v>0</v>
      </c>
      <c r="U38" s="219">
        <v>0</v>
      </c>
      <c r="V38" s="219">
        <v>0</v>
      </c>
      <c r="W38" s="219">
        <v>0</v>
      </c>
      <c r="X38" s="219">
        <v>0</v>
      </c>
      <c r="Y38" s="219">
        <v>0</v>
      </c>
      <c r="Z38" s="219">
        <v>0</v>
      </c>
      <c r="AA38" s="219">
        <v>0</v>
      </c>
      <c r="AB38" s="219">
        <v>0</v>
      </c>
      <c r="AC38" s="219">
        <v>0</v>
      </c>
      <c r="AD38" s="219">
        <v>0</v>
      </c>
      <c r="AE38" s="219">
        <v>0</v>
      </c>
      <c r="AF38" s="219">
        <v>0</v>
      </c>
      <c r="AG38" s="219">
        <v>0</v>
      </c>
      <c r="AH38" s="219">
        <v>0</v>
      </c>
      <c r="AI38" s="219">
        <v>0</v>
      </c>
      <c r="AJ38" s="219">
        <v>0</v>
      </c>
      <c r="AK38" s="219">
        <v>0</v>
      </c>
      <c r="AL38" s="219">
        <v>0</v>
      </c>
      <c r="AM38" s="219">
        <v>0</v>
      </c>
      <c r="AN38" s="219">
        <v>0</v>
      </c>
      <c r="AO38" s="219">
        <v>0</v>
      </c>
      <c r="AP38" s="219">
        <v>0</v>
      </c>
      <c r="AQ38" s="219">
        <v>0</v>
      </c>
      <c r="AR38" s="219">
        <v>0</v>
      </c>
      <c r="AS38" s="219"/>
      <c r="AT38" s="220"/>
      <c r="AU38" s="221">
        <v>14</v>
      </c>
      <c r="AV38" s="306">
        <f t="shared" si="21"/>
        <v>0</v>
      </c>
      <c r="AW38" s="306">
        <f t="shared" si="45"/>
        <v>0</v>
      </c>
      <c r="AX38" s="308">
        <f t="shared" si="46"/>
        <v>0</v>
      </c>
      <c r="AY38" s="308">
        <f t="shared" si="47"/>
        <v>0</v>
      </c>
      <c r="AZ38" s="221">
        <f t="shared" si="22"/>
        <v>0</v>
      </c>
      <c r="BA38" s="306">
        <f t="shared" si="48"/>
        <v>0</v>
      </c>
      <c r="BB38" s="221">
        <f t="shared" si="23"/>
        <v>0</v>
      </c>
      <c r="BC38" s="306">
        <f t="shared" si="49"/>
        <v>0</v>
      </c>
      <c r="BD38" s="221">
        <f t="shared" si="24"/>
        <v>0</v>
      </c>
      <c r="BE38" s="306">
        <f t="shared" si="50"/>
        <v>0</v>
      </c>
      <c r="BF38" s="221">
        <f t="shared" si="25"/>
        <v>0</v>
      </c>
      <c r="BG38" s="306">
        <f t="shared" si="51"/>
        <v>0</v>
      </c>
      <c r="BH38" s="221">
        <f t="shared" si="26"/>
        <v>0</v>
      </c>
      <c r="BI38" s="306">
        <f t="shared" si="52"/>
        <v>0</v>
      </c>
      <c r="BJ38" s="221">
        <f t="shared" si="27"/>
        <v>0</v>
      </c>
      <c r="BK38" s="306">
        <f t="shared" si="53"/>
        <v>0</v>
      </c>
      <c r="BL38" s="221">
        <f t="shared" si="28"/>
        <v>0</v>
      </c>
      <c r="BM38" s="306">
        <f t="shared" si="54"/>
        <v>0</v>
      </c>
      <c r="BN38" s="221">
        <f t="shared" si="29"/>
        <v>0</v>
      </c>
      <c r="BO38" s="306">
        <f t="shared" si="55"/>
        <v>0</v>
      </c>
      <c r="BP38" s="221">
        <f t="shared" si="30"/>
        <v>0</v>
      </c>
      <c r="BQ38" s="306">
        <f t="shared" si="56"/>
        <v>0</v>
      </c>
      <c r="BR38" s="221">
        <f t="shared" si="31"/>
        <v>0</v>
      </c>
      <c r="BS38" s="306">
        <f t="shared" si="57"/>
        <v>0</v>
      </c>
      <c r="BT38" s="221">
        <f t="shared" si="60"/>
        <v>0</v>
      </c>
      <c r="BU38" s="221">
        <f t="shared" si="32"/>
        <v>0</v>
      </c>
      <c r="BW38" s="306">
        <v>14</v>
      </c>
      <c r="BX38" s="306">
        <v>0</v>
      </c>
      <c r="BY38" s="306">
        <v>0</v>
      </c>
      <c r="BZ38" s="306">
        <v>0</v>
      </c>
      <c r="CA38" s="306">
        <v>0</v>
      </c>
      <c r="CB38" s="306">
        <v>0</v>
      </c>
      <c r="CC38" s="306">
        <v>0</v>
      </c>
      <c r="CD38" s="306">
        <v>0</v>
      </c>
      <c r="CE38" s="306">
        <v>0</v>
      </c>
      <c r="CF38" s="306">
        <v>0</v>
      </c>
      <c r="CG38" s="306">
        <v>0</v>
      </c>
      <c r="CH38" s="306">
        <v>0</v>
      </c>
      <c r="CI38" s="306">
        <v>0</v>
      </c>
      <c r="CK38" s="221">
        <v>14</v>
      </c>
      <c r="CL38" s="221">
        <f t="shared" si="58"/>
        <v>0</v>
      </c>
      <c r="CM38" s="221">
        <f t="shared" si="33"/>
        <v>0</v>
      </c>
      <c r="CN38" s="221">
        <f t="shared" si="34"/>
        <v>0</v>
      </c>
      <c r="CO38" s="221">
        <f t="shared" si="35"/>
        <v>0</v>
      </c>
      <c r="CP38" s="221">
        <f t="shared" si="36"/>
        <v>0</v>
      </c>
      <c r="CQ38" s="221">
        <f t="shared" si="37"/>
        <v>0</v>
      </c>
      <c r="CR38" s="221">
        <f t="shared" si="38"/>
        <v>0</v>
      </c>
      <c r="CS38" s="221">
        <f t="shared" si="39"/>
        <v>0</v>
      </c>
      <c r="CT38" s="221">
        <f t="shared" si="40"/>
        <v>0</v>
      </c>
      <c r="CU38" s="221">
        <f t="shared" si="41"/>
        <v>0</v>
      </c>
      <c r="CV38" s="221">
        <f t="shared" si="42"/>
        <v>0</v>
      </c>
      <c r="CW38" s="221">
        <f t="shared" si="43"/>
        <v>0</v>
      </c>
      <c r="DA38" s="306">
        <v>14</v>
      </c>
      <c r="DB38" s="22" t="e">
        <f>#REF!</f>
        <v>#REF!</v>
      </c>
      <c r="DC38" s="22" t="e">
        <f>#REF!</f>
        <v>#REF!</v>
      </c>
      <c r="DD38" s="22" t="e">
        <f>#REF!</f>
        <v>#REF!</v>
      </c>
      <c r="DE38" s="22" t="e">
        <f>#REF!</f>
        <v>#REF!</v>
      </c>
      <c r="DF38" s="22" t="e">
        <f>#REF!</f>
        <v>#REF!</v>
      </c>
      <c r="DG38" s="22" t="e">
        <f>#REF!</f>
        <v>#REF!</v>
      </c>
      <c r="DH38" s="22" t="e">
        <f>#REF!</f>
        <v>#REF!</v>
      </c>
      <c r="DI38" s="22" t="e">
        <f>#REF!</f>
        <v>#REF!</v>
      </c>
      <c r="DJ38" s="22" t="e">
        <f>#REF!</f>
        <v>#REF!</v>
      </c>
      <c r="DK38" s="22" t="e">
        <f>#REF!</f>
        <v>#REF!</v>
      </c>
      <c r="DL38" s="22" t="e">
        <f>#REF!</f>
        <v>#REF!</v>
      </c>
      <c r="DM38" s="22" t="e">
        <f>#REF!</f>
        <v>#REF!</v>
      </c>
    </row>
    <row r="39" spans="2:117" ht="15.6" x14ac:dyDescent="0.3">
      <c r="B39" s="225">
        <v>8</v>
      </c>
      <c r="C39" s="234" t="e">
        <f t="shared" ref="C39:N39" si="65">DB44</f>
        <v>#REF!</v>
      </c>
      <c r="D39" s="235" t="e">
        <f t="shared" si="65"/>
        <v>#REF!</v>
      </c>
      <c r="E39" s="235" t="e">
        <f t="shared" si="65"/>
        <v>#REF!</v>
      </c>
      <c r="F39" s="235" t="e">
        <f t="shared" si="65"/>
        <v>#REF!</v>
      </c>
      <c r="G39" s="235" t="e">
        <f t="shared" si="65"/>
        <v>#REF!</v>
      </c>
      <c r="H39" s="235" t="e">
        <f t="shared" si="65"/>
        <v>#REF!</v>
      </c>
      <c r="I39" s="235" t="e">
        <f t="shared" si="65"/>
        <v>#REF!</v>
      </c>
      <c r="J39" s="235" t="e">
        <f t="shared" si="65"/>
        <v>#REF!</v>
      </c>
      <c r="K39" s="235" t="e">
        <f t="shared" si="65"/>
        <v>#REF!</v>
      </c>
      <c r="L39" s="235" t="e">
        <f t="shared" si="65"/>
        <v>#REF!</v>
      </c>
      <c r="M39" s="235" t="e">
        <f t="shared" si="65"/>
        <v>#REF!</v>
      </c>
      <c r="N39" s="235" t="e">
        <f t="shared" si="65"/>
        <v>#REF!</v>
      </c>
      <c r="O39" s="221"/>
      <c r="R39" s="219">
        <v>13</v>
      </c>
      <c r="S39" s="219">
        <v>0</v>
      </c>
      <c r="T39" s="219">
        <v>0</v>
      </c>
      <c r="U39" s="219">
        <v>0</v>
      </c>
      <c r="V39" s="219">
        <v>0</v>
      </c>
      <c r="W39" s="219">
        <v>0</v>
      </c>
      <c r="X39" s="219">
        <v>0</v>
      </c>
      <c r="Y39" s="219">
        <v>0</v>
      </c>
      <c r="Z39" s="219">
        <v>0</v>
      </c>
      <c r="AA39" s="219">
        <v>0</v>
      </c>
      <c r="AB39" s="219">
        <v>0</v>
      </c>
      <c r="AC39" s="219">
        <v>0</v>
      </c>
      <c r="AD39" s="219">
        <v>0</v>
      </c>
      <c r="AE39" s="219">
        <v>0</v>
      </c>
      <c r="AF39" s="219">
        <v>0</v>
      </c>
      <c r="AG39" s="219">
        <v>0</v>
      </c>
      <c r="AH39" s="219">
        <v>0</v>
      </c>
      <c r="AI39" s="219">
        <v>0</v>
      </c>
      <c r="AJ39" s="219">
        <v>0</v>
      </c>
      <c r="AK39" s="219">
        <v>0</v>
      </c>
      <c r="AL39" s="219">
        <v>0</v>
      </c>
      <c r="AM39" s="219">
        <v>0</v>
      </c>
      <c r="AN39" s="219">
        <v>0</v>
      </c>
      <c r="AO39" s="219">
        <v>0</v>
      </c>
      <c r="AP39" s="219">
        <v>0</v>
      </c>
      <c r="AQ39" s="219">
        <v>0</v>
      </c>
      <c r="AR39" s="219">
        <v>0</v>
      </c>
      <c r="AS39" s="219"/>
      <c r="AT39" s="220"/>
      <c r="AU39" s="221">
        <v>13</v>
      </c>
      <c r="AV39" s="306">
        <f t="shared" si="21"/>
        <v>0</v>
      </c>
      <c r="AW39" s="306">
        <f t="shared" si="45"/>
        <v>0</v>
      </c>
      <c r="AX39" s="308">
        <f t="shared" si="46"/>
        <v>0</v>
      </c>
      <c r="AY39" s="308">
        <f t="shared" si="47"/>
        <v>0</v>
      </c>
      <c r="AZ39" s="221">
        <f t="shared" si="22"/>
        <v>0</v>
      </c>
      <c r="BA39" s="306">
        <f t="shared" si="48"/>
        <v>0</v>
      </c>
      <c r="BB39" s="221">
        <f t="shared" si="23"/>
        <v>0</v>
      </c>
      <c r="BC39" s="306">
        <f t="shared" si="49"/>
        <v>0</v>
      </c>
      <c r="BD39" s="221">
        <f t="shared" si="24"/>
        <v>0</v>
      </c>
      <c r="BE39" s="306">
        <f t="shared" si="50"/>
        <v>0</v>
      </c>
      <c r="BF39" s="221">
        <f t="shared" si="25"/>
        <v>0</v>
      </c>
      <c r="BG39" s="306">
        <f t="shared" si="51"/>
        <v>0</v>
      </c>
      <c r="BH39" s="221">
        <f t="shared" si="26"/>
        <v>0</v>
      </c>
      <c r="BI39" s="306">
        <f t="shared" si="52"/>
        <v>0</v>
      </c>
      <c r="BJ39" s="221">
        <f t="shared" si="27"/>
        <v>0</v>
      </c>
      <c r="BK39" s="306">
        <f t="shared" si="53"/>
        <v>0</v>
      </c>
      <c r="BL39" s="221">
        <f t="shared" si="28"/>
        <v>0</v>
      </c>
      <c r="BM39" s="306">
        <f t="shared" si="54"/>
        <v>0</v>
      </c>
      <c r="BN39" s="221">
        <f t="shared" si="29"/>
        <v>0</v>
      </c>
      <c r="BO39" s="306">
        <f t="shared" si="55"/>
        <v>0</v>
      </c>
      <c r="BP39" s="221">
        <f t="shared" si="30"/>
        <v>0</v>
      </c>
      <c r="BQ39" s="306">
        <f t="shared" si="56"/>
        <v>0</v>
      </c>
      <c r="BR39" s="221">
        <f t="shared" si="31"/>
        <v>0</v>
      </c>
      <c r="BS39" s="306">
        <f t="shared" si="57"/>
        <v>0</v>
      </c>
      <c r="BT39" s="221">
        <f t="shared" si="60"/>
        <v>0</v>
      </c>
      <c r="BU39" s="221">
        <f t="shared" si="32"/>
        <v>0</v>
      </c>
      <c r="BW39" s="306">
        <v>13</v>
      </c>
      <c r="BX39" s="306">
        <v>0</v>
      </c>
      <c r="BY39" s="306">
        <v>0</v>
      </c>
      <c r="BZ39" s="306">
        <v>0</v>
      </c>
      <c r="CA39" s="306">
        <v>0</v>
      </c>
      <c r="CB39" s="306">
        <v>0</v>
      </c>
      <c r="CC39" s="306">
        <v>0</v>
      </c>
      <c r="CD39" s="306">
        <v>0</v>
      </c>
      <c r="CE39" s="306">
        <v>0</v>
      </c>
      <c r="CF39" s="306">
        <v>0</v>
      </c>
      <c r="CG39" s="306">
        <v>0</v>
      </c>
      <c r="CH39" s="306">
        <v>0</v>
      </c>
      <c r="CI39" s="306">
        <v>0</v>
      </c>
      <c r="CK39" s="221">
        <v>13</v>
      </c>
      <c r="CL39" s="221">
        <f t="shared" si="58"/>
        <v>0</v>
      </c>
      <c r="CM39" s="221">
        <f t="shared" si="33"/>
        <v>0</v>
      </c>
      <c r="CN39" s="221">
        <f t="shared" si="34"/>
        <v>0</v>
      </c>
      <c r="CO39" s="221">
        <f t="shared" si="35"/>
        <v>0</v>
      </c>
      <c r="CP39" s="221">
        <f t="shared" si="36"/>
        <v>0</v>
      </c>
      <c r="CQ39" s="221">
        <f t="shared" si="37"/>
        <v>0</v>
      </c>
      <c r="CR39" s="221">
        <f t="shared" si="38"/>
        <v>0</v>
      </c>
      <c r="CS39" s="221">
        <f t="shared" si="39"/>
        <v>0</v>
      </c>
      <c r="CT39" s="221">
        <f t="shared" si="40"/>
        <v>0</v>
      </c>
      <c r="CU39" s="221">
        <f t="shared" si="41"/>
        <v>0</v>
      </c>
      <c r="CV39" s="221">
        <f t="shared" si="42"/>
        <v>0</v>
      </c>
      <c r="CW39" s="221">
        <f t="shared" si="43"/>
        <v>0</v>
      </c>
      <c r="DA39" s="306">
        <v>13</v>
      </c>
      <c r="DB39" s="22" t="e">
        <f>#REF!</f>
        <v>#REF!</v>
      </c>
      <c r="DC39" s="22" t="e">
        <f>#REF!</f>
        <v>#REF!</v>
      </c>
      <c r="DD39" s="22" t="e">
        <f>#REF!</f>
        <v>#REF!</v>
      </c>
      <c r="DE39" s="22" t="e">
        <f>#REF!</f>
        <v>#REF!</v>
      </c>
      <c r="DF39" s="22" t="e">
        <f>#REF!</f>
        <v>#REF!</v>
      </c>
      <c r="DG39" s="22" t="e">
        <f>#REF!</f>
        <v>#REF!</v>
      </c>
      <c r="DH39" s="22" t="e">
        <f>#REF!</f>
        <v>#REF!</v>
      </c>
      <c r="DI39" s="22" t="e">
        <f>#REF!</f>
        <v>#REF!</v>
      </c>
      <c r="DJ39" s="22" t="e">
        <f>#REF!</f>
        <v>#REF!</v>
      </c>
      <c r="DK39" s="22" t="e">
        <f>#REF!</f>
        <v>#REF!</v>
      </c>
      <c r="DL39" s="22" t="e">
        <f>#REF!</f>
        <v>#REF!</v>
      </c>
      <c r="DM39" s="22" t="e">
        <f>#REF!</f>
        <v>#REF!</v>
      </c>
    </row>
    <row r="40" spans="2:117" ht="15.6" x14ac:dyDescent="0.3">
      <c r="B40" s="225">
        <v>7</v>
      </c>
      <c r="C40" s="234" t="e">
        <f t="shared" ref="C40:N40" si="66">DB45</f>
        <v>#REF!</v>
      </c>
      <c r="D40" s="235" t="e">
        <f t="shared" si="66"/>
        <v>#REF!</v>
      </c>
      <c r="E40" s="235" t="e">
        <f t="shared" si="66"/>
        <v>#REF!</v>
      </c>
      <c r="F40" s="235" t="e">
        <f t="shared" si="66"/>
        <v>#REF!</v>
      </c>
      <c r="G40" s="235" t="e">
        <f t="shared" si="66"/>
        <v>#REF!</v>
      </c>
      <c r="H40" s="235" t="e">
        <f t="shared" si="66"/>
        <v>#REF!</v>
      </c>
      <c r="I40" s="235" t="e">
        <f t="shared" si="66"/>
        <v>#REF!</v>
      </c>
      <c r="J40" s="235" t="e">
        <f t="shared" si="66"/>
        <v>#REF!</v>
      </c>
      <c r="K40" s="235" t="e">
        <f t="shared" si="66"/>
        <v>#REF!</v>
      </c>
      <c r="L40" s="235" t="e">
        <f t="shared" si="66"/>
        <v>#REF!</v>
      </c>
      <c r="M40" s="235" t="e">
        <f t="shared" si="66"/>
        <v>#REF!</v>
      </c>
      <c r="N40" s="235" t="e">
        <f t="shared" si="66"/>
        <v>#REF!</v>
      </c>
      <c r="O40" s="221"/>
      <c r="R40" s="219">
        <v>12</v>
      </c>
      <c r="S40" s="219">
        <v>0</v>
      </c>
      <c r="T40" s="219">
        <v>0</v>
      </c>
      <c r="U40" s="219">
        <v>0</v>
      </c>
      <c r="V40" s="219">
        <v>0</v>
      </c>
      <c r="W40" s="219">
        <v>0</v>
      </c>
      <c r="X40" s="219">
        <v>0</v>
      </c>
      <c r="Y40" s="219">
        <v>0</v>
      </c>
      <c r="Z40" s="219">
        <v>0</v>
      </c>
      <c r="AA40" s="219">
        <v>0</v>
      </c>
      <c r="AB40" s="219">
        <v>0</v>
      </c>
      <c r="AC40" s="219">
        <v>0</v>
      </c>
      <c r="AD40" s="219">
        <v>0</v>
      </c>
      <c r="AE40" s="219">
        <v>0</v>
      </c>
      <c r="AF40" s="219">
        <v>0</v>
      </c>
      <c r="AG40" s="219">
        <v>0</v>
      </c>
      <c r="AH40" s="219">
        <v>0</v>
      </c>
      <c r="AI40" s="219">
        <v>0</v>
      </c>
      <c r="AJ40" s="219">
        <v>0</v>
      </c>
      <c r="AK40" s="219">
        <v>0</v>
      </c>
      <c r="AL40" s="219">
        <v>0</v>
      </c>
      <c r="AM40" s="219">
        <v>0</v>
      </c>
      <c r="AN40" s="219">
        <v>0</v>
      </c>
      <c r="AO40" s="219">
        <v>0</v>
      </c>
      <c r="AP40" s="219">
        <v>0</v>
      </c>
      <c r="AQ40" s="219">
        <v>0</v>
      </c>
      <c r="AR40" s="219">
        <v>0</v>
      </c>
      <c r="AS40" s="219"/>
      <c r="AT40" s="220"/>
      <c r="AU40" s="221">
        <v>12</v>
      </c>
      <c r="AV40" s="306">
        <f t="shared" si="21"/>
        <v>0</v>
      </c>
      <c r="AW40" s="306">
        <f t="shared" si="45"/>
        <v>0</v>
      </c>
      <c r="AX40" s="308">
        <f t="shared" si="46"/>
        <v>0</v>
      </c>
      <c r="AY40" s="308">
        <f t="shared" si="47"/>
        <v>0</v>
      </c>
      <c r="AZ40" s="221">
        <f t="shared" si="22"/>
        <v>0</v>
      </c>
      <c r="BA40" s="306">
        <f t="shared" si="48"/>
        <v>0</v>
      </c>
      <c r="BB40" s="221">
        <f t="shared" si="23"/>
        <v>0</v>
      </c>
      <c r="BC40" s="306">
        <f t="shared" si="49"/>
        <v>0</v>
      </c>
      <c r="BD40" s="221">
        <f t="shared" si="24"/>
        <v>0</v>
      </c>
      <c r="BE40" s="306">
        <f t="shared" si="50"/>
        <v>0</v>
      </c>
      <c r="BF40" s="221">
        <f t="shared" si="25"/>
        <v>0</v>
      </c>
      <c r="BG40" s="306">
        <f t="shared" si="51"/>
        <v>0</v>
      </c>
      <c r="BH40" s="221">
        <f t="shared" si="26"/>
        <v>0</v>
      </c>
      <c r="BI40" s="306">
        <f t="shared" si="52"/>
        <v>0</v>
      </c>
      <c r="BJ40" s="221">
        <f t="shared" si="27"/>
        <v>0</v>
      </c>
      <c r="BK40" s="306">
        <f t="shared" si="53"/>
        <v>0</v>
      </c>
      <c r="BL40" s="221">
        <f t="shared" si="28"/>
        <v>0</v>
      </c>
      <c r="BM40" s="306">
        <f t="shared" si="54"/>
        <v>0</v>
      </c>
      <c r="BN40" s="221">
        <f t="shared" si="29"/>
        <v>0</v>
      </c>
      <c r="BO40" s="306">
        <f t="shared" si="55"/>
        <v>0</v>
      </c>
      <c r="BP40" s="221">
        <f t="shared" si="30"/>
        <v>0</v>
      </c>
      <c r="BQ40" s="306">
        <f t="shared" si="56"/>
        <v>0</v>
      </c>
      <c r="BR40" s="221">
        <f t="shared" si="31"/>
        <v>0</v>
      </c>
      <c r="BS40" s="306">
        <f t="shared" si="57"/>
        <v>0</v>
      </c>
      <c r="BT40" s="221">
        <f t="shared" si="60"/>
        <v>0</v>
      </c>
      <c r="BU40" s="221">
        <f t="shared" si="32"/>
        <v>0</v>
      </c>
      <c r="BW40" s="306">
        <v>12</v>
      </c>
      <c r="BX40" s="306">
        <v>0</v>
      </c>
      <c r="BY40" s="306">
        <v>0</v>
      </c>
      <c r="BZ40" s="306">
        <v>0</v>
      </c>
      <c r="CA40" s="306">
        <v>0</v>
      </c>
      <c r="CB40" s="306">
        <v>0</v>
      </c>
      <c r="CC40" s="306">
        <v>0</v>
      </c>
      <c r="CD40" s="306">
        <v>0</v>
      </c>
      <c r="CE40" s="306">
        <v>0</v>
      </c>
      <c r="CF40" s="306">
        <v>0</v>
      </c>
      <c r="CG40" s="306">
        <v>0</v>
      </c>
      <c r="CH40" s="306">
        <v>0</v>
      </c>
      <c r="CI40" s="306">
        <v>0</v>
      </c>
      <c r="CK40" s="221">
        <v>12</v>
      </c>
      <c r="CL40" s="221">
        <f t="shared" si="58"/>
        <v>0</v>
      </c>
      <c r="CM40" s="221">
        <f t="shared" si="33"/>
        <v>0</v>
      </c>
      <c r="CN40" s="221">
        <f t="shared" si="34"/>
        <v>0</v>
      </c>
      <c r="CO40" s="221">
        <f t="shared" si="35"/>
        <v>0</v>
      </c>
      <c r="CP40" s="221">
        <f t="shared" si="36"/>
        <v>0</v>
      </c>
      <c r="CQ40" s="221">
        <f t="shared" si="37"/>
        <v>0</v>
      </c>
      <c r="CR40" s="221">
        <f t="shared" si="38"/>
        <v>0</v>
      </c>
      <c r="CS40" s="221">
        <f t="shared" si="39"/>
        <v>0</v>
      </c>
      <c r="CT40" s="221">
        <f t="shared" si="40"/>
        <v>0</v>
      </c>
      <c r="CU40" s="221">
        <f t="shared" si="41"/>
        <v>0</v>
      </c>
      <c r="CV40" s="221">
        <f t="shared" si="42"/>
        <v>0</v>
      </c>
      <c r="CW40" s="221">
        <f t="shared" si="43"/>
        <v>0</v>
      </c>
      <c r="DA40" s="306">
        <v>12</v>
      </c>
      <c r="DB40" s="22" t="e">
        <f>#REF!</f>
        <v>#REF!</v>
      </c>
      <c r="DC40" s="22" t="e">
        <f>#REF!</f>
        <v>#REF!</v>
      </c>
      <c r="DD40" s="22" t="e">
        <f>#REF!</f>
        <v>#REF!</v>
      </c>
      <c r="DE40" s="22" t="e">
        <f>#REF!</f>
        <v>#REF!</v>
      </c>
      <c r="DF40" s="22" t="e">
        <f>#REF!</f>
        <v>#REF!</v>
      </c>
      <c r="DG40" s="22" t="e">
        <f>#REF!</f>
        <v>#REF!</v>
      </c>
      <c r="DH40" s="22" t="e">
        <f>#REF!</f>
        <v>#REF!</v>
      </c>
      <c r="DI40" s="22" t="e">
        <f>#REF!</f>
        <v>#REF!</v>
      </c>
      <c r="DJ40" s="22" t="e">
        <f>#REF!</f>
        <v>#REF!</v>
      </c>
      <c r="DK40" s="22" t="e">
        <f>#REF!</f>
        <v>#REF!</v>
      </c>
      <c r="DL40" s="22" t="e">
        <f>#REF!</f>
        <v>#REF!</v>
      </c>
      <c r="DM40" s="22" t="e">
        <f>#REF!</f>
        <v>#REF!</v>
      </c>
    </row>
    <row r="41" spans="2:117" ht="15.6" x14ac:dyDescent="0.3">
      <c r="B41" s="225">
        <v>6</v>
      </c>
      <c r="C41" s="234" t="e">
        <f t="shared" ref="C41:N41" si="67">DB46</f>
        <v>#REF!</v>
      </c>
      <c r="D41" s="235" t="e">
        <f t="shared" si="67"/>
        <v>#REF!</v>
      </c>
      <c r="E41" s="235" t="e">
        <f t="shared" si="67"/>
        <v>#REF!</v>
      </c>
      <c r="F41" s="235" t="e">
        <f t="shared" si="67"/>
        <v>#REF!</v>
      </c>
      <c r="G41" s="235" t="e">
        <f t="shared" si="67"/>
        <v>#REF!</v>
      </c>
      <c r="H41" s="235" t="e">
        <f t="shared" si="67"/>
        <v>#REF!</v>
      </c>
      <c r="I41" s="235" t="e">
        <f t="shared" si="67"/>
        <v>#REF!</v>
      </c>
      <c r="J41" s="235" t="e">
        <f t="shared" si="67"/>
        <v>#REF!</v>
      </c>
      <c r="K41" s="235" t="e">
        <f t="shared" si="67"/>
        <v>#REF!</v>
      </c>
      <c r="L41" s="235" t="e">
        <f t="shared" si="67"/>
        <v>#REF!</v>
      </c>
      <c r="M41" s="235" t="e">
        <f t="shared" si="67"/>
        <v>#REF!</v>
      </c>
      <c r="N41" s="235" t="e">
        <f t="shared" si="67"/>
        <v>#REF!</v>
      </c>
      <c r="O41" s="221"/>
      <c r="R41" s="219">
        <v>11</v>
      </c>
      <c r="S41" s="219">
        <v>0</v>
      </c>
      <c r="T41" s="219">
        <v>0</v>
      </c>
      <c r="U41" s="219">
        <v>0</v>
      </c>
      <c r="V41" s="219">
        <v>0</v>
      </c>
      <c r="W41" s="219">
        <v>0</v>
      </c>
      <c r="X41" s="219">
        <v>0</v>
      </c>
      <c r="Y41" s="219">
        <v>0</v>
      </c>
      <c r="Z41" s="219">
        <v>0</v>
      </c>
      <c r="AA41" s="219">
        <v>0</v>
      </c>
      <c r="AB41" s="219">
        <v>0</v>
      </c>
      <c r="AC41" s="219">
        <v>0</v>
      </c>
      <c r="AD41" s="219">
        <v>0</v>
      </c>
      <c r="AE41" s="219">
        <v>0</v>
      </c>
      <c r="AF41" s="219">
        <v>0</v>
      </c>
      <c r="AG41" s="219">
        <v>0</v>
      </c>
      <c r="AH41" s="219">
        <v>0</v>
      </c>
      <c r="AI41" s="219">
        <v>0</v>
      </c>
      <c r="AJ41" s="219">
        <v>0</v>
      </c>
      <c r="AK41" s="219">
        <v>0</v>
      </c>
      <c r="AL41" s="219">
        <v>0</v>
      </c>
      <c r="AM41" s="219">
        <v>0</v>
      </c>
      <c r="AN41" s="219">
        <v>0</v>
      </c>
      <c r="AO41" s="219">
        <v>0</v>
      </c>
      <c r="AP41" s="219">
        <v>0</v>
      </c>
      <c r="AQ41" s="219">
        <v>0</v>
      </c>
      <c r="AR41" s="219">
        <v>0</v>
      </c>
      <c r="AS41" s="219"/>
      <c r="AT41" s="220"/>
      <c r="AU41" s="221">
        <v>11</v>
      </c>
      <c r="AV41" s="306">
        <f t="shared" si="21"/>
        <v>0</v>
      </c>
      <c r="AW41" s="306">
        <f t="shared" si="45"/>
        <v>0</v>
      </c>
      <c r="AX41" s="308">
        <f t="shared" si="46"/>
        <v>0</v>
      </c>
      <c r="AY41" s="308">
        <f t="shared" si="47"/>
        <v>0</v>
      </c>
      <c r="AZ41" s="221">
        <f t="shared" si="22"/>
        <v>0</v>
      </c>
      <c r="BA41" s="306">
        <f t="shared" si="48"/>
        <v>0</v>
      </c>
      <c r="BB41" s="221">
        <f t="shared" si="23"/>
        <v>0</v>
      </c>
      <c r="BC41" s="306">
        <f t="shared" si="49"/>
        <v>0</v>
      </c>
      <c r="BD41" s="221">
        <f t="shared" si="24"/>
        <v>0</v>
      </c>
      <c r="BE41" s="306">
        <f t="shared" si="50"/>
        <v>0</v>
      </c>
      <c r="BF41" s="221">
        <f t="shared" si="25"/>
        <v>0</v>
      </c>
      <c r="BG41" s="306">
        <f t="shared" si="51"/>
        <v>0</v>
      </c>
      <c r="BH41" s="221">
        <f t="shared" si="26"/>
        <v>0</v>
      </c>
      <c r="BI41" s="306">
        <f t="shared" si="52"/>
        <v>0</v>
      </c>
      <c r="BJ41" s="221">
        <f t="shared" si="27"/>
        <v>0</v>
      </c>
      <c r="BK41" s="306">
        <f t="shared" si="53"/>
        <v>0</v>
      </c>
      <c r="BL41" s="221">
        <f t="shared" si="28"/>
        <v>0</v>
      </c>
      <c r="BM41" s="306">
        <f t="shared" si="54"/>
        <v>0</v>
      </c>
      <c r="BN41" s="221">
        <f t="shared" si="29"/>
        <v>0</v>
      </c>
      <c r="BO41" s="306">
        <f t="shared" si="55"/>
        <v>0</v>
      </c>
      <c r="BP41" s="221">
        <f t="shared" si="30"/>
        <v>0</v>
      </c>
      <c r="BQ41" s="306">
        <f t="shared" si="56"/>
        <v>0</v>
      </c>
      <c r="BR41" s="221">
        <f t="shared" si="31"/>
        <v>0</v>
      </c>
      <c r="BS41" s="306">
        <f t="shared" si="57"/>
        <v>0</v>
      </c>
      <c r="BT41" s="221">
        <f t="shared" si="60"/>
        <v>0</v>
      </c>
      <c r="BU41" s="221">
        <f t="shared" si="32"/>
        <v>0</v>
      </c>
      <c r="BW41" s="306">
        <v>11</v>
      </c>
      <c r="BX41" s="306">
        <v>0</v>
      </c>
      <c r="BY41" s="306">
        <v>0</v>
      </c>
      <c r="BZ41" s="306">
        <v>0</v>
      </c>
      <c r="CA41" s="306">
        <v>0</v>
      </c>
      <c r="CB41" s="306">
        <v>0</v>
      </c>
      <c r="CC41" s="306">
        <v>0</v>
      </c>
      <c r="CD41" s="306">
        <v>0</v>
      </c>
      <c r="CE41" s="306">
        <v>0</v>
      </c>
      <c r="CF41" s="306">
        <v>0</v>
      </c>
      <c r="CG41" s="306">
        <v>0</v>
      </c>
      <c r="CH41" s="306">
        <v>0</v>
      </c>
      <c r="CI41" s="306">
        <v>0</v>
      </c>
      <c r="CK41" s="221">
        <v>11</v>
      </c>
      <c r="CL41" s="221">
        <f t="shared" si="58"/>
        <v>0</v>
      </c>
      <c r="CM41" s="221">
        <f t="shared" si="33"/>
        <v>0</v>
      </c>
      <c r="CN41" s="221">
        <f t="shared" si="34"/>
        <v>0</v>
      </c>
      <c r="CO41" s="221">
        <f t="shared" si="35"/>
        <v>0</v>
      </c>
      <c r="CP41" s="221">
        <f t="shared" si="36"/>
        <v>0</v>
      </c>
      <c r="CQ41" s="221">
        <f t="shared" si="37"/>
        <v>0</v>
      </c>
      <c r="CR41" s="221">
        <f t="shared" si="38"/>
        <v>0</v>
      </c>
      <c r="CS41" s="221">
        <f t="shared" si="39"/>
        <v>0</v>
      </c>
      <c r="CT41" s="221">
        <f t="shared" si="40"/>
        <v>0</v>
      </c>
      <c r="CU41" s="221">
        <f t="shared" si="41"/>
        <v>0</v>
      </c>
      <c r="CV41" s="221">
        <f t="shared" si="42"/>
        <v>0</v>
      </c>
      <c r="CW41" s="221">
        <f t="shared" si="43"/>
        <v>0</v>
      </c>
      <c r="DA41" s="306">
        <v>11</v>
      </c>
      <c r="DB41" s="22" t="e">
        <f>#REF!</f>
        <v>#REF!</v>
      </c>
      <c r="DC41" s="22" t="e">
        <f>#REF!</f>
        <v>#REF!</v>
      </c>
      <c r="DD41" s="22" t="e">
        <f>#REF!</f>
        <v>#REF!</v>
      </c>
      <c r="DE41" s="22" t="e">
        <f>#REF!</f>
        <v>#REF!</v>
      </c>
      <c r="DF41" s="22" t="e">
        <f>#REF!</f>
        <v>#REF!</v>
      </c>
      <c r="DG41" s="22" t="e">
        <f>#REF!</f>
        <v>#REF!</v>
      </c>
      <c r="DH41" s="22" t="e">
        <f>#REF!</f>
        <v>#REF!</v>
      </c>
      <c r="DI41" s="22" t="e">
        <f>#REF!</f>
        <v>#REF!</v>
      </c>
      <c r="DJ41" s="22" t="e">
        <f>#REF!</f>
        <v>#REF!</v>
      </c>
      <c r="DK41" s="22" t="e">
        <f>#REF!</f>
        <v>#REF!</v>
      </c>
      <c r="DL41" s="22" t="e">
        <f>#REF!</f>
        <v>#REF!</v>
      </c>
      <c r="DM41" s="22" t="e">
        <f>#REF!</f>
        <v>#REF!</v>
      </c>
    </row>
    <row r="42" spans="2:117" ht="15.6" x14ac:dyDescent="0.3">
      <c r="B42" s="225">
        <v>5</v>
      </c>
      <c r="C42" s="234" t="e">
        <f t="shared" ref="C42:N42" si="68">DB47</f>
        <v>#REF!</v>
      </c>
      <c r="D42" s="235" t="e">
        <f t="shared" si="68"/>
        <v>#REF!</v>
      </c>
      <c r="E42" s="235" t="e">
        <f t="shared" si="68"/>
        <v>#REF!</v>
      </c>
      <c r="F42" s="235" t="e">
        <f t="shared" si="68"/>
        <v>#REF!</v>
      </c>
      <c r="G42" s="235" t="e">
        <f t="shared" si="68"/>
        <v>#REF!</v>
      </c>
      <c r="H42" s="235" t="e">
        <f t="shared" si="68"/>
        <v>#REF!</v>
      </c>
      <c r="I42" s="235" t="e">
        <f t="shared" si="68"/>
        <v>#REF!</v>
      </c>
      <c r="J42" s="235" t="e">
        <f t="shared" si="68"/>
        <v>#REF!</v>
      </c>
      <c r="K42" s="235" t="e">
        <f t="shared" si="68"/>
        <v>#REF!</v>
      </c>
      <c r="L42" s="235" t="e">
        <f t="shared" si="68"/>
        <v>#REF!</v>
      </c>
      <c r="M42" s="235" t="e">
        <f t="shared" si="68"/>
        <v>#REF!</v>
      </c>
      <c r="N42" s="235" t="e">
        <f t="shared" si="68"/>
        <v>#REF!</v>
      </c>
      <c r="O42" s="221"/>
      <c r="R42" s="219">
        <v>10</v>
      </c>
      <c r="S42" s="219">
        <v>0</v>
      </c>
      <c r="T42" s="219">
        <v>0</v>
      </c>
      <c r="U42" s="219">
        <v>0</v>
      </c>
      <c r="V42" s="219">
        <v>0</v>
      </c>
      <c r="W42" s="219">
        <v>0</v>
      </c>
      <c r="X42" s="219">
        <v>0</v>
      </c>
      <c r="Y42" s="219">
        <v>0</v>
      </c>
      <c r="Z42" s="219">
        <v>0</v>
      </c>
      <c r="AA42" s="219">
        <v>0</v>
      </c>
      <c r="AB42" s="219">
        <v>0</v>
      </c>
      <c r="AC42" s="219">
        <v>0</v>
      </c>
      <c r="AD42" s="219">
        <v>0</v>
      </c>
      <c r="AE42" s="219">
        <v>0</v>
      </c>
      <c r="AF42" s="219">
        <v>0</v>
      </c>
      <c r="AG42" s="219">
        <v>0</v>
      </c>
      <c r="AH42" s="219">
        <v>0</v>
      </c>
      <c r="AI42" s="219">
        <v>0</v>
      </c>
      <c r="AJ42" s="219">
        <v>0</v>
      </c>
      <c r="AK42" s="219">
        <v>0</v>
      </c>
      <c r="AL42" s="219">
        <v>0</v>
      </c>
      <c r="AM42" s="219">
        <v>0</v>
      </c>
      <c r="AN42" s="219">
        <v>0</v>
      </c>
      <c r="AO42" s="219">
        <v>0</v>
      </c>
      <c r="AP42" s="219">
        <v>0</v>
      </c>
      <c r="AQ42" s="219">
        <v>0</v>
      </c>
      <c r="AR42" s="219">
        <v>0</v>
      </c>
      <c r="AS42" s="219"/>
      <c r="AT42" s="220"/>
      <c r="AU42" s="221">
        <v>10</v>
      </c>
      <c r="AV42" s="306">
        <f t="shared" si="21"/>
        <v>0</v>
      </c>
      <c r="AW42" s="306">
        <f t="shared" si="45"/>
        <v>0</v>
      </c>
      <c r="AX42" s="308">
        <f t="shared" si="46"/>
        <v>0</v>
      </c>
      <c r="AY42" s="308">
        <f t="shared" si="47"/>
        <v>0</v>
      </c>
      <c r="AZ42" s="221">
        <f t="shared" si="22"/>
        <v>0</v>
      </c>
      <c r="BA42" s="306">
        <f t="shared" si="48"/>
        <v>0</v>
      </c>
      <c r="BB42" s="221">
        <f t="shared" si="23"/>
        <v>0</v>
      </c>
      <c r="BC42" s="306">
        <f t="shared" si="49"/>
        <v>0</v>
      </c>
      <c r="BD42" s="221">
        <f t="shared" si="24"/>
        <v>0</v>
      </c>
      <c r="BE42" s="306">
        <f t="shared" si="50"/>
        <v>0</v>
      </c>
      <c r="BF42" s="221">
        <f t="shared" si="25"/>
        <v>2.3715415019762842</v>
      </c>
      <c r="BG42" s="306">
        <f t="shared" si="51"/>
        <v>6</v>
      </c>
      <c r="BH42" s="221">
        <f t="shared" si="26"/>
        <v>0</v>
      </c>
      <c r="BI42" s="306">
        <f t="shared" si="52"/>
        <v>0</v>
      </c>
      <c r="BJ42" s="221">
        <f t="shared" si="27"/>
        <v>0</v>
      </c>
      <c r="BK42" s="306">
        <f t="shared" si="53"/>
        <v>0</v>
      </c>
      <c r="BL42" s="221">
        <f t="shared" si="28"/>
        <v>0</v>
      </c>
      <c r="BM42" s="306">
        <f t="shared" si="54"/>
        <v>0</v>
      </c>
      <c r="BN42" s="221">
        <f t="shared" si="29"/>
        <v>0.39525691699604742</v>
      </c>
      <c r="BO42" s="306">
        <f t="shared" si="55"/>
        <v>1</v>
      </c>
      <c r="BP42" s="221">
        <f t="shared" si="30"/>
        <v>0</v>
      </c>
      <c r="BQ42" s="306">
        <f t="shared" si="56"/>
        <v>0</v>
      </c>
      <c r="BR42" s="221">
        <f t="shared" si="31"/>
        <v>0</v>
      </c>
      <c r="BS42" s="306">
        <f t="shared" si="57"/>
        <v>0</v>
      </c>
      <c r="BT42" s="221">
        <f t="shared" si="60"/>
        <v>7</v>
      </c>
      <c r="BU42" s="224">
        <f t="shared" si="32"/>
        <v>0.31559963931469792</v>
      </c>
      <c r="BW42" s="306">
        <v>10</v>
      </c>
      <c r="BX42" s="306">
        <v>0</v>
      </c>
      <c r="BY42" s="306">
        <v>0</v>
      </c>
      <c r="BZ42" s="306">
        <v>0</v>
      </c>
      <c r="CA42" s="306">
        <v>0</v>
      </c>
      <c r="CB42" s="306">
        <v>0</v>
      </c>
      <c r="CC42" s="306">
        <v>2.3715415019762842</v>
      </c>
      <c r="CD42" s="306">
        <v>0</v>
      </c>
      <c r="CE42" s="306">
        <v>0</v>
      </c>
      <c r="CF42" s="306">
        <v>0</v>
      </c>
      <c r="CG42" s="306">
        <v>0.24390243902439024</v>
      </c>
      <c r="CH42" s="306">
        <v>0.24390243902439024</v>
      </c>
      <c r="CI42" s="306">
        <v>0.24390243902439024</v>
      </c>
      <c r="CK42" s="221">
        <v>10</v>
      </c>
      <c r="CL42" s="221">
        <f t="shared" si="58"/>
        <v>0</v>
      </c>
      <c r="CM42" s="221">
        <f t="shared" si="33"/>
        <v>0</v>
      </c>
      <c r="CN42" s="221">
        <f t="shared" si="34"/>
        <v>0</v>
      </c>
      <c r="CO42" s="221">
        <f t="shared" si="35"/>
        <v>0</v>
      </c>
      <c r="CP42" s="221">
        <f t="shared" si="36"/>
        <v>0</v>
      </c>
      <c r="CQ42" s="221">
        <f t="shared" si="37"/>
        <v>2.3715415019762841E-2</v>
      </c>
      <c r="CR42" s="221">
        <f t="shared" si="38"/>
        <v>0</v>
      </c>
      <c r="CS42" s="221">
        <f t="shared" si="39"/>
        <v>0</v>
      </c>
      <c r="CT42" s="221">
        <f t="shared" si="40"/>
        <v>0</v>
      </c>
      <c r="CU42" s="221">
        <f t="shared" si="41"/>
        <v>2.4390243902439024E-3</v>
      </c>
      <c r="CV42" s="221">
        <f t="shared" si="42"/>
        <v>2.4390243902439024E-3</v>
      </c>
      <c r="CW42" s="221">
        <f t="shared" si="43"/>
        <v>2.4390243902439024E-3</v>
      </c>
      <c r="DA42" s="306">
        <v>10</v>
      </c>
      <c r="DB42" s="22" t="e">
        <f>#REF!</f>
        <v>#REF!</v>
      </c>
      <c r="DC42" s="22" t="e">
        <f>#REF!</f>
        <v>#REF!</v>
      </c>
      <c r="DD42" s="22" t="e">
        <f>#REF!</f>
        <v>#REF!</v>
      </c>
      <c r="DE42" s="22" t="e">
        <f>#REF!</f>
        <v>#REF!</v>
      </c>
      <c r="DF42" s="22" t="e">
        <f>#REF!</f>
        <v>#REF!</v>
      </c>
      <c r="DG42" s="22" t="e">
        <f>#REF!</f>
        <v>#REF!</v>
      </c>
      <c r="DH42" s="22" t="e">
        <f>#REF!</f>
        <v>#REF!</v>
      </c>
      <c r="DI42" s="22" t="e">
        <f>#REF!</f>
        <v>#REF!</v>
      </c>
      <c r="DJ42" s="22" t="e">
        <f>#REF!</f>
        <v>#REF!</v>
      </c>
      <c r="DK42" s="22" t="e">
        <f>#REF!</f>
        <v>#REF!</v>
      </c>
      <c r="DL42" s="22" t="e">
        <f>#REF!</f>
        <v>#REF!</v>
      </c>
      <c r="DM42" s="22" t="e">
        <f>#REF!</f>
        <v>#REF!</v>
      </c>
    </row>
    <row r="43" spans="2:117" ht="15.6" x14ac:dyDescent="0.3">
      <c r="B43" s="225">
        <v>4</v>
      </c>
      <c r="C43" s="234" t="e">
        <f t="shared" ref="C43:N43" si="69">DB48</f>
        <v>#REF!</v>
      </c>
      <c r="D43" s="235" t="e">
        <f t="shared" si="69"/>
        <v>#REF!</v>
      </c>
      <c r="E43" s="235" t="e">
        <f t="shared" si="69"/>
        <v>#REF!</v>
      </c>
      <c r="F43" s="235" t="e">
        <f t="shared" si="69"/>
        <v>#REF!</v>
      </c>
      <c r="G43" s="235" t="e">
        <f t="shared" si="69"/>
        <v>#REF!</v>
      </c>
      <c r="H43" s="235" t="e">
        <f t="shared" si="69"/>
        <v>#REF!</v>
      </c>
      <c r="I43" s="235" t="e">
        <f t="shared" si="69"/>
        <v>#REF!</v>
      </c>
      <c r="J43" s="235" t="e">
        <f t="shared" si="69"/>
        <v>#REF!</v>
      </c>
      <c r="K43" s="235" t="e">
        <f t="shared" si="69"/>
        <v>#REF!</v>
      </c>
      <c r="L43" s="235" t="e">
        <f t="shared" si="69"/>
        <v>#REF!</v>
      </c>
      <c r="M43" s="235" t="e">
        <f t="shared" si="69"/>
        <v>#REF!</v>
      </c>
      <c r="N43" s="235" t="e">
        <f t="shared" si="69"/>
        <v>#REF!</v>
      </c>
      <c r="O43" s="221"/>
      <c r="R43" s="219">
        <v>9</v>
      </c>
      <c r="S43" s="219">
        <v>0</v>
      </c>
      <c r="T43" s="219">
        <v>0</v>
      </c>
      <c r="U43" s="219">
        <v>0</v>
      </c>
      <c r="V43" s="219">
        <v>0</v>
      </c>
      <c r="W43" s="219">
        <v>0</v>
      </c>
      <c r="X43" s="219">
        <v>0</v>
      </c>
      <c r="Y43" s="219">
        <v>0</v>
      </c>
      <c r="Z43" s="219">
        <v>0</v>
      </c>
      <c r="AA43" s="219">
        <v>0</v>
      </c>
      <c r="AB43" s="219">
        <v>0</v>
      </c>
      <c r="AC43" s="219">
        <v>0</v>
      </c>
      <c r="AD43" s="219">
        <v>0</v>
      </c>
      <c r="AE43" s="219">
        <v>0</v>
      </c>
      <c r="AF43" s="219">
        <v>0</v>
      </c>
      <c r="AG43" s="219">
        <v>0</v>
      </c>
      <c r="AH43" s="219">
        <v>0</v>
      </c>
      <c r="AI43" s="219">
        <v>0</v>
      </c>
      <c r="AJ43" s="219">
        <v>0</v>
      </c>
      <c r="AK43" s="219">
        <v>0</v>
      </c>
      <c r="AL43" s="219">
        <v>0</v>
      </c>
      <c r="AM43" s="219">
        <v>0</v>
      </c>
      <c r="AN43" s="219">
        <v>0</v>
      </c>
      <c r="AO43" s="219">
        <v>0</v>
      </c>
      <c r="AP43" s="219">
        <v>0</v>
      </c>
      <c r="AQ43" s="219">
        <v>0</v>
      </c>
      <c r="AR43" s="219">
        <v>0</v>
      </c>
      <c r="AS43" s="219"/>
      <c r="AT43" s="220"/>
      <c r="AU43" s="221">
        <v>9</v>
      </c>
      <c r="AV43" s="306">
        <f t="shared" si="21"/>
        <v>0</v>
      </c>
      <c r="AW43" s="306">
        <f t="shared" si="45"/>
        <v>0</v>
      </c>
      <c r="AX43" s="308">
        <f t="shared" si="46"/>
        <v>0</v>
      </c>
      <c r="AY43" s="308">
        <f t="shared" si="47"/>
        <v>0</v>
      </c>
      <c r="AZ43" s="221">
        <f t="shared" si="22"/>
        <v>0</v>
      </c>
      <c r="BA43" s="306">
        <f t="shared" si="48"/>
        <v>0</v>
      </c>
      <c r="BB43" s="221">
        <f t="shared" si="23"/>
        <v>0</v>
      </c>
      <c r="BC43" s="306">
        <f t="shared" si="49"/>
        <v>0</v>
      </c>
      <c r="BD43" s="221">
        <f t="shared" si="24"/>
        <v>0</v>
      </c>
      <c r="BE43" s="306">
        <f t="shared" si="50"/>
        <v>0</v>
      </c>
      <c r="BF43" s="221">
        <f t="shared" si="25"/>
        <v>4.7430830039525684</v>
      </c>
      <c r="BG43" s="306">
        <f t="shared" si="51"/>
        <v>12</v>
      </c>
      <c r="BH43" s="221">
        <f t="shared" si="26"/>
        <v>0</v>
      </c>
      <c r="BI43" s="306">
        <f t="shared" si="52"/>
        <v>0</v>
      </c>
      <c r="BJ43" s="221">
        <f t="shared" si="27"/>
        <v>0</v>
      </c>
      <c r="BK43" s="306">
        <f t="shared" si="53"/>
        <v>0</v>
      </c>
      <c r="BL43" s="221">
        <f t="shared" si="28"/>
        <v>0</v>
      </c>
      <c r="BM43" s="306">
        <f t="shared" si="54"/>
        <v>0</v>
      </c>
      <c r="BN43" s="221">
        <f t="shared" si="29"/>
        <v>1.1857707509881421</v>
      </c>
      <c r="BO43" s="306">
        <f t="shared" si="55"/>
        <v>3</v>
      </c>
      <c r="BP43" s="221">
        <f t="shared" si="30"/>
        <v>0</v>
      </c>
      <c r="BQ43" s="306">
        <f t="shared" si="56"/>
        <v>0</v>
      </c>
      <c r="BR43" s="221">
        <f t="shared" si="31"/>
        <v>0</v>
      </c>
      <c r="BS43" s="306">
        <f t="shared" si="57"/>
        <v>0</v>
      </c>
      <c r="BT43" s="221">
        <f t="shared" si="60"/>
        <v>15</v>
      </c>
      <c r="BU43" s="224">
        <f t="shared" si="32"/>
        <v>0.67628494138863837</v>
      </c>
      <c r="BW43" s="306">
        <v>9</v>
      </c>
      <c r="BX43" s="306">
        <v>0</v>
      </c>
      <c r="BY43" s="306">
        <v>0</v>
      </c>
      <c r="BZ43" s="306">
        <v>0</v>
      </c>
      <c r="CA43" s="306">
        <v>0</v>
      </c>
      <c r="CB43" s="306">
        <v>0</v>
      </c>
      <c r="CC43" s="306">
        <v>4.7430830039525684</v>
      </c>
      <c r="CD43" s="306">
        <v>0</v>
      </c>
      <c r="CE43" s="306">
        <v>0</v>
      </c>
      <c r="CF43" s="306">
        <v>0</v>
      </c>
      <c r="CG43" s="306">
        <v>0.73170731707317083</v>
      </c>
      <c r="CH43" s="306">
        <v>0.73170731707317083</v>
      </c>
      <c r="CI43" s="306">
        <v>0.73170731707317083</v>
      </c>
      <c r="CK43" s="221">
        <v>9</v>
      </c>
      <c r="CL43" s="221">
        <f t="shared" si="58"/>
        <v>0</v>
      </c>
      <c r="CM43" s="221">
        <f t="shared" si="33"/>
        <v>0</v>
      </c>
      <c r="CN43" s="221">
        <f t="shared" si="34"/>
        <v>0</v>
      </c>
      <c r="CO43" s="221">
        <f t="shared" si="35"/>
        <v>0</v>
      </c>
      <c r="CP43" s="221">
        <f t="shared" si="36"/>
        <v>0</v>
      </c>
      <c r="CQ43" s="221">
        <f t="shared" si="37"/>
        <v>4.7430830039525682E-2</v>
      </c>
      <c r="CR43" s="221">
        <f t="shared" si="38"/>
        <v>0</v>
      </c>
      <c r="CS43" s="221">
        <f t="shared" si="39"/>
        <v>0</v>
      </c>
      <c r="CT43" s="221">
        <f t="shared" si="40"/>
        <v>0</v>
      </c>
      <c r="CU43" s="221">
        <f t="shared" si="41"/>
        <v>7.3170731707317086E-3</v>
      </c>
      <c r="CV43" s="221">
        <f t="shared" si="42"/>
        <v>7.3170731707317086E-3</v>
      </c>
      <c r="CW43" s="221">
        <f t="shared" si="43"/>
        <v>7.3170731707317086E-3</v>
      </c>
      <c r="DA43" s="306">
        <v>9</v>
      </c>
      <c r="DB43" s="22" t="e">
        <f>#REF!</f>
        <v>#REF!</v>
      </c>
      <c r="DC43" s="22" t="e">
        <f>#REF!</f>
        <v>#REF!</v>
      </c>
      <c r="DD43" s="22" t="e">
        <f>#REF!</f>
        <v>#REF!</v>
      </c>
      <c r="DE43" s="22" t="e">
        <f>#REF!</f>
        <v>#REF!</v>
      </c>
      <c r="DF43" s="22" t="e">
        <f>#REF!</f>
        <v>#REF!</v>
      </c>
      <c r="DG43" s="22" t="e">
        <f>#REF!</f>
        <v>#REF!</v>
      </c>
      <c r="DH43" s="22" t="e">
        <f>#REF!</f>
        <v>#REF!</v>
      </c>
      <c r="DI43" s="22" t="e">
        <f>#REF!</f>
        <v>#REF!</v>
      </c>
      <c r="DJ43" s="22" t="e">
        <f>#REF!</f>
        <v>#REF!</v>
      </c>
      <c r="DK43" s="22" t="e">
        <f>#REF!</f>
        <v>#REF!</v>
      </c>
      <c r="DL43" s="22" t="e">
        <f>#REF!</f>
        <v>#REF!</v>
      </c>
      <c r="DM43" s="22" t="e">
        <f>#REF!</f>
        <v>#REF!</v>
      </c>
    </row>
    <row r="44" spans="2:117" ht="15.6" x14ac:dyDescent="0.3">
      <c r="B44" s="225">
        <v>3</v>
      </c>
      <c r="C44" s="234" t="e">
        <f t="shared" ref="C44:N44" si="70">DB49</f>
        <v>#REF!</v>
      </c>
      <c r="D44" s="235" t="e">
        <f t="shared" si="70"/>
        <v>#REF!</v>
      </c>
      <c r="E44" s="235" t="e">
        <f t="shared" si="70"/>
        <v>#REF!</v>
      </c>
      <c r="F44" s="235" t="e">
        <f t="shared" si="70"/>
        <v>#REF!</v>
      </c>
      <c r="G44" s="235" t="e">
        <f t="shared" si="70"/>
        <v>#REF!</v>
      </c>
      <c r="H44" s="235" t="e">
        <f t="shared" si="70"/>
        <v>#REF!</v>
      </c>
      <c r="I44" s="235" t="e">
        <f t="shared" si="70"/>
        <v>#REF!</v>
      </c>
      <c r="J44" s="235" t="e">
        <f t="shared" si="70"/>
        <v>#REF!</v>
      </c>
      <c r="K44" s="235" t="e">
        <f t="shared" si="70"/>
        <v>#REF!</v>
      </c>
      <c r="L44" s="235" t="e">
        <f t="shared" si="70"/>
        <v>#REF!</v>
      </c>
      <c r="M44" s="235" t="e">
        <f t="shared" si="70"/>
        <v>#REF!</v>
      </c>
      <c r="N44" s="235" t="e">
        <f t="shared" si="70"/>
        <v>#REF!</v>
      </c>
      <c r="R44" s="219">
        <v>8</v>
      </c>
      <c r="S44" s="219">
        <v>0</v>
      </c>
      <c r="T44" s="219">
        <v>0</v>
      </c>
      <c r="U44" s="219">
        <v>0</v>
      </c>
      <c r="V44" s="219">
        <v>0</v>
      </c>
      <c r="W44" s="219">
        <v>0</v>
      </c>
      <c r="X44" s="219">
        <v>0</v>
      </c>
      <c r="Y44" s="219">
        <v>0</v>
      </c>
      <c r="Z44" s="219">
        <v>0</v>
      </c>
      <c r="AA44" s="219">
        <v>0</v>
      </c>
      <c r="AB44" s="219">
        <v>0</v>
      </c>
      <c r="AC44" s="219">
        <v>0</v>
      </c>
      <c r="AD44" s="219">
        <v>0</v>
      </c>
      <c r="AE44" s="219">
        <v>0</v>
      </c>
      <c r="AF44" s="219">
        <v>0</v>
      </c>
      <c r="AG44" s="219">
        <v>0</v>
      </c>
      <c r="AH44" s="219">
        <v>0</v>
      </c>
      <c r="AI44" s="219">
        <v>0</v>
      </c>
      <c r="AJ44" s="219">
        <v>0</v>
      </c>
      <c r="AK44" s="219">
        <v>0</v>
      </c>
      <c r="AL44" s="219">
        <v>0</v>
      </c>
      <c r="AM44" s="219">
        <v>0</v>
      </c>
      <c r="AN44" s="219">
        <v>0</v>
      </c>
      <c r="AO44" s="219">
        <v>0</v>
      </c>
      <c r="AP44" s="219">
        <v>0</v>
      </c>
      <c r="AQ44" s="219">
        <v>0</v>
      </c>
      <c r="AR44" s="219">
        <v>0</v>
      </c>
      <c r="AS44" s="219"/>
      <c r="AT44" s="220"/>
      <c r="AU44" s="221">
        <v>8</v>
      </c>
      <c r="AV44" s="306">
        <f t="shared" si="21"/>
        <v>0</v>
      </c>
      <c r="AW44" s="306">
        <f t="shared" si="45"/>
        <v>0</v>
      </c>
      <c r="AX44" s="308">
        <f t="shared" si="46"/>
        <v>0</v>
      </c>
      <c r="AY44" s="308">
        <f t="shared" si="47"/>
        <v>0</v>
      </c>
      <c r="AZ44" s="221">
        <f t="shared" si="22"/>
        <v>0</v>
      </c>
      <c r="BA44" s="306">
        <f t="shared" si="48"/>
        <v>0</v>
      </c>
      <c r="BB44" s="221">
        <f t="shared" si="23"/>
        <v>0</v>
      </c>
      <c r="BC44" s="306">
        <f t="shared" si="49"/>
        <v>0</v>
      </c>
      <c r="BD44" s="221">
        <f t="shared" si="24"/>
        <v>0</v>
      </c>
      <c r="BE44" s="306">
        <f t="shared" si="50"/>
        <v>0</v>
      </c>
      <c r="BF44" s="221">
        <f t="shared" si="25"/>
        <v>7.1146245059288544</v>
      </c>
      <c r="BG44" s="306">
        <f t="shared" si="51"/>
        <v>18</v>
      </c>
      <c r="BH44" s="221">
        <f t="shared" si="26"/>
        <v>0</v>
      </c>
      <c r="BI44" s="306">
        <f t="shared" si="52"/>
        <v>0</v>
      </c>
      <c r="BJ44" s="221">
        <f t="shared" si="27"/>
        <v>0</v>
      </c>
      <c r="BK44" s="306">
        <f t="shared" si="53"/>
        <v>0</v>
      </c>
      <c r="BL44" s="221">
        <f t="shared" si="28"/>
        <v>0</v>
      </c>
      <c r="BM44" s="306">
        <f t="shared" si="54"/>
        <v>0</v>
      </c>
      <c r="BN44" s="221">
        <f t="shared" si="29"/>
        <v>1.9762845849802373</v>
      </c>
      <c r="BO44" s="306">
        <f t="shared" si="55"/>
        <v>5</v>
      </c>
      <c r="BP44" s="221">
        <f t="shared" si="30"/>
        <v>0</v>
      </c>
      <c r="BQ44" s="306">
        <f t="shared" si="56"/>
        <v>0</v>
      </c>
      <c r="BR44" s="221">
        <f t="shared" si="31"/>
        <v>0</v>
      </c>
      <c r="BS44" s="306">
        <f t="shared" si="57"/>
        <v>0</v>
      </c>
      <c r="BT44" s="221">
        <f t="shared" si="60"/>
        <v>23</v>
      </c>
      <c r="BU44" s="224">
        <f t="shared" si="32"/>
        <v>1.0369702434625787</v>
      </c>
      <c r="BW44" s="306">
        <v>8</v>
      </c>
      <c r="BX44" s="306">
        <v>0</v>
      </c>
      <c r="BY44" s="306">
        <v>0</v>
      </c>
      <c r="BZ44" s="306">
        <v>0</v>
      </c>
      <c r="CA44" s="306">
        <v>0</v>
      </c>
      <c r="CB44" s="306">
        <v>0</v>
      </c>
      <c r="CC44" s="306">
        <v>7.1146245059288544</v>
      </c>
      <c r="CD44" s="306">
        <v>0</v>
      </c>
      <c r="CE44" s="306">
        <v>0</v>
      </c>
      <c r="CF44" s="306">
        <v>0</v>
      </c>
      <c r="CG44" s="306">
        <v>1.2195121951219512</v>
      </c>
      <c r="CH44" s="306">
        <v>1.2195121951219512</v>
      </c>
      <c r="CI44" s="306">
        <v>1.2195121951219512</v>
      </c>
      <c r="CK44" s="221">
        <v>8</v>
      </c>
      <c r="CL44" s="221">
        <f t="shared" si="58"/>
        <v>0</v>
      </c>
      <c r="CM44" s="221">
        <f t="shared" si="33"/>
        <v>0</v>
      </c>
      <c r="CN44" s="221">
        <f t="shared" si="34"/>
        <v>0</v>
      </c>
      <c r="CO44" s="221">
        <f t="shared" si="35"/>
        <v>0</v>
      </c>
      <c r="CP44" s="221">
        <f t="shared" si="36"/>
        <v>0</v>
      </c>
      <c r="CQ44" s="221">
        <f t="shared" si="37"/>
        <v>7.1146245059288543E-2</v>
      </c>
      <c r="CR44" s="221">
        <f t="shared" si="38"/>
        <v>0</v>
      </c>
      <c r="CS44" s="221">
        <f t="shared" si="39"/>
        <v>0</v>
      </c>
      <c r="CT44" s="221">
        <f t="shared" si="40"/>
        <v>0</v>
      </c>
      <c r="CU44" s="221">
        <f t="shared" si="41"/>
        <v>1.2195121951219513E-2</v>
      </c>
      <c r="CV44" s="221">
        <f t="shared" si="42"/>
        <v>1.2195121951219513E-2</v>
      </c>
      <c r="CW44" s="221">
        <f t="shared" si="43"/>
        <v>1.2195121951219513E-2</v>
      </c>
      <c r="DA44" s="306">
        <v>8</v>
      </c>
      <c r="DB44" s="22" t="e">
        <f>#REF!</f>
        <v>#REF!</v>
      </c>
      <c r="DC44" s="22" t="e">
        <f>#REF!</f>
        <v>#REF!</v>
      </c>
      <c r="DD44" s="22" t="e">
        <f>#REF!</f>
        <v>#REF!</v>
      </c>
      <c r="DE44" s="22" t="e">
        <f>#REF!</f>
        <v>#REF!</v>
      </c>
      <c r="DF44" s="22" t="e">
        <f>#REF!</f>
        <v>#REF!</v>
      </c>
      <c r="DG44" s="22" t="e">
        <f>#REF!</f>
        <v>#REF!</v>
      </c>
      <c r="DH44" s="22" t="e">
        <f>#REF!</f>
        <v>#REF!</v>
      </c>
      <c r="DI44" s="22" t="e">
        <f>#REF!</f>
        <v>#REF!</v>
      </c>
      <c r="DJ44" s="22" t="e">
        <f>#REF!</f>
        <v>#REF!</v>
      </c>
      <c r="DK44" s="22" t="e">
        <f>#REF!</f>
        <v>#REF!</v>
      </c>
      <c r="DL44" s="22" t="e">
        <f>#REF!</f>
        <v>#REF!</v>
      </c>
      <c r="DM44" s="22" t="e">
        <f>#REF!</f>
        <v>#REF!</v>
      </c>
    </row>
    <row r="45" spans="2:117" ht="15.6" x14ac:dyDescent="0.3">
      <c r="B45" s="225">
        <v>2</v>
      </c>
      <c r="C45" s="234" t="e">
        <f t="shared" ref="C45:N45" si="71">DB50</f>
        <v>#REF!</v>
      </c>
      <c r="D45" s="235" t="e">
        <f t="shared" si="71"/>
        <v>#REF!</v>
      </c>
      <c r="E45" s="235" t="e">
        <f t="shared" si="71"/>
        <v>#REF!</v>
      </c>
      <c r="F45" s="235" t="e">
        <f t="shared" si="71"/>
        <v>#REF!</v>
      </c>
      <c r="G45" s="235" t="e">
        <f t="shared" si="71"/>
        <v>#REF!</v>
      </c>
      <c r="H45" s="235" t="e">
        <f t="shared" si="71"/>
        <v>#REF!</v>
      </c>
      <c r="I45" s="235" t="e">
        <f t="shared" si="71"/>
        <v>#REF!</v>
      </c>
      <c r="J45" s="235" t="e">
        <f t="shared" si="71"/>
        <v>#REF!</v>
      </c>
      <c r="K45" s="235" t="e">
        <f t="shared" si="71"/>
        <v>#REF!</v>
      </c>
      <c r="L45" s="235" t="e">
        <f t="shared" si="71"/>
        <v>#REF!</v>
      </c>
      <c r="M45" s="235" t="e">
        <f t="shared" si="71"/>
        <v>#REF!</v>
      </c>
      <c r="N45" s="235" t="e">
        <f t="shared" si="71"/>
        <v>#REF!</v>
      </c>
      <c r="R45" s="219">
        <v>7</v>
      </c>
      <c r="S45" s="219">
        <v>0</v>
      </c>
      <c r="T45" s="219">
        <v>0</v>
      </c>
      <c r="U45" s="219">
        <v>0</v>
      </c>
      <c r="V45" s="219">
        <v>0</v>
      </c>
      <c r="W45" s="219">
        <v>0</v>
      </c>
      <c r="X45" s="219">
        <v>0</v>
      </c>
      <c r="Y45" s="219">
        <v>0</v>
      </c>
      <c r="Z45" s="219">
        <v>0</v>
      </c>
      <c r="AA45" s="219">
        <v>0</v>
      </c>
      <c r="AB45" s="219">
        <v>0</v>
      </c>
      <c r="AC45" s="219">
        <v>0</v>
      </c>
      <c r="AD45" s="219">
        <v>0</v>
      </c>
      <c r="AE45" s="219">
        <v>0</v>
      </c>
      <c r="AF45" s="219">
        <v>0</v>
      </c>
      <c r="AG45" s="219">
        <v>0</v>
      </c>
      <c r="AH45" s="219">
        <v>0</v>
      </c>
      <c r="AI45" s="219">
        <v>0</v>
      </c>
      <c r="AJ45" s="219">
        <v>0</v>
      </c>
      <c r="AK45" s="219">
        <v>0</v>
      </c>
      <c r="AL45" s="219">
        <v>0</v>
      </c>
      <c r="AM45" s="219">
        <v>0</v>
      </c>
      <c r="AN45" s="219">
        <v>0</v>
      </c>
      <c r="AO45" s="219">
        <v>0</v>
      </c>
      <c r="AP45" s="219">
        <v>0</v>
      </c>
      <c r="AQ45" s="219">
        <v>0</v>
      </c>
      <c r="AR45" s="219">
        <v>0</v>
      </c>
      <c r="AS45" s="219"/>
      <c r="AT45" s="220"/>
      <c r="AU45" s="221">
        <v>7</v>
      </c>
      <c r="AV45" s="306">
        <f t="shared" si="21"/>
        <v>0</v>
      </c>
      <c r="AW45" s="306">
        <f t="shared" si="45"/>
        <v>0</v>
      </c>
      <c r="AX45" s="308">
        <f t="shared" si="46"/>
        <v>0</v>
      </c>
      <c r="AY45" s="308">
        <f t="shared" si="47"/>
        <v>0</v>
      </c>
      <c r="AZ45" s="221">
        <f t="shared" si="22"/>
        <v>0</v>
      </c>
      <c r="BA45" s="306">
        <f t="shared" si="48"/>
        <v>0</v>
      </c>
      <c r="BB45" s="221">
        <f t="shared" si="23"/>
        <v>0</v>
      </c>
      <c r="BC45" s="306">
        <f t="shared" si="49"/>
        <v>0</v>
      </c>
      <c r="BD45" s="221">
        <f t="shared" si="24"/>
        <v>0</v>
      </c>
      <c r="BE45" s="306">
        <f t="shared" si="50"/>
        <v>0</v>
      </c>
      <c r="BF45" s="221">
        <f t="shared" si="25"/>
        <v>9.4861660079051369</v>
      </c>
      <c r="BG45" s="306">
        <f t="shared" si="51"/>
        <v>24</v>
      </c>
      <c r="BH45" s="221">
        <f t="shared" si="26"/>
        <v>0</v>
      </c>
      <c r="BI45" s="306">
        <f t="shared" si="52"/>
        <v>0</v>
      </c>
      <c r="BJ45" s="221">
        <f t="shared" si="27"/>
        <v>0</v>
      </c>
      <c r="BK45" s="306">
        <f t="shared" si="53"/>
        <v>0</v>
      </c>
      <c r="BL45" s="221">
        <f t="shared" si="28"/>
        <v>0</v>
      </c>
      <c r="BM45" s="306">
        <f t="shared" si="54"/>
        <v>0</v>
      </c>
      <c r="BN45" s="221">
        <f t="shared" si="29"/>
        <v>2.766798418972332</v>
      </c>
      <c r="BO45" s="306">
        <f t="shared" si="55"/>
        <v>7</v>
      </c>
      <c r="BP45" s="221">
        <f t="shared" si="30"/>
        <v>0</v>
      </c>
      <c r="BQ45" s="306">
        <f t="shared" si="56"/>
        <v>0</v>
      </c>
      <c r="BR45" s="221">
        <f t="shared" si="31"/>
        <v>0</v>
      </c>
      <c r="BS45" s="306">
        <f t="shared" si="57"/>
        <v>0</v>
      </c>
      <c r="BT45" s="221">
        <f t="shared" si="60"/>
        <v>31</v>
      </c>
      <c r="BU45" s="224">
        <f t="shared" si="32"/>
        <v>1.3976555455365194</v>
      </c>
      <c r="BW45" s="306">
        <v>7</v>
      </c>
      <c r="BX45" s="306">
        <v>0</v>
      </c>
      <c r="BY45" s="306">
        <v>0</v>
      </c>
      <c r="BZ45" s="306">
        <v>0</v>
      </c>
      <c r="CA45" s="306">
        <v>0</v>
      </c>
      <c r="CB45" s="306">
        <v>0</v>
      </c>
      <c r="CC45" s="306">
        <v>9.4861660079051369</v>
      </c>
      <c r="CD45" s="306">
        <v>0</v>
      </c>
      <c r="CE45" s="306">
        <v>0</v>
      </c>
      <c r="CF45" s="306">
        <v>0</v>
      </c>
      <c r="CG45" s="306">
        <v>1.7073170731707319</v>
      </c>
      <c r="CH45" s="306">
        <v>1.7073170731707319</v>
      </c>
      <c r="CI45" s="306">
        <v>1.7073170731707319</v>
      </c>
      <c r="CK45" s="221">
        <v>7</v>
      </c>
      <c r="CL45" s="221">
        <f t="shared" si="58"/>
        <v>0</v>
      </c>
      <c r="CM45" s="221">
        <f t="shared" si="33"/>
        <v>0</v>
      </c>
      <c r="CN45" s="221">
        <f t="shared" si="34"/>
        <v>0</v>
      </c>
      <c r="CO45" s="221">
        <f t="shared" si="35"/>
        <v>0</v>
      </c>
      <c r="CP45" s="221">
        <f t="shared" si="36"/>
        <v>0</v>
      </c>
      <c r="CQ45" s="221">
        <f t="shared" si="37"/>
        <v>9.4861660079051363E-2</v>
      </c>
      <c r="CR45" s="221">
        <f t="shared" si="38"/>
        <v>0</v>
      </c>
      <c r="CS45" s="221">
        <f t="shared" si="39"/>
        <v>0</v>
      </c>
      <c r="CT45" s="221">
        <f t="shared" si="40"/>
        <v>0</v>
      </c>
      <c r="CU45" s="221">
        <f t="shared" si="41"/>
        <v>1.7073170731707318E-2</v>
      </c>
      <c r="CV45" s="221">
        <f t="shared" si="42"/>
        <v>1.7073170731707318E-2</v>
      </c>
      <c r="CW45" s="221">
        <f t="shared" si="43"/>
        <v>1.7073170731707318E-2</v>
      </c>
      <c r="DA45" s="306">
        <v>7</v>
      </c>
      <c r="DB45" s="22" t="e">
        <f>#REF!</f>
        <v>#REF!</v>
      </c>
      <c r="DC45" s="22" t="e">
        <f>#REF!</f>
        <v>#REF!</v>
      </c>
      <c r="DD45" s="22" t="e">
        <f>#REF!</f>
        <v>#REF!</v>
      </c>
      <c r="DE45" s="22" t="e">
        <f>#REF!</f>
        <v>#REF!</v>
      </c>
      <c r="DF45" s="22" t="e">
        <f>#REF!</f>
        <v>#REF!</v>
      </c>
      <c r="DG45" s="22" t="e">
        <f>#REF!</f>
        <v>#REF!</v>
      </c>
      <c r="DH45" s="22" t="e">
        <f>#REF!</f>
        <v>#REF!</v>
      </c>
      <c r="DI45" s="22" t="e">
        <f>#REF!</f>
        <v>#REF!</v>
      </c>
      <c r="DJ45" s="22" t="e">
        <f>#REF!</f>
        <v>#REF!</v>
      </c>
      <c r="DK45" s="22" t="e">
        <f>#REF!</f>
        <v>#REF!</v>
      </c>
      <c r="DL45" s="22" t="e">
        <f>#REF!</f>
        <v>#REF!</v>
      </c>
      <c r="DM45" s="22" t="e">
        <f>#REF!</f>
        <v>#REF!</v>
      </c>
    </row>
    <row r="46" spans="2:117" ht="15.6" x14ac:dyDescent="0.3">
      <c r="B46" s="225">
        <v>1</v>
      </c>
      <c r="C46" s="234" t="e">
        <f t="shared" ref="C46:N46" si="72">DB51</f>
        <v>#REF!</v>
      </c>
      <c r="D46" s="235" t="e">
        <f t="shared" si="72"/>
        <v>#REF!</v>
      </c>
      <c r="E46" s="235" t="e">
        <f t="shared" si="72"/>
        <v>#REF!</v>
      </c>
      <c r="F46" s="235" t="e">
        <f t="shared" si="72"/>
        <v>#REF!</v>
      </c>
      <c r="G46" s="235" t="e">
        <f t="shared" si="72"/>
        <v>#REF!</v>
      </c>
      <c r="H46" s="235" t="e">
        <f t="shared" si="72"/>
        <v>#REF!</v>
      </c>
      <c r="I46" s="235" t="e">
        <f t="shared" si="72"/>
        <v>#REF!</v>
      </c>
      <c r="J46" s="235" t="e">
        <f t="shared" si="72"/>
        <v>#REF!</v>
      </c>
      <c r="K46" s="235" t="e">
        <f t="shared" si="72"/>
        <v>#REF!</v>
      </c>
      <c r="L46" s="235" t="e">
        <f t="shared" si="72"/>
        <v>#REF!</v>
      </c>
      <c r="M46" s="235" t="e">
        <f t="shared" si="72"/>
        <v>#REF!</v>
      </c>
      <c r="N46" s="235" t="e">
        <f t="shared" si="72"/>
        <v>#REF!</v>
      </c>
      <c r="R46" s="219">
        <v>6</v>
      </c>
      <c r="S46" s="219">
        <v>0</v>
      </c>
      <c r="T46" s="219">
        <v>0</v>
      </c>
      <c r="U46" s="219">
        <v>0</v>
      </c>
      <c r="V46" s="219">
        <v>0</v>
      </c>
      <c r="W46" s="219">
        <v>0</v>
      </c>
      <c r="X46" s="219">
        <v>0</v>
      </c>
      <c r="Y46" s="219">
        <v>0</v>
      </c>
      <c r="Z46" s="219">
        <v>0</v>
      </c>
      <c r="AA46" s="219">
        <v>0</v>
      </c>
      <c r="AB46" s="219">
        <v>0</v>
      </c>
      <c r="AC46" s="219">
        <v>0</v>
      </c>
      <c r="AD46" s="219">
        <v>0</v>
      </c>
      <c r="AE46" s="219">
        <v>0</v>
      </c>
      <c r="AF46" s="219">
        <v>0</v>
      </c>
      <c r="AG46" s="219">
        <v>0</v>
      </c>
      <c r="AH46" s="219">
        <v>0</v>
      </c>
      <c r="AI46" s="219">
        <v>0</v>
      </c>
      <c r="AJ46" s="219">
        <v>0</v>
      </c>
      <c r="AK46" s="219">
        <v>0</v>
      </c>
      <c r="AL46" s="219">
        <v>0</v>
      </c>
      <c r="AM46" s="219">
        <v>0</v>
      </c>
      <c r="AN46" s="219">
        <v>0</v>
      </c>
      <c r="AO46" s="219">
        <v>0</v>
      </c>
      <c r="AP46" s="219">
        <v>0</v>
      </c>
      <c r="AQ46" s="219">
        <v>0</v>
      </c>
      <c r="AR46" s="219">
        <v>0</v>
      </c>
      <c r="AS46" s="219"/>
      <c r="AT46" s="220"/>
      <c r="AU46" s="221">
        <v>6</v>
      </c>
      <c r="AV46" s="306">
        <f t="shared" si="21"/>
        <v>0</v>
      </c>
      <c r="AW46" s="306">
        <f t="shared" si="45"/>
        <v>0</v>
      </c>
      <c r="AX46" s="308">
        <f t="shared" si="46"/>
        <v>0</v>
      </c>
      <c r="AY46" s="308">
        <f t="shared" si="47"/>
        <v>0</v>
      </c>
      <c r="AZ46" s="221">
        <f t="shared" si="22"/>
        <v>0</v>
      </c>
      <c r="BA46" s="306">
        <f t="shared" si="48"/>
        <v>0</v>
      </c>
      <c r="BB46" s="221">
        <f t="shared" si="23"/>
        <v>0</v>
      </c>
      <c r="BC46" s="306">
        <f t="shared" si="49"/>
        <v>0</v>
      </c>
      <c r="BD46" s="221">
        <f t="shared" si="24"/>
        <v>0</v>
      </c>
      <c r="BE46" s="306">
        <f t="shared" si="50"/>
        <v>0</v>
      </c>
      <c r="BF46" s="221">
        <f t="shared" si="25"/>
        <v>11.857707509881422</v>
      </c>
      <c r="BG46" s="306">
        <f t="shared" si="51"/>
        <v>30</v>
      </c>
      <c r="BH46" s="221">
        <f t="shared" si="26"/>
        <v>0</v>
      </c>
      <c r="BI46" s="306">
        <f t="shared" si="52"/>
        <v>0</v>
      </c>
      <c r="BJ46" s="221">
        <f t="shared" si="27"/>
        <v>0</v>
      </c>
      <c r="BK46" s="306">
        <f t="shared" si="53"/>
        <v>0</v>
      </c>
      <c r="BL46" s="221">
        <f t="shared" si="28"/>
        <v>3.3898305084745762E-3</v>
      </c>
      <c r="BM46" s="306">
        <f t="shared" si="54"/>
        <v>1</v>
      </c>
      <c r="BN46" s="221">
        <f t="shared" si="29"/>
        <v>3.5573122529644272</v>
      </c>
      <c r="BO46" s="306">
        <f t="shared" si="55"/>
        <v>9</v>
      </c>
      <c r="BP46" s="221">
        <f t="shared" si="30"/>
        <v>0</v>
      </c>
      <c r="BQ46" s="306">
        <f t="shared" si="56"/>
        <v>0</v>
      </c>
      <c r="BR46" s="221">
        <f t="shared" si="31"/>
        <v>0</v>
      </c>
      <c r="BS46" s="306">
        <f t="shared" si="57"/>
        <v>0</v>
      </c>
      <c r="BT46" s="221">
        <f t="shared" si="60"/>
        <v>40</v>
      </c>
      <c r="BU46" s="224">
        <f t="shared" si="32"/>
        <v>1.8034265103697025</v>
      </c>
      <c r="BW46" s="306">
        <v>6</v>
      </c>
      <c r="BX46" s="306">
        <v>0</v>
      </c>
      <c r="BY46" s="306">
        <v>0</v>
      </c>
      <c r="BZ46" s="306">
        <v>0</v>
      </c>
      <c r="CA46" s="306">
        <v>0</v>
      </c>
      <c r="CB46" s="306">
        <v>0</v>
      </c>
      <c r="CC46" s="306">
        <v>11.857707509881422</v>
      </c>
      <c r="CD46" s="306">
        <v>0</v>
      </c>
      <c r="CE46" s="306">
        <v>0</v>
      </c>
      <c r="CF46" s="306">
        <v>3.3898305084745762E-3</v>
      </c>
      <c r="CG46" s="306">
        <v>2.1951219512195119</v>
      </c>
      <c r="CH46" s="306">
        <v>2.1951219512195119</v>
      </c>
      <c r="CI46" s="306">
        <v>2.1951219512195119</v>
      </c>
      <c r="CK46" s="221">
        <v>6</v>
      </c>
      <c r="CL46" s="221">
        <f t="shared" si="58"/>
        <v>0</v>
      </c>
      <c r="CM46" s="221">
        <f t="shared" si="33"/>
        <v>0</v>
      </c>
      <c r="CN46" s="221">
        <f t="shared" si="34"/>
        <v>0</v>
      </c>
      <c r="CO46" s="221">
        <f t="shared" si="35"/>
        <v>0</v>
      </c>
      <c r="CP46" s="221">
        <f t="shared" si="36"/>
        <v>0</v>
      </c>
      <c r="CQ46" s="221">
        <f t="shared" si="37"/>
        <v>0.11857707509881422</v>
      </c>
      <c r="CR46" s="221">
        <f t="shared" si="38"/>
        <v>0</v>
      </c>
      <c r="CS46" s="221">
        <f t="shared" si="39"/>
        <v>0</v>
      </c>
      <c r="CT46" s="221">
        <f t="shared" si="40"/>
        <v>3.3898305084745762E-5</v>
      </c>
      <c r="CU46" s="221">
        <f t="shared" si="41"/>
        <v>2.1951219512195121E-2</v>
      </c>
      <c r="CV46" s="221">
        <f t="shared" si="42"/>
        <v>2.1951219512195121E-2</v>
      </c>
      <c r="CW46" s="221">
        <f t="shared" si="43"/>
        <v>2.1951219512195121E-2</v>
      </c>
      <c r="DA46" s="306">
        <v>6</v>
      </c>
      <c r="DB46" s="22" t="e">
        <f>#REF!</f>
        <v>#REF!</v>
      </c>
      <c r="DC46" s="22" t="e">
        <f>#REF!</f>
        <v>#REF!</v>
      </c>
      <c r="DD46" s="22" t="e">
        <f>#REF!</f>
        <v>#REF!</v>
      </c>
      <c r="DE46" s="22" t="e">
        <f>#REF!</f>
        <v>#REF!</v>
      </c>
      <c r="DF46" s="22" t="e">
        <f>#REF!</f>
        <v>#REF!</v>
      </c>
      <c r="DG46" s="22" t="e">
        <f>#REF!</f>
        <v>#REF!</v>
      </c>
      <c r="DH46" s="22" t="e">
        <f>#REF!</f>
        <v>#REF!</v>
      </c>
      <c r="DI46" s="22" t="e">
        <f>#REF!</f>
        <v>#REF!</v>
      </c>
      <c r="DJ46" s="22" t="e">
        <f>#REF!</f>
        <v>#REF!</v>
      </c>
      <c r="DK46" s="22" t="e">
        <f>#REF!</f>
        <v>#REF!</v>
      </c>
      <c r="DL46" s="22" t="e">
        <f>#REF!</f>
        <v>#REF!</v>
      </c>
      <c r="DM46" s="22" t="e">
        <f>#REF!</f>
        <v>#REF!</v>
      </c>
    </row>
    <row r="47" spans="2:117" ht="15.6" x14ac:dyDescent="0.3">
      <c r="B47" s="225"/>
      <c r="C47" s="225"/>
      <c r="D47" s="225"/>
      <c r="E47" s="225"/>
      <c r="F47" s="225"/>
      <c r="G47" s="225"/>
      <c r="H47" s="225"/>
      <c r="I47" s="225"/>
      <c r="J47" s="225"/>
      <c r="K47" s="225"/>
      <c r="L47" s="225"/>
      <c r="M47" s="225"/>
      <c r="N47" s="225"/>
      <c r="R47" s="219">
        <v>5</v>
      </c>
      <c r="S47" s="219">
        <v>0</v>
      </c>
      <c r="T47" s="219">
        <v>0</v>
      </c>
      <c r="U47" s="219">
        <v>0</v>
      </c>
      <c r="V47" s="219">
        <v>0</v>
      </c>
      <c r="W47" s="219">
        <v>0</v>
      </c>
      <c r="X47" s="219">
        <v>0</v>
      </c>
      <c r="Y47" s="219">
        <v>0</v>
      </c>
      <c r="Z47" s="219">
        <v>0</v>
      </c>
      <c r="AA47" s="219">
        <v>0</v>
      </c>
      <c r="AB47" s="219">
        <v>0</v>
      </c>
      <c r="AC47" s="219">
        <v>0</v>
      </c>
      <c r="AD47" s="219">
        <v>0</v>
      </c>
      <c r="AE47" s="219">
        <v>0</v>
      </c>
      <c r="AF47" s="219">
        <v>0</v>
      </c>
      <c r="AG47" s="219">
        <v>0</v>
      </c>
      <c r="AH47" s="219">
        <v>0</v>
      </c>
      <c r="AI47" s="219">
        <v>0</v>
      </c>
      <c r="AJ47" s="219">
        <v>0</v>
      </c>
      <c r="AK47" s="219">
        <v>0</v>
      </c>
      <c r="AL47" s="219">
        <v>0</v>
      </c>
      <c r="AM47" s="219">
        <v>0</v>
      </c>
      <c r="AN47" s="219">
        <v>0</v>
      </c>
      <c r="AO47" s="219">
        <v>0</v>
      </c>
      <c r="AP47" s="219">
        <v>0</v>
      </c>
      <c r="AQ47" s="219">
        <v>0</v>
      </c>
      <c r="AR47" s="219">
        <v>0</v>
      </c>
      <c r="AS47" s="219"/>
      <c r="AT47" s="220"/>
      <c r="AU47" s="221">
        <v>5</v>
      </c>
      <c r="AV47" s="306">
        <f t="shared" si="21"/>
        <v>0</v>
      </c>
      <c r="AW47" s="306">
        <f t="shared" si="45"/>
        <v>0</v>
      </c>
      <c r="AX47" s="308">
        <f t="shared" si="46"/>
        <v>0</v>
      </c>
      <c r="AY47" s="308">
        <f t="shared" si="47"/>
        <v>0</v>
      </c>
      <c r="AZ47" s="221">
        <f t="shared" si="22"/>
        <v>0</v>
      </c>
      <c r="BA47" s="306">
        <f t="shared" si="48"/>
        <v>0</v>
      </c>
      <c r="BB47" s="221">
        <f t="shared" si="23"/>
        <v>1.1029411764705883</v>
      </c>
      <c r="BC47" s="306">
        <f t="shared" si="49"/>
        <v>3</v>
      </c>
      <c r="BD47" s="221">
        <f t="shared" si="24"/>
        <v>0</v>
      </c>
      <c r="BE47" s="306">
        <f t="shared" si="50"/>
        <v>0</v>
      </c>
      <c r="BF47" s="221">
        <f t="shared" si="25"/>
        <v>14.229249011857709</v>
      </c>
      <c r="BG47" s="306">
        <f t="shared" si="51"/>
        <v>36</v>
      </c>
      <c r="BH47" s="221">
        <f t="shared" si="26"/>
        <v>1.6304347826086956</v>
      </c>
      <c r="BI47" s="306">
        <f t="shared" si="52"/>
        <v>3</v>
      </c>
      <c r="BJ47" s="221">
        <f t="shared" si="27"/>
        <v>0</v>
      </c>
      <c r="BK47" s="306">
        <f t="shared" si="53"/>
        <v>0</v>
      </c>
      <c r="BL47" s="221">
        <f t="shared" si="28"/>
        <v>6.7796610169491523E-3</v>
      </c>
      <c r="BM47" s="306">
        <f t="shared" si="54"/>
        <v>2</v>
      </c>
      <c r="BN47" s="221">
        <f t="shared" si="29"/>
        <v>4.3478260869565215</v>
      </c>
      <c r="BO47" s="306">
        <f t="shared" si="55"/>
        <v>11</v>
      </c>
      <c r="BP47" s="221">
        <f t="shared" si="30"/>
        <v>0</v>
      </c>
      <c r="BQ47" s="306">
        <f t="shared" si="56"/>
        <v>0</v>
      </c>
      <c r="BR47" s="221">
        <f t="shared" si="31"/>
        <v>0</v>
      </c>
      <c r="BS47" s="306">
        <f t="shared" si="57"/>
        <v>0</v>
      </c>
      <c r="BT47" s="221">
        <f t="shared" si="60"/>
        <v>55</v>
      </c>
      <c r="BU47" s="224">
        <f t="shared" si="32"/>
        <v>2.479711451758341</v>
      </c>
      <c r="BW47" s="306">
        <v>5</v>
      </c>
      <c r="BX47" s="307">
        <v>0</v>
      </c>
      <c r="BY47" s="307">
        <v>0</v>
      </c>
      <c r="BZ47" s="307">
        <v>0</v>
      </c>
      <c r="CA47" s="307">
        <v>1.1029411764705883</v>
      </c>
      <c r="CB47" s="307">
        <v>0</v>
      </c>
      <c r="CC47" s="307">
        <v>14.229249011857709</v>
      </c>
      <c r="CD47" s="307">
        <v>1.6304347826086956</v>
      </c>
      <c r="CE47" s="307">
        <v>0</v>
      </c>
      <c r="CF47" s="306">
        <v>6.7796610169491523E-3</v>
      </c>
      <c r="CG47" s="306">
        <v>2.6829268292682928</v>
      </c>
      <c r="CH47" s="306">
        <v>2.6829268292682928</v>
      </c>
      <c r="CI47" s="306">
        <v>2.6829268292682928</v>
      </c>
      <c r="CK47" s="221">
        <v>5</v>
      </c>
      <c r="CL47" s="221">
        <f t="shared" si="58"/>
        <v>0</v>
      </c>
      <c r="CM47" s="221">
        <f t="shared" si="33"/>
        <v>0</v>
      </c>
      <c r="CN47" s="221">
        <f t="shared" si="34"/>
        <v>0</v>
      </c>
      <c r="CO47" s="221">
        <f t="shared" si="35"/>
        <v>1.1029411764705883E-2</v>
      </c>
      <c r="CP47" s="221">
        <f t="shared" si="36"/>
        <v>0</v>
      </c>
      <c r="CQ47" s="221">
        <f t="shared" si="37"/>
        <v>0.14229249011857709</v>
      </c>
      <c r="CR47" s="221">
        <f t="shared" si="38"/>
        <v>1.6304347826086956E-2</v>
      </c>
      <c r="CS47" s="221">
        <f t="shared" si="39"/>
        <v>0</v>
      </c>
      <c r="CT47" s="221">
        <f t="shared" si="40"/>
        <v>6.7796610169491525E-5</v>
      </c>
      <c r="CU47" s="221">
        <f t="shared" si="41"/>
        <v>2.682926829268293E-2</v>
      </c>
      <c r="CV47" s="221">
        <f t="shared" si="42"/>
        <v>2.682926829268293E-2</v>
      </c>
      <c r="CW47" s="221">
        <f t="shared" si="43"/>
        <v>2.682926829268293E-2</v>
      </c>
      <c r="DA47" s="306">
        <v>5</v>
      </c>
      <c r="DB47" s="22" t="e">
        <f>#REF!</f>
        <v>#REF!</v>
      </c>
      <c r="DC47" s="22" t="e">
        <f>#REF!</f>
        <v>#REF!</v>
      </c>
      <c r="DD47" s="22" t="e">
        <f>#REF!</f>
        <v>#REF!</v>
      </c>
      <c r="DE47" s="22" t="e">
        <f>#REF!</f>
        <v>#REF!</v>
      </c>
      <c r="DF47" s="22" t="e">
        <f>#REF!</f>
        <v>#REF!</v>
      </c>
      <c r="DG47" s="22" t="e">
        <f>#REF!</f>
        <v>#REF!</v>
      </c>
      <c r="DH47" s="22" t="e">
        <f>#REF!</f>
        <v>#REF!</v>
      </c>
      <c r="DI47" s="22" t="e">
        <f>#REF!</f>
        <v>#REF!</v>
      </c>
      <c r="DJ47" s="22" t="e">
        <f>#REF!</f>
        <v>#REF!</v>
      </c>
      <c r="DK47" s="22" t="e">
        <f>#REF!</f>
        <v>#REF!</v>
      </c>
      <c r="DL47" s="22" t="e">
        <f>#REF!</f>
        <v>#REF!</v>
      </c>
      <c r="DM47" s="22" t="e">
        <f>#REF!</f>
        <v>#REF!</v>
      </c>
    </row>
    <row r="48" spans="2:117" ht="15.6" x14ac:dyDescent="0.3">
      <c r="B48" s="226" t="s">
        <v>93</v>
      </c>
      <c r="C48" s="225"/>
      <c r="D48" s="225"/>
      <c r="E48" s="225"/>
      <c r="F48" s="225"/>
      <c r="G48" s="225"/>
      <c r="H48" s="225"/>
      <c r="I48" s="225"/>
      <c r="J48" s="225"/>
      <c r="K48" s="225"/>
      <c r="L48" s="225"/>
      <c r="M48" s="225"/>
      <c r="N48" s="225"/>
      <c r="R48" s="219">
        <v>4</v>
      </c>
      <c r="S48" s="219">
        <v>0</v>
      </c>
      <c r="T48" s="219">
        <v>0</v>
      </c>
      <c r="U48" s="219">
        <v>0</v>
      </c>
      <c r="V48" s="219">
        <v>0</v>
      </c>
      <c r="W48" s="219">
        <v>0</v>
      </c>
      <c r="X48" s="219">
        <v>0</v>
      </c>
      <c r="Y48" s="219">
        <v>0</v>
      </c>
      <c r="Z48" s="219">
        <v>0</v>
      </c>
      <c r="AA48" s="219">
        <v>0</v>
      </c>
      <c r="AB48" s="219">
        <v>0</v>
      </c>
      <c r="AC48" s="219">
        <v>0</v>
      </c>
      <c r="AD48" s="219">
        <v>0</v>
      </c>
      <c r="AE48" s="219">
        <v>0</v>
      </c>
      <c r="AF48" s="219">
        <v>0</v>
      </c>
      <c r="AG48" s="219">
        <v>0</v>
      </c>
      <c r="AH48" s="219">
        <v>0</v>
      </c>
      <c r="AI48" s="219">
        <v>0</v>
      </c>
      <c r="AJ48" s="219">
        <v>0</v>
      </c>
      <c r="AK48" s="219">
        <v>0</v>
      </c>
      <c r="AL48" s="219">
        <v>0</v>
      </c>
      <c r="AM48" s="219">
        <v>0</v>
      </c>
      <c r="AN48" s="219">
        <v>0</v>
      </c>
      <c r="AO48" s="219">
        <v>0</v>
      </c>
      <c r="AP48" s="219">
        <v>0</v>
      </c>
      <c r="AQ48" s="219">
        <v>0</v>
      </c>
      <c r="AR48" s="219">
        <v>0</v>
      </c>
      <c r="AS48" s="219"/>
      <c r="AT48" s="220"/>
      <c r="AU48" s="221">
        <v>4</v>
      </c>
      <c r="AV48" s="306">
        <f t="shared" si="21"/>
        <v>0</v>
      </c>
      <c r="AW48" s="306">
        <f t="shared" si="45"/>
        <v>0</v>
      </c>
      <c r="AX48" s="308">
        <f t="shared" si="46"/>
        <v>0</v>
      </c>
      <c r="AY48" s="308">
        <f t="shared" si="47"/>
        <v>0</v>
      </c>
      <c r="AZ48" s="221">
        <f>((W48+W98)/($W$52+$W$81))*100</f>
        <v>0.55865921787709494</v>
      </c>
      <c r="BA48" s="306">
        <f t="shared" si="48"/>
        <v>1</v>
      </c>
      <c r="BB48" s="221">
        <f t="shared" si="23"/>
        <v>2.9411764705882351</v>
      </c>
      <c r="BC48" s="306">
        <f t="shared" si="49"/>
        <v>8</v>
      </c>
      <c r="BD48" s="221">
        <f t="shared" si="24"/>
        <v>0</v>
      </c>
      <c r="BE48" s="306">
        <f t="shared" si="50"/>
        <v>0</v>
      </c>
      <c r="BF48" s="221">
        <f t="shared" si="25"/>
        <v>16.600790513833992</v>
      </c>
      <c r="BG48" s="306">
        <f t="shared" si="51"/>
        <v>42</v>
      </c>
      <c r="BH48" s="221">
        <f t="shared" si="26"/>
        <v>3.804347826086957</v>
      </c>
      <c r="BI48" s="306">
        <f t="shared" si="52"/>
        <v>7</v>
      </c>
      <c r="BJ48" s="221">
        <f t="shared" si="27"/>
        <v>0</v>
      </c>
      <c r="BK48" s="306">
        <f t="shared" si="53"/>
        <v>0</v>
      </c>
      <c r="BL48" s="221">
        <f t="shared" si="28"/>
        <v>1.0169491525423728E-2</v>
      </c>
      <c r="BM48" s="306">
        <f t="shared" si="54"/>
        <v>3</v>
      </c>
      <c r="BN48" s="221">
        <f t="shared" si="29"/>
        <v>5.1383399209486171</v>
      </c>
      <c r="BO48" s="306">
        <f t="shared" si="55"/>
        <v>13</v>
      </c>
      <c r="BP48" s="221">
        <f t="shared" si="30"/>
        <v>0</v>
      </c>
      <c r="BQ48" s="306">
        <f t="shared" si="56"/>
        <v>0</v>
      </c>
      <c r="BR48" s="221">
        <f t="shared" si="31"/>
        <v>0</v>
      </c>
      <c r="BS48" s="306">
        <f t="shared" si="57"/>
        <v>0</v>
      </c>
      <c r="BT48" s="221">
        <f>AQ48+AQ98</f>
        <v>74</v>
      </c>
      <c r="BU48" s="224">
        <f t="shared" si="32"/>
        <v>3.3363390441839496</v>
      </c>
      <c r="BW48" s="306">
        <v>4</v>
      </c>
      <c r="BX48" s="307">
        <v>0.42194092827004215</v>
      </c>
      <c r="BY48" s="307">
        <v>0.42194092827004215</v>
      </c>
      <c r="BZ48" s="307">
        <v>0.42194092827004215</v>
      </c>
      <c r="CA48" s="307">
        <v>2.9411764705882351</v>
      </c>
      <c r="CB48" s="307">
        <v>0</v>
      </c>
      <c r="CC48" s="307">
        <v>16.600790513833992</v>
      </c>
      <c r="CD48" s="307">
        <v>3.804347826086957</v>
      </c>
      <c r="CE48" s="307">
        <v>0</v>
      </c>
      <c r="CF48" s="306">
        <v>1.0169491525423728E-2</v>
      </c>
      <c r="CG48" s="306">
        <v>3.1707317073170733</v>
      </c>
      <c r="CH48" s="306">
        <v>3.1707317073170733</v>
      </c>
      <c r="CI48" s="306">
        <v>3.1707317073170733</v>
      </c>
      <c r="CK48" s="221">
        <v>4</v>
      </c>
      <c r="CL48" s="221">
        <f t="shared" si="58"/>
        <v>4.2194092827004216E-3</v>
      </c>
      <c r="CM48" s="221">
        <f t="shared" si="33"/>
        <v>4.2194092827004216E-3</v>
      </c>
      <c r="CN48" s="221">
        <f t="shared" si="34"/>
        <v>4.2194092827004216E-3</v>
      </c>
      <c r="CO48" s="221">
        <f t="shared" si="35"/>
        <v>2.9411764705882349E-2</v>
      </c>
      <c r="CP48" s="221">
        <f t="shared" si="36"/>
        <v>0</v>
      </c>
      <c r="CQ48" s="221">
        <f t="shared" si="37"/>
        <v>0.16600790513833993</v>
      </c>
      <c r="CR48" s="221">
        <f t="shared" si="38"/>
        <v>3.8043478260869568E-2</v>
      </c>
      <c r="CS48" s="221">
        <f t="shared" si="39"/>
        <v>0</v>
      </c>
      <c r="CT48" s="221">
        <f t="shared" si="40"/>
        <v>1.0169491525423729E-4</v>
      </c>
      <c r="CU48" s="221">
        <f t="shared" si="41"/>
        <v>3.1707317073170732E-2</v>
      </c>
      <c r="CV48" s="221">
        <f t="shared" si="42"/>
        <v>3.1707317073170732E-2</v>
      </c>
      <c r="CW48" s="221">
        <f t="shared" si="43"/>
        <v>3.1707317073170732E-2</v>
      </c>
      <c r="DA48" s="306">
        <v>4</v>
      </c>
      <c r="DB48" s="22" t="e">
        <f>#REF!</f>
        <v>#REF!</v>
      </c>
      <c r="DC48" s="22" t="e">
        <f>#REF!</f>
        <v>#REF!</v>
      </c>
      <c r="DD48" s="22" t="e">
        <f>#REF!</f>
        <v>#REF!</v>
      </c>
      <c r="DE48" s="22" t="e">
        <f>#REF!</f>
        <v>#REF!</v>
      </c>
      <c r="DF48" s="22" t="e">
        <f>#REF!</f>
        <v>#REF!</v>
      </c>
      <c r="DG48" s="22" t="e">
        <f>#REF!</f>
        <v>#REF!</v>
      </c>
      <c r="DH48" s="22" t="e">
        <f>#REF!</f>
        <v>#REF!</v>
      </c>
      <c r="DI48" s="22" t="e">
        <f>#REF!</f>
        <v>#REF!</v>
      </c>
      <c r="DJ48" s="22" t="e">
        <f>#REF!</f>
        <v>#REF!</v>
      </c>
      <c r="DK48" s="22" t="e">
        <f>#REF!</f>
        <v>#REF!</v>
      </c>
      <c r="DL48" s="22" t="e">
        <f>#REF!</f>
        <v>#REF!</v>
      </c>
      <c r="DM48" s="22" t="e">
        <f>#REF!</f>
        <v>#REF!</v>
      </c>
    </row>
    <row r="49" spans="2:118" ht="16.2" thickBot="1" x14ac:dyDescent="0.35">
      <c r="B49" s="225" t="s">
        <v>56</v>
      </c>
      <c r="C49" s="225">
        <v>1</v>
      </c>
      <c r="D49" s="225">
        <v>2</v>
      </c>
      <c r="E49" s="225">
        <v>3</v>
      </c>
      <c r="F49" s="225">
        <v>4</v>
      </c>
      <c r="G49" s="225">
        <v>5</v>
      </c>
      <c r="H49" s="225">
        <v>6</v>
      </c>
      <c r="I49" s="225">
        <v>7</v>
      </c>
      <c r="J49" s="225">
        <v>8</v>
      </c>
      <c r="K49" s="225">
        <v>9</v>
      </c>
      <c r="L49" s="225">
        <v>10</v>
      </c>
      <c r="M49" s="225">
        <v>11</v>
      </c>
      <c r="N49" s="225">
        <v>12</v>
      </c>
      <c r="R49" s="219">
        <v>3</v>
      </c>
      <c r="S49" s="219">
        <v>0</v>
      </c>
      <c r="T49" s="219">
        <v>0</v>
      </c>
      <c r="U49" s="219">
        <v>0</v>
      </c>
      <c r="V49" s="219">
        <v>0</v>
      </c>
      <c r="W49" s="219">
        <v>0</v>
      </c>
      <c r="X49" s="219">
        <v>0</v>
      </c>
      <c r="Y49" s="219">
        <v>0</v>
      </c>
      <c r="Z49" s="219">
        <v>0</v>
      </c>
      <c r="AA49" s="219">
        <v>0</v>
      </c>
      <c r="AB49" s="219">
        <v>0</v>
      </c>
      <c r="AC49" s="219">
        <v>0</v>
      </c>
      <c r="AD49" s="219">
        <v>0</v>
      </c>
      <c r="AE49" s="219">
        <v>0</v>
      </c>
      <c r="AF49" s="219">
        <v>0</v>
      </c>
      <c r="AG49" s="219">
        <v>0</v>
      </c>
      <c r="AH49" s="219">
        <v>0</v>
      </c>
      <c r="AI49" s="219">
        <v>0</v>
      </c>
      <c r="AJ49" s="219">
        <v>0</v>
      </c>
      <c r="AK49" s="219">
        <v>0</v>
      </c>
      <c r="AL49" s="219">
        <v>0</v>
      </c>
      <c r="AM49" s="219">
        <v>0</v>
      </c>
      <c r="AN49" s="219">
        <v>0</v>
      </c>
      <c r="AO49" s="219">
        <v>0</v>
      </c>
      <c r="AP49" s="219">
        <v>0</v>
      </c>
      <c r="AQ49" s="219">
        <v>0</v>
      </c>
      <c r="AR49" s="219">
        <v>0</v>
      </c>
      <c r="AS49" s="219"/>
      <c r="AT49" s="220"/>
      <c r="AU49" s="221">
        <v>3</v>
      </c>
      <c r="AV49" s="306">
        <f t="shared" si="21"/>
        <v>0</v>
      </c>
      <c r="AW49" s="306">
        <f t="shared" si="45"/>
        <v>0</v>
      </c>
      <c r="AX49" s="308">
        <f t="shared" si="46"/>
        <v>0</v>
      </c>
      <c r="AY49" s="308">
        <f t="shared" si="47"/>
        <v>0</v>
      </c>
      <c r="AZ49" s="221">
        <f t="shared" si="22"/>
        <v>5.027932960893855</v>
      </c>
      <c r="BA49" s="306">
        <f t="shared" si="48"/>
        <v>9</v>
      </c>
      <c r="BB49" s="221">
        <f t="shared" si="23"/>
        <v>4.7794117647058822</v>
      </c>
      <c r="BC49" s="306">
        <f t="shared" si="49"/>
        <v>13</v>
      </c>
      <c r="BD49" s="221">
        <f t="shared" si="24"/>
        <v>0</v>
      </c>
      <c r="BE49" s="306">
        <f t="shared" si="50"/>
        <v>0</v>
      </c>
      <c r="BF49" s="221">
        <f t="shared" si="25"/>
        <v>18.972332015810274</v>
      </c>
      <c r="BG49" s="306">
        <f t="shared" si="51"/>
        <v>48</v>
      </c>
      <c r="BH49" s="221">
        <f t="shared" si="26"/>
        <v>8.695652173913043</v>
      </c>
      <c r="BI49" s="306">
        <f t="shared" si="52"/>
        <v>16</v>
      </c>
      <c r="BJ49" s="221">
        <f t="shared" si="27"/>
        <v>0</v>
      </c>
      <c r="BK49" s="306">
        <f t="shared" si="53"/>
        <v>0</v>
      </c>
      <c r="BL49" s="221">
        <f t="shared" si="28"/>
        <v>1.3559322033898305E-2</v>
      </c>
      <c r="BM49" s="306">
        <f t="shared" si="54"/>
        <v>4</v>
      </c>
      <c r="BN49" s="221">
        <f t="shared" si="29"/>
        <v>6.7193675889328066</v>
      </c>
      <c r="BO49" s="306">
        <f t="shared" si="55"/>
        <v>17</v>
      </c>
      <c r="BP49" s="221">
        <f t="shared" si="30"/>
        <v>4.6875</v>
      </c>
      <c r="BQ49" s="306">
        <f t="shared" si="56"/>
        <v>3</v>
      </c>
      <c r="BR49" s="221">
        <f t="shared" si="31"/>
        <v>3.225806451612903</v>
      </c>
      <c r="BS49" s="306">
        <f t="shared" si="57"/>
        <v>3</v>
      </c>
      <c r="BT49" s="221">
        <f t="shared" si="60"/>
        <v>113</v>
      </c>
      <c r="BU49" s="224">
        <f t="shared" si="32"/>
        <v>5.0946798917944101</v>
      </c>
      <c r="BW49" s="306">
        <v>3</v>
      </c>
      <c r="BX49" s="307">
        <v>3.79746835443038</v>
      </c>
      <c r="BY49" s="307">
        <v>3.79746835443038</v>
      </c>
      <c r="BZ49" s="307">
        <v>3.79746835443038</v>
      </c>
      <c r="CA49" s="307">
        <v>4.7794117647058822</v>
      </c>
      <c r="CB49" s="307">
        <v>0</v>
      </c>
      <c r="CC49" s="307">
        <v>18.972332015810274</v>
      </c>
      <c r="CD49" s="307">
        <v>8.695652173913043</v>
      </c>
      <c r="CE49" s="307">
        <v>0</v>
      </c>
      <c r="CF49" s="306">
        <v>1.3559322033898305E-2</v>
      </c>
      <c r="CG49" s="306">
        <v>5.6097560975609762</v>
      </c>
      <c r="CH49" s="306">
        <v>5.6097560975609762</v>
      </c>
      <c r="CI49" s="306">
        <v>5.6097560975609762</v>
      </c>
      <c r="CK49" s="221">
        <v>3</v>
      </c>
      <c r="CL49" s="221">
        <f t="shared" si="58"/>
        <v>3.7974683544303799E-2</v>
      </c>
      <c r="CM49" s="221">
        <f t="shared" si="33"/>
        <v>3.7974683544303799E-2</v>
      </c>
      <c r="CN49" s="221">
        <f t="shared" si="34"/>
        <v>3.7974683544303799E-2</v>
      </c>
      <c r="CO49" s="221">
        <f t="shared" si="35"/>
        <v>4.779411764705882E-2</v>
      </c>
      <c r="CP49" s="221">
        <f t="shared" si="36"/>
        <v>0</v>
      </c>
      <c r="CQ49" s="221">
        <f t="shared" si="37"/>
        <v>0.18972332015810273</v>
      </c>
      <c r="CR49" s="221">
        <f t="shared" si="38"/>
        <v>8.6956521739130432E-2</v>
      </c>
      <c r="CS49" s="221">
        <f t="shared" si="39"/>
        <v>0</v>
      </c>
      <c r="CT49" s="221">
        <f t="shared" si="40"/>
        <v>1.3559322033898305E-4</v>
      </c>
      <c r="CU49" s="221">
        <f t="shared" si="41"/>
        <v>5.6097560975609764E-2</v>
      </c>
      <c r="CV49" s="221">
        <f t="shared" si="42"/>
        <v>5.6097560975609764E-2</v>
      </c>
      <c r="CW49" s="221">
        <f t="shared" si="43"/>
        <v>5.6097560975609764E-2</v>
      </c>
      <c r="DA49" s="306">
        <v>3</v>
      </c>
      <c r="DB49" s="22" t="e">
        <f>#REF!</f>
        <v>#REF!</v>
      </c>
      <c r="DC49" s="22" t="e">
        <f>#REF!</f>
        <v>#REF!</v>
      </c>
      <c r="DD49" s="22" t="e">
        <f>#REF!</f>
        <v>#REF!</v>
      </c>
      <c r="DE49" s="22" t="e">
        <f>#REF!</f>
        <v>#REF!</v>
      </c>
      <c r="DF49" s="22" t="e">
        <f>#REF!</f>
        <v>#REF!</v>
      </c>
      <c r="DG49" s="22" t="e">
        <f>#REF!</f>
        <v>#REF!</v>
      </c>
      <c r="DH49" s="22" t="e">
        <f>#REF!</f>
        <v>#REF!</v>
      </c>
      <c r="DI49" s="22" t="e">
        <f>#REF!</f>
        <v>#REF!</v>
      </c>
      <c r="DJ49" s="22" t="e">
        <f>#REF!</f>
        <v>#REF!</v>
      </c>
      <c r="DK49" s="22" t="e">
        <f>#REF!</f>
        <v>#REF!</v>
      </c>
      <c r="DL49" s="22" t="e">
        <f>#REF!</f>
        <v>#REF!</v>
      </c>
      <c r="DM49" s="22" t="e">
        <f>#REF!</f>
        <v>#REF!</v>
      </c>
    </row>
    <row r="50" spans="2:118" ht="15.6" x14ac:dyDescent="0.3">
      <c r="B50" s="225">
        <v>20</v>
      </c>
      <c r="C50" s="232" t="e">
        <f>DB58</f>
        <v>#REF!</v>
      </c>
      <c r="D50" s="233" t="e">
        <f t="shared" ref="D50:N50" si="73">DC58</f>
        <v>#REF!</v>
      </c>
      <c r="E50" s="233" t="e">
        <f t="shared" si="73"/>
        <v>#REF!</v>
      </c>
      <c r="F50" s="233" t="e">
        <f t="shared" si="73"/>
        <v>#REF!</v>
      </c>
      <c r="G50" s="233" t="e">
        <f t="shared" si="73"/>
        <v>#REF!</v>
      </c>
      <c r="H50" s="233" t="e">
        <f t="shared" si="73"/>
        <v>#REF!</v>
      </c>
      <c r="I50" s="233" t="e">
        <f t="shared" si="73"/>
        <v>#REF!</v>
      </c>
      <c r="J50" s="233" t="e">
        <f t="shared" si="73"/>
        <v>#REF!</v>
      </c>
      <c r="K50" s="233" t="e">
        <f t="shared" si="73"/>
        <v>#REF!</v>
      </c>
      <c r="L50" s="233" t="e">
        <f t="shared" si="73"/>
        <v>#REF!</v>
      </c>
      <c r="M50" s="233" t="e">
        <f t="shared" si="73"/>
        <v>#REF!</v>
      </c>
      <c r="N50" s="233" t="e">
        <f t="shared" si="73"/>
        <v>#REF!</v>
      </c>
      <c r="R50" s="219">
        <v>2</v>
      </c>
      <c r="S50" s="219">
        <v>0</v>
      </c>
      <c r="T50" s="219">
        <v>0</v>
      </c>
      <c r="U50" s="219">
        <v>0</v>
      </c>
      <c r="V50" s="219">
        <v>0</v>
      </c>
      <c r="W50" s="219">
        <v>0</v>
      </c>
      <c r="X50" s="219">
        <v>0</v>
      </c>
      <c r="Y50" s="219">
        <v>0</v>
      </c>
      <c r="Z50" s="219">
        <v>0</v>
      </c>
      <c r="AA50" s="219">
        <v>0</v>
      </c>
      <c r="AB50" s="219">
        <v>0</v>
      </c>
      <c r="AC50" s="219">
        <v>0</v>
      </c>
      <c r="AD50" s="219">
        <v>0</v>
      </c>
      <c r="AE50" s="219">
        <v>0</v>
      </c>
      <c r="AF50" s="219">
        <v>0</v>
      </c>
      <c r="AG50" s="219">
        <v>0</v>
      </c>
      <c r="AH50" s="219">
        <v>0</v>
      </c>
      <c r="AI50" s="219">
        <v>0</v>
      </c>
      <c r="AJ50" s="219">
        <v>0</v>
      </c>
      <c r="AK50" s="219">
        <v>0</v>
      </c>
      <c r="AL50" s="219">
        <v>0</v>
      </c>
      <c r="AM50" s="219">
        <v>0</v>
      </c>
      <c r="AN50" s="219">
        <v>0</v>
      </c>
      <c r="AO50" s="219">
        <v>0</v>
      </c>
      <c r="AP50" s="219">
        <v>0</v>
      </c>
      <c r="AQ50" s="219">
        <v>0</v>
      </c>
      <c r="AR50" s="219">
        <v>0</v>
      </c>
      <c r="AS50" s="219"/>
      <c r="AT50" s="220"/>
      <c r="AU50" s="221">
        <v>2</v>
      </c>
      <c r="AV50" s="221">
        <f>((S50+S100)/($S$52+$S$81))*100</f>
        <v>9.375</v>
      </c>
      <c r="AW50" s="306">
        <f t="shared" si="45"/>
        <v>3</v>
      </c>
      <c r="AX50" s="308">
        <f t="shared" si="46"/>
        <v>7.6923076923076925</v>
      </c>
      <c r="AY50" s="308">
        <f t="shared" si="47"/>
        <v>2</v>
      </c>
      <c r="AZ50" s="221">
        <f t="shared" si="22"/>
        <v>18.994413407821227</v>
      </c>
      <c r="BA50" s="306">
        <f t="shared" si="48"/>
        <v>34</v>
      </c>
      <c r="BB50" s="221">
        <f t="shared" si="23"/>
        <v>8.8235294117647065</v>
      </c>
      <c r="BC50" s="306">
        <f t="shared" si="49"/>
        <v>24</v>
      </c>
      <c r="BD50" s="221">
        <f t="shared" si="24"/>
        <v>6.9930069930069934</v>
      </c>
      <c r="BE50" s="306">
        <f t="shared" si="50"/>
        <v>20</v>
      </c>
      <c r="BF50" s="221">
        <f t="shared" si="25"/>
        <v>22.529644268774703</v>
      </c>
      <c r="BG50" s="306">
        <f t="shared" si="51"/>
        <v>57</v>
      </c>
      <c r="BH50" s="221">
        <f t="shared" si="26"/>
        <v>13.586956521739129</v>
      </c>
      <c r="BI50" s="306">
        <f t="shared" si="52"/>
        <v>25</v>
      </c>
      <c r="BJ50" s="221">
        <f t="shared" si="27"/>
        <v>2.1352313167259789</v>
      </c>
      <c r="BK50" s="306">
        <f t="shared" si="53"/>
        <v>6</v>
      </c>
      <c r="BL50" s="221">
        <f t="shared" si="28"/>
        <v>4.4067796610169491E-2</v>
      </c>
      <c r="BM50" s="306">
        <f t="shared" si="54"/>
        <v>13</v>
      </c>
      <c r="BN50" s="221">
        <f t="shared" si="29"/>
        <v>9.0909090909090917</v>
      </c>
      <c r="BO50" s="306">
        <f t="shared" si="55"/>
        <v>23</v>
      </c>
      <c r="BP50" s="221">
        <f t="shared" si="30"/>
        <v>9.375</v>
      </c>
      <c r="BQ50" s="306">
        <f t="shared" si="56"/>
        <v>6</v>
      </c>
      <c r="BR50" s="221">
        <f t="shared" si="31"/>
        <v>9.67741935483871</v>
      </c>
      <c r="BS50" s="306">
        <f t="shared" si="57"/>
        <v>9</v>
      </c>
      <c r="BT50" s="221">
        <f t="shared" si="60"/>
        <v>222</v>
      </c>
      <c r="BU50" s="224">
        <f t="shared" si="32"/>
        <v>10.009017132551849</v>
      </c>
      <c r="BW50" s="306">
        <v>2</v>
      </c>
      <c r="BX50" s="307">
        <v>16.455696202531644</v>
      </c>
      <c r="BY50" s="307">
        <v>16.455696202531644</v>
      </c>
      <c r="BZ50" s="307">
        <v>16.455696202531644</v>
      </c>
      <c r="CA50" s="307">
        <v>8.8235294117647065</v>
      </c>
      <c r="CB50" s="307">
        <v>6.9930069930069934</v>
      </c>
      <c r="CC50" s="307">
        <v>22.529644268774703</v>
      </c>
      <c r="CD50" s="307">
        <v>13.586956521739129</v>
      </c>
      <c r="CE50" s="307">
        <v>2.1352313167259789</v>
      </c>
      <c r="CF50" s="306">
        <v>4.4067796610169491E-2</v>
      </c>
      <c r="CG50" s="306">
        <v>9.2682926829268286</v>
      </c>
      <c r="CH50" s="306">
        <v>9.2682926829268286</v>
      </c>
      <c r="CI50" s="306">
        <v>9.2682926829268286</v>
      </c>
      <c r="CK50" s="221">
        <v>2</v>
      </c>
      <c r="CL50" s="221">
        <f t="shared" si="58"/>
        <v>0.16455696202531644</v>
      </c>
      <c r="CM50" s="221">
        <f t="shared" si="33"/>
        <v>0.16455696202531644</v>
      </c>
      <c r="CN50" s="221">
        <f t="shared" si="34"/>
        <v>0.16455696202531644</v>
      </c>
      <c r="CO50" s="221">
        <f t="shared" si="35"/>
        <v>8.8235294117647065E-2</v>
      </c>
      <c r="CP50" s="221">
        <f t="shared" si="36"/>
        <v>6.9930069930069935E-2</v>
      </c>
      <c r="CQ50" s="221">
        <f t="shared" si="37"/>
        <v>0.22529644268774704</v>
      </c>
      <c r="CR50" s="221">
        <f t="shared" si="38"/>
        <v>0.1358695652173913</v>
      </c>
      <c r="CS50" s="221">
        <f t="shared" si="39"/>
        <v>2.1352313167259787E-2</v>
      </c>
      <c r="CT50" s="221">
        <f t="shared" si="40"/>
        <v>4.406779661016949E-4</v>
      </c>
      <c r="CU50" s="221">
        <f t="shared" si="41"/>
        <v>9.2682926829268292E-2</v>
      </c>
      <c r="CV50" s="221">
        <f t="shared" si="42"/>
        <v>9.2682926829268292E-2</v>
      </c>
      <c r="CW50" s="221">
        <f t="shared" si="43"/>
        <v>9.2682926829268292E-2</v>
      </c>
      <c r="DA50" s="306">
        <v>2</v>
      </c>
      <c r="DB50" s="22" t="e">
        <f>#REF!</f>
        <v>#REF!</v>
      </c>
      <c r="DC50" s="22" t="e">
        <f>#REF!</f>
        <v>#REF!</v>
      </c>
      <c r="DD50" s="22" t="e">
        <f>#REF!</f>
        <v>#REF!</v>
      </c>
      <c r="DE50" s="22" t="e">
        <f>#REF!</f>
        <v>#REF!</v>
      </c>
      <c r="DF50" s="22" t="e">
        <f>#REF!</f>
        <v>#REF!</v>
      </c>
      <c r="DG50" s="22" t="e">
        <f>#REF!</f>
        <v>#REF!</v>
      </c>
      <c r="DH50" s="22" t="e">
        <f>#REF!</f>
        <v>#REF!</v>
      </c>
      <c r="DI50" s="22" t="e">
        <f>#REF!</f>
        <v>#REF!</v>
      </c>
      <c r="DJ50" s="22" t="e">
        <f>#REF!</f>
        <v>#REF!</v>
      </c>
      <c r="DK50" s="22" t="e">
        <f>#REF!</f>
        <v>#REF!</v>
      </c>
      <c r="DL50" s="22" t="e">
        <f>#REF!</f>
        <v>#REF!</v>
      </c>
      <c r="DM50" s="22" t="e">
        <f>#REF!</f>
        <v>#REF!</v>
      </c>
    </row>
    <row r="51" spans="2:118" ht="15.6" x14ac:dyDescent="0.3">
      <c r="B51" s="225">
        <v>19</v>
      </c>
      <c r="C51" s="234" t="e">
        <f t="shared" ref="C51:N51" si="74">DB59</f>
        <v>#REF!</v>
      </c>
      <c r="D51" s="235" t="e">
        <f t="shared" si="74"/>
        <v>#REF!</v>
      </c>
      <c r="E51" s="235" t="e">
        <f t="shared" si="74"/>
        <v>#REF!</v>
      </c>
      <c r="F51" s="235" t="e">
        <f t="shared" si="74"/>
        <v>#REF!</v>
      </c>
      <c r="G51" s="235" t="e">
        <f t="shared" si="74"/>
        <v>#REF!</v>
      </c>
      <c r="H51" s="235" t="e">
        <f t="shared" si="74"/>
        <v>#REF!</v>
      </c>
      <c r="I51" s="235" t="e">
        <f t="shared" si="74"/>
        <v>#REF!</v>
      </c>
      <c r="J51" s="235" t="e">
        <f t="shared" si="74"/>
        <v>#REF!</v>
      </c>
      <c r="K51" s="235" t="e">
        <f t="shared" si="74"/>
        <v>#REF!</v>
      </c>
      <c r="L51" s="235" t="e">
        <f t="shared" si="74"/>
        <v>#REF!</v>
      </c>
      <c r="M51" s="235" t="e">
        <f t="shared" si="74"/>
        <v>#REF!</v>
      </c>
      <c r="N51" s="235" t="e">
        <f t="shared" si="74"/>
        <v>#REF!</v>
      </c>
      <c r="R51" s="219">
        <v>1</v>
      </c>
      <c r="S51" s="219">
        <v>0</v>
      </c>
      <c r="T51" s="219">
        <v>0</v>
      </c>
      <c r="U51" s="219">
        <v>0</v>
      </c>
      <c r="V51" s="219">
        <v>0</v>
      </c>
      <c r="W51" s="219">
        <v>0</v>
      </c>
      <c r="X51" s="219">
        <v>0</v>
      </c>
      <c r="Y51" s="219">
        <v>0</v>
      </c>
      <c r="Z51" s="219">
        <v>0</v>
      </c>
      <c r="AA51" s="219">
        <v>0</v>
      </c>
      <c r="AB51" s="219">
        <v>0</v>
      </c>
      <c r="AC51" s="219">
        <v>0</v>
      </c>
      <c r="AD51" s="219">
        <v>0</v>
      </c>
      <c r="AE51" s="219">
        <v>0</v>
      </c>
      <c r="AF51" s="219">
        <v>0</v>
      </c>
      <c r="AG51" s="219">
        <v>0</v>
      </c>
      <c r="AH51" s="219">
        <v>0</v>
      </c>
      <c r="AI51" s="219">
        <v>0</v>
      </c>
      <c r="AJ51" s="219">
        <v>0</v>
      </c>
      <c r="AK51" s="219">
        <v>0</v>
      </c>
      <c r="AL51" s="219">
        <v>0</v>
      </c>
      <c r="AM51" s="219">
        <v>0</v>
      </c>
      <c r="AN51" s="219">
        <v>0</v>
      </c>
      <c r="AO51" s="219">
        <v>0</v>
      </c>
      <c r="AP51" s="219">
        <v>0</v>
      </c>
      <c r="AQ51" s="219">
        <v>0</v>
      </c>
      <c r="AR51" s="219">
        <v>0</v>
      </c>
      <c r="AS51" s="219"/>
      <c r="AT51" s="220"/>
      <c r="AU51" s="221">
        <v>1</v>
      </c>
      <c r="AV51" s="221">
        <f t="shared" ref="AV51" si="75">((S51+S101)/($S$52+$S$81))*100</f>
        <v>34.375</v>
      </c>
      <c r="AW51" s="306">
        <f t="shared" si="45"/>
        <v>11</v>
      </c>
      <c r="AX51" s="308">
        <f t="shared" si="46"/>
        <v>38.461538461538467</v>
      </c>
      <c r="AY51" s="308">
        <f t="shared" si="47"/>
        <v>10</v>
      </c>
      <c r="AZ51" s="221">
        <f t="shared" si="22"/>
        <v>41.899441340782126</v>
      </c>
      <c r="BA51" s="306">
        <f t="shared" si="48"/>
        <v>75</v>
      </c>
      <c r="BB51" s="221">
        <f t="shared" si="23"/>
        <v>23.897058823529413</v>
      </c>
      <c r="BC51" s="306">
        <f t="shared" si="49"/>
        <v>65</v>
      </c>
      <c r="BD51" s="221">
        <f t="shared" si="24"/>
        <v>21.678321678321677</v>
      </c>
      <c r="BE51" s="306">
        <f t="shared" si="50"/>
        <v>62</v>
      </c>
      <c r="BF51" s="221">
        <f t="shared" si="25"/>
        <v>30.434782608695656</v>
      </c>
      <c r="BG51" s="306">
        <f t="shared" si="51"/>
        <v>77</v>
      </c>
      <c r="BH51" s="221">
        <f t="shared" si="26"/>
        <v>30.434782608695656</v>
      </c>
      <c r="BI51" s="306">
        <f t="shared" si="52"/>
        <v>56</v>
      </c>
      <c r="BJ51" s="221">
        <f t="shared" si="27"/>
        <v>19.9288256227758</v>
      </c>
      <c r="BK51" s="306">
        <f t="shared" si="53"/>
        <v>56</v>
      </c>
      <c r="BL51" s="221">
        <f t="shared" si="28"/>
        <v>0.21016949152542372</v>
      </c>
      <c r="BM51" s="306">
        <f t="shared" si="54"/>
        <v>62</v>
      </c>
      <c r="BN51" s="221">
        <f t="shared" si="29"/>
        <v>18.57707509881423</v>
      </c>
      <c r="BO51" s="306">
        <f t="shared" si="55"/>
        <v>47</v>
      </c>
      <c r="BP51" s="221">
        <f t="shared" si="30"/>
        <v>20.3125</v>
      </c>
      <c r="BQ51" s="306">
        <f t="shared" si="56"/>
        <v>13</v>
      </c>
      <c r="BR51" s="221">
        <f>((AO51+AO101)/($AO$52+$AO$81))*100</f>
        <v>29.032258064516132</v>
      </c>
      <c r="BS51" s="306">
        <f t="shared" si="57"/>
        <v>27</v>
      </c>
      <c r="BT51" s="221">
        <f t="shared" si="60"/>
        <v>561</v>
      </c>
      <c r="BU51" s="224">
        <f t="shared" si="32"/>
        <v>25.293056807935077</v>
      </c>
      <c r="BW51" s="306">
        <v>1</v>
      </c>
      <c r="BX51" s="307">
        <v>40.506329113924053</v>
      </c>
      <c r="BY51" s="307">
        <v>40.506329113924053</v>
      </c>
      <c r="BZ51" s="307">
        <v>40.506329113924053</v>
      </c>
      <c r="CA51" s="307">
        <v>23.897058823529413</v>
      </c>
      <c r="CB51" s="307">
        <v>21.678321678321677</v>
      </c>
      <c r="CC51" s="307">
        <v>30.434782608695656</v>
      </c>
      <c r="CD51" s="307">
        <v>30.434782608695656</v>
      </c>
      <c r="CE51" s="307">
        <v>19.9288256227758</v>
      </c>
      <c r="CF51" s="306">
        <v>0.21016949152542372</v>
      </c>
      <c r="CG51" s="306">
        <v>21.219512195121951</v>
      </c>
      <c r="CH51" s="306">
        <v>21.219512195121951</v>
      </c>
      <c r="CI51" s="306">
        <v>21.219512195121951</v>
      </c>
      <c r="CK51" s="221">
        <v>1</v>
      </c>
      <c r="CL51" s="221">
        <f t="shared" si="58"/>
        <v>0.40506329113924056</v>
      </c>
      <c r="CM51" s="221">
        <f t="shared" si="33"/>
        <v>0.40506329113924056</v>
      </c>
      <c r="CN51" s="221">
        <f t="shared" si="34"/>
        <v>0.40506329113924056</v>
      </c>
      <c r="CO51" s="221">
        <f t="shared" si="35"/>
        <v>0.23897058823529413</v>
      </c>
      <c r="CP51" s="221">
        <f t="shared" si="36"/>
        <v>0.21678321678321677</v>
      </c>
      <c r="CQ51" s="221">
        <f t="shared" si="37"/>
        <v>0.30434782608695654</v>
      </c>
      <c r="CR51" s="221">
        <f t="shared" si="38"/>
        <v>0.30434782608695654</v>
      </c>
      <c r="CS51" s="221">
        <f t="shared" si="39"/>
        <v>0.199288256227758</v>
      </c>
      <c r="CT51" s="221">
        <f t="shared" si="40"/>
        <v>2.1016949152542373E-3</v>
      </c>
      <c r="CU51" s="221">
        <f t="shared" si="41"/>
        <v>0.21219512195121951</v>
      </c>
      <c r="CV51" s="221">
        <f t="shared" si="42"/>
        <v>0.21219512195121951</v>
      </c>
      <c r="CW51" s="221">
        <f t="shared" si="43"/>
        <v>0.21219512195121951</v>
      </c>
      <c r="DA51" s="306">
        <v>1</v>
      </c>
      <c r="DB51" s="22" t="e">
        <f>#REF!</f>
        <v>#REF!</v>
      </c>
      <c r="DC51" s="22" t="e">
        <f>#REF!</f>
        <v>#REF!</v>
      </c>
      <c r="DD51" s="22" t="e">
        <f>#REF!</f>
        <v>#REF!</v>
      </c>
      <c r="DE51" s="22" t="e">
        <f>#REF!</f>
        <v>#REF!</v>
      </c>
      <c r="DF51" s="22" t="e">
        <f>#REF!</f>
        <v>#REF!</v>
      </c>
      <c r="DG51" s="22" t="e">
        <f>#REF!</f>
        <v>#REF!</v>
      </c>
      <c r="DH51" s="22" t="e">
        <f>#REF!</f>
        <v>#REF!</v>
      </c>
      <c r="DI51" s="22" t="e">
        <f>#REF!</f>
        <v>#REF!</v>
      </c>
      <c r="DJ51" s="22" t="e">
        <f>#REF!</f>
        <v>#REF!</v>
      </c>
      <c r="DK51" s="22" t="e">
        <f>#REF!</f>
        <v>#REF!</v>
      </c>
      <c r="DL51" s="22" t="e">
        <f>#REF!</f>
        <v>#REF!</v>
      </c>
      <c r="DM51" s="22" t="e">
        <f>#REF!</f>
        <v>#REF!</v>
      </c>
    </row>
    <row r="52" spans="2:118" ht="15.6" x14ac:dyDescent="0.3">
      <c r="B52" s="225">
        <v>18</v>
      </c>
      <c r="C52" s="234" t="e">
        <f t="shared" ref="C52:N52" si="76">DB60</f>
        <v>#REF!</v>
      </c>
      <c r="D52" s="235" t="e">
        <f t="shared" si="76"/>
        <v>#REF!</v>
      </c>
      <c r="E52" s="235" t="e">
        <f t="shared" si="76"/>
        <v>#REF!</v>
      </c>
      <c r="F52" s="235" t="e">
        <f t="shared" si="76"/>
        <v>#REF!</v>
      </c>
      <c r="G52" s="235" t="e">
        <f t="shared" si="76"/>
        <v>#REF!</v>
      </c>
      <c r="H52" s="235" t="e">
        <f t="shared" si="76"/>
        <v>#REF!</v>
      </c>
      <c r="I52" s="235" t="e">
        <f t="shared" si="76"/>
        <v>#REF!</v>
      </c>
      <c r="J52" s="235" t="e">
        <f t="shared" si="76"/>
        <v>#REF!</v>
      </c>
      <c r="K52" s="235" t="e">
        <f t="shared" si="76"/>
        <v>#REF!</v>
      </c>
      <c r="L52" s="235" t="e">
        <f t="shared" si="76"/>
        <v>#REF!</v>
      </c>
      <c r="M52" s="235" t="e">
        <f t="shared" si="76"/>
        <v>#REF!</v>
      </c>
      <c r="N52" s="235" t="e">
        <f t="shared" si="76"/>
        <v>#REF!</v>
      </c>
      <c r="R52" s="219" t="s">
        <v>36</v>
      </c>
      <c r="S52" s="219">
        <v>0</v>
      </c>
      <c r="T52" s="219">
        <v>0</v>
      </c>
      <c r="U52" s="219">
        <v>0</v>
      </c>
      <c r="V52" s="219">
        <v>0</v>
      </c>
      <c r="W52" s="219">
        <v>0</v>
      </c>
      <c r="X52" s="219">
        <v>0</v>
      </c>
      <c r="Y52" s="219">
        <v>0</v>
      </c>
      <c r="Z52" s="219">
        <v>0</v>
      </c>
      <c r="AA52" s="219">
        <v>1</v>
      </c>
      <c r="AB52" s="219">
        <v>100</v>
      </c>
      <c r="AC52" s="219">
        <v>4</v>
      </c>
      <c r="AD52" s="219">
        <v>100</v>
      </c>
      <c r="AE52" s="219">
        <v>0</v>
      </c>
      <c r="AF52" s="219">
        <v>0</v>
      </c>
      <c r="AG52" s="219">
        <v>2</v>
      </c>
      <c r="AH52" s="219">
        <v>100</v>
      </c>
      <c r="AI52" s="219">
        <v>0</v>
      </c>
      <c r="AJ52" s="219">
        <v>0</v>
      </c>
      <c r="AK52" s="219">
        <v>0</v>
      </c>
      <c r="AL52" s="219">
        <v>0</v>
      </c>
      <c r="AM52" s="219">
        <v>0</v>
      </c>
      <c r="AN52" s="219">
        <v>0</v>
      </c>
      <c r="AO52" s="219">
        <v>0</v>
      </c>
      <c r="AP52" s="219">
        <v>0</v>
      </c>
      <c r="AQ52" s="219">
        <v>7</v>
      </c>
      <c r="AR52" s="219">
        <v>100</v>
      </c>
      <c r="AS52" s="219"/>
      <c r="AT52" s="220"/>
      <c r="AU52" s="221" t="s">
        <v>36</v>
      </c>
      <c r="BW52" t="s">
        <v>36</v>
      </c>
    </row>
    <row r="53" spans="2:118" ht="15.6" x14ac:dyDescent="0.3">
      <c r="B53" s="225">
        <v>17</v>
      </c>
      <c r="C53" s="234" t="e">
        <f t="shared" ref="C53:N53" si="77">DB61</f>
        <v>#REF!</v>
      </c>
      <c r="D53" s="235" t="e">
        <f t="shared" si="77"/>
        <v>#REF!</v>
      </c>
      <c r="E53" s="235" t="e">
        <f t="shared" si="77"/>
        <v>#REF!</v>
      </c>
      <c r="F53" s="235" t="e">
        <f t="shared" si="77"/>
        <v>#REF!</v>
      </c>
      <c r="G53" s="235" t="e">
        <f t="shared" si="77"/>
        <v>#REF!</v>
      </c>
      <c r="H53" s="235" t="e">
        <f t="shared" si="77"/>
        <v>#REF!</v>
      </c>
      <c r="I53" s="235" t="e">
        <f t="shared" si="77"/>
        <v>#REF!</v>
      </c>
      <c r="J53" s="235" t="e">
        <f t="shared" si="77"/>
        <v>#REF!</v>
      </c>
      <c r="K53" s="235" t="e">
        <f t="shared" si="77"/>
        <v>#REF!</v>
      </c>
      <c r="L53" s="235" t="e">
        <f t="shared" si="77"/>
        <v>#REF!</v>
      </c>
      <c r="M53" s="235" t="e">
        <f t="shared" si="77"/>
        <v>#REF!</v>
      </c>
      <c r="N53" s="235" t="e">
        <f t="shared" si="77"/>
        <v>#REF!</v>
      </c>
    </row>
    <row r="54" spans="2:118" ht="15.6" x14ac:dyDescent="0.3">
      <c r="B54" s="225">
        <v>16</v>
      </c>
      <c r="C54" s="234" t="e">
        <f t="shared" ref="C54:N54" si="78">DB62</f>
        <v>#REF!</v>
      </c>
      <c r="D54" s="235" t="e">
        <f t="shared" si="78"/>
        <v>#REF!</v>
      </c>
      <c r="E54" s="235" t="e">
        <f t="shared" si="78"/>
        <v>#REF!</v>
      </c>
      <c r="F54" s="235" t="e">
        <f t="shared" si="78"/>
        <v>#REF!</v>
      </c>
      <c r="G54" s="235" t="e">
        <f t="shared" si="78"/>
        <v>#REF!</v>
      </c>
      <c r="H54" s="235" t="e">
        <f t="shared" si="78"/>
        <v>#REF!</v>
      </c>
      <c r="I54" s="235" t="e">
        <f t="shared" si="78"/>
        <v>#REF!</v>
      </c>
      <c r="J54" s="235" t="e">
        <f t="shared" si="78"/>
        <v>#REF!</v>
      </c>
      <c r="K54" s="235" t="e">
        <f t="shared" si="78"/>
        <v>#REF!</v>
      </c>
      <c r="L54" s="235" t="e">
        <f t="shared" si="78"/>
        <v>#REF!</v>
      </c>
      <c r="M54" s="235" t="e">
        <f t="shared" si="78"/>
        <v>#REF!</v>
      </c>
      <c r="N54" s="235" t="e">
        <f t="shared" si="78"/>
        <v>#REF!</v>
      </c>
      <c r="Q54" s="220" t="s">
        <v>57</v>
      </c>
      <c r="R54" s="220"/>
      <c r="S54">
        <v>1</v>
      </c>
      <c r="U54" s="220">
        <v>2</v>
      </c>
      <c r="V54" s="220"/>
      <c r="W54" s="220">
        <v>3</v>
      </c>
      <c r="Y54">
        <v>4</v>
      </c>
      <c r="Z54" s="220"/>
      <c r="AA54" s="220">
        <v>5</v>
      </c>
      <c r="AB54" s="220"/>
      <c r="AC54" s="220">
        <v>6</v>
      </c>
      <c r="AD54" s="220"/>
      <c r="AE54" s="220">
        <v>7</v>
      </c>
      <c r="AF54" s="220"/>
      <c r="AG54" s="220">
        <v>8</v>
      </c>
      <c r="AH54" s="220"/>
      <c r="AI54" s="220">
        <v>9</v>
      </c>
      <c r="AJ54" s="220"/>
      <c r="AK54" s="220">
        <v>10</v>
      </c>
      <c r="AL54" s="220"/>
      <c r="AM54" s="220">
        <v>11</v>
      </c>
      <c r="AN54" s="220"/>
      <c r="AO54" s="220">
        <v>12</v>
      </c>
      <c r="AP54" s="220"/>
      <c r="AQ54" s="220" t="s">
        <v>78</v>
      </c>
      <c r="AR54" s="220"/>
      <c r="AT54" s="306"/>
      <c r="AU54" s="306"/>
      <c r="AV54" s="306"/>
      <c r="AW54" s="223" t="s">
        <v>98</v>
      </c>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row>
    <row r="55" spans="2:118" ht="15.6" x14ac:dyDescent="0.3">
      <c r="B55" s="225">
        <v>15</v>
      </c>
      <c r="C55" s="234" t="e">
        <f t="shared" ref="C55:N55" si="79">DB63</f>
        <v>#REF!</v>
      </c>
      <c r="D55" s="235" t="e">
        <f t="shared" si="79"/>
        <v>#REF!</v>
      </c>
      <c r="E55" s="235" t="e">
        <f t="shared" si="79"/>
        <v>#REF!</v>
      </c>
      <c r="F55" s="235" t="e">
        <f t="shared" si="79"/>
        <v>#REF!</v>
      </c>
      <c r="G55" s="235" t="e">
        <f t="shared" si="79"/>
        <v>#REF!</v>
      </c>
      <c r="H55" s="235" t="e">
        <f t="shared" si="79"/>
        <v>#REF!</v>
      </c>
      <c r="I55" s="235" t="e">
        <f t="shared" si="79"/>
        <v>#REF!</v>
      </c>
      <c r="J55" s="235" t="e">
        <f t="shared" si="79"/>
        <v>#REF!</v>
      </c>
      <c r="K55" s="235" t="e">
        <f t="shared" si="79"/>
        <v>#REF!</v>
      </c>
      <c r="L55" s="235" t="e">
        <f t="shared" si="79"/>
        <v>#REF!</v>
      </c>
      <c r="M55" s="235" t="e">
        <f t="shared" si="79"/>
        <v>#REF!</v>
      </c>
      <c r="N55" s="235" t="e">
        <f t="shared" si="79"/>
        <v>#REF!</v>
      </c>
      <c r="Q55" s="220"/>
      <c r="R55" s="220"/>
      <c r="S55" s="220" t="s">
        <v>79</v>
      </c>
      <c r="T55" s="220" t="s">
        <v>80</v>
      </c>
      <c r="U55" s="220" t="s">
        <v>79</v>
      </c>
      <c r="V55" s="220" t="s">
        <v>80</v>
      </c>
      <c r="W55" s="220" t="s">
        <v>79</v>
      </c>
      <c r="X55" s="220" t="s">
        <v>80</v>
      </c>
      <c r="Y55" s="220" t="s">
        <v>79</v>
      </c>
      <c r="Z55" s="220" t="s">
        <v>80</v>
      </c>
      <c r="AA55" s="220" t="s">
        <v>79</v>
      </c>
      <c r="AB55" s="220" t="s">
        <v>80</v>
      </c>
      <c r="AC55" s="220" t="s">
        <v>79</v>
      </c>
      <c r="AD55" s="220" t="s">
        <v>80</v>
      </c>
      <c r="AE55" s="220" t="s">
        <v>79</v>
      </c>
      <c r="AF55" s="220" t="s">
        <v>80</v>
      </c>
      <c r="AG55" s="220" t="s">
        <v>79</v>
      </c>
      <c r="AH55" s="220" t="s">
        <v>80</v>
      </c>
      <c r="AI55" s="220" t="s">
        <v>79</v>
      </c>
      <c r="AJ55" s="220" t="s">
        <v>80</v>
      </c>
      <c r="AK55" s="220" t="s">
        <v>79</v>
      </c>
      <c r="AL55" s="220" t="s">
        <v>80</v>
      </c>
      <c r="AM55" s="220" t="s">
        <v>79</v>
      </c>
      <c r="AN55" s="220" t="s">
        <v>80</v>
      </c>
      <c r="AO55" s="220" t="s">
        <v>79</v>
      </c>
      <c r="AP55" s="220" t="s">
        <v>80</v>
      </c>
      <c r="AQ55" s="220" t="s">
        <v>79</v>
      </c>
      <c r="AR55" s="220" t="s">
        <v>80</v>
      </c>
      <c r="AT55" s="306"/>
      <c r="AU55" s="306"/>
      <c r="AV55" s="306">
        <v>1</v>
      </c>
      <c r="AW55" s="306"/>
      <c r="AX55" s="306">
        <v>2</v>
      </c>
      <c r="AY55" s="306"/>
      <c r="AZ55" s="306">
        <v>3</v>
      </c>
      <c r="BA55" s="306"/>
      <c r="BB55" s="306">
        <v>4</v>
      </c>
      <c r="BC55" s="306"/>
      <c r="BD55" s="306">
        <v>5</v>
      </c>
      <c r="BE55" s="306"/>
      <c r="BF55" s="306">
        <v>6</v>
      </c>
      <c r="BG55" s="306"/>
      <c r="BH55" s="306">
        <v>7</v>
      </c>
      <c r="BI55" s="306"/>
      <c r="BJ55" s="306">
        <v>8</v>
      </c>
      <c r="BK55" s="306"/>
      <c r="BL55" s="306">
        <v>9</v>
      </c>
      <c r="BM55" s="306"/>
      <c r="BN55" s="306">
        <v>10</v>
      </c>
      <c r="BO55" s="306"/>
      <c r="BP55" s="306">
        <v>11</v>
      </c>
      <c r="BQ55" s="306"/>
      <c r="BR55" s="306">
        <v>12</v>
      </c>
      <c r="BS55" s="306"/>
      <c r="BT55" s="306" t="s">
        <v>78</v>
      </c>
      <c r="BU55" s="306"/>
      <c r="CA55" s="306" t="s">
        <v>181</v>
      </c>
      <c r="DB55" s="330" t="s">
        <v>25</v>
      </c>
      <c r="DC55" s="326"/>
      <c r="DD55" s="326"/>
      <c r="DE55" s="326"/>
      <c r="DF55" s="326"/>
      <c r="DG55" s="326"/>
      <c r="DH55" s="326"/>
      <c r="DI55" s="326"/>
      <c r="DJ55" s="326"/>
      <c r="DK55" s="326"/>
      <c r="DL55" s="326"/>
      <c r="DM55" s="326"/>
      <c r="DN55" s="326"/>
    </row>
    <row r="56" spans="2:118" ht="15.6" x14ac:dyDescent="0.3">
      <c r="B56" s="225">
        <v>14</v>
      </c>
      <c r="C56" s="234" t="e">
        <f t="shared" ref="C56:N56" si="80">DB64</f>
        <v>#REF!</v>
      </c>
      <c r="D56" s="235" t="e">
        <f t="shared" si="80"/>
        <v>#REF!</v>
      </c>
      <c r="E56" s="235" t="e">
        <f t="shared" si="80"/>
        <v>#REF!</v>
      </c>
      <c r="F56" s="235" t="e">
        <f t="shared" si="80"/>
        <v>#REF!</v>
      </c>
      <c r="G56" s="235" t="e">
        <f t="shared" si="80"/>
        <v>#REF!</v>
      </c>
      <c r="H56" s="235" t="e">
        <f t="shared" si="80"/>
        <v>#REF!</v>
      </c>
      <c r="I56" s="235" t="e">
        <f t="shared" si="80"/>
        <v>#REF!</v>
      </c>
      <c r="J56" s="235" t="e">
        <f t="shared" si="80"/>
        <v>#REF!</v>
      </c>
      <c r="K56" s="235" t="e">
        <f t="shared" si="80"/>
        <v>#REF!</v>
      </c>
      <c r="L56" s="235" t="e">
        <f t="shared" si="80"/>
        <v>#REF!</v>
      </c>
      <c r="M56" s="235" t="e">
        <f t="shared" si="80"/>
        <v>#REF!</v>
      </c>
      <c r="N56" s="235" t="e">
        <f t="shared" si="80"/>
        <v>#REF!</v>
      </c>
      <c r="Q56" s="218" t="s">
        <v>84</v>
      </c>
      <c r="R56" s="219">
        <v>20</v>
      </c>
      <c r="S56" s="220">
        <v>0</v>
      </c>
      <c r="T56" s="220">
        <v>0</v>
      </c>
      <c r="U56" s="219">
        <v>0</v>
      </c>
      <c r="V56" s="219">
        <v>0</v>
      </c>
      <c r="W56" s="219">
        <v>0</v>
      </c>
      <c r="X56" s="219">
        <v>0</v>
      </c>
      <c r="Y56" s="220">
        <v>0</v>
      </c>
      <c r="Z56" s="220">
        <v>0</v>
      </c>
      <c r="AA56" s="219">
        <v>0</v>
      </c>
      <c r="AB56" s="219">
        <v>0</v>
      </c>
      <c r="AC56" s="219">
        <v>0</v>
      </c>
      <c r="AD56" s="219">
        <v>0</v>
      </c>
      <c r="AE56" s="219">
        <v>0</v>
      </c>
      <c r="AF56" s="219">
        <v>0</v>
      </c>
      <c r="AG56" s="219">
        <v>0</v>
      </c>
      <c r="AH56" s="219">
        <v>0</v>
      </c>
      <c r="AI56" s="219">
        <v>0</v>
      </c>
      <c r="AJ56" s="219">
        <v>0</v>
      </c>
      <c r="AK56" s="219">
        <v>0</v>
      </c>
      <c r="AL56" s="219">
        <v>0</v>
      </c>
      <c r="AM56" s="219">
        <v>0</v>
      </c>
      <c r="AN56" s="219">
        <v>0</v>
      </c>
      <c r="AO56" s="219">
        <v>0</v>
      </c>
      <c r="AP56" s="219">
        <v>0</v>
      </c>
      <c r="AQ56" s="219">
        <v>0</v>
      </c>
      <c r="AR56" s="219">
        <v>0</v>
      </c>
      <c r="AT56" s="223" t="s">
        <v>84</v>
      </c>
      <c r="AU56" s="306" t="s">
        <v>74</v>
      </c>
      <c r="AV56" s="306" t="s">
        <v>37</v>
      </c>
      <c r="AW56" s="306" t="s">
        <v>99</v>
      </c>
      <c r="AX56" s="306" t="s">
        <v>37</v>
      </c>
      <c r="AY56" s="306" t="s">
        <v>99</v>
      </c>
      <c r="AZ56" s="306" t="s">
        <v>37</v>
      </c>
      <c r="BA56" s="306" t="s">
        <v>99</v>
      </c>
      <c r="BB56" s="306" t="s">
        <v>37</v>
      </c>
      <c r="BC56" s="306" t="s">
        <v>99</v>
      </c>
      <c r="BD56" s="306" t="s">
        <v>37</v>
      </c>
      <c r="BE56" s="306" t="s">
        <v>99</v>
      </c>
      <c r="BF56" s="306" t="s">
        <v>37</v>
      </c>
      <c r="BG56" s="306" t="s">
        <v>99</v>
      </c>
      <c r="BH56" s="306" t="s">
        <v>37</v>
      </c>
      <c r="BI56" s="306" t="s">
        <v>99</v>
      </c>
      <c r="BJ56" s="306" t="s">
        <v>37</v>
      </c>
      <c r="BK56" s="306" t="s">
        <v>99</v>
      </c>
      <c r="BL56" s="306" t="s">
        <v>37</v>
      </c>
      <c r="BM56" s="306" t="s">
        <v>99</v>
      </c>
      <c r="BN56" s="306" t="s">
        <v>37</v>
      </c>
      <c r="BO56" s="306" t="s">
        <v>99</v>
      </c>
      <c r="BP56" s="306" t="s">
        <v>37</v>
      </c>
      <c r="BQ56" s="306" t="s">
        <v>99</v>
      </c>
      <c r="BR56" s="306" t="s">
        <v>37</v>
      </c>
      <c r="BS56" s="306" t="s">
        <v>99</v>
      </c>
      <c r="BT56" s="306" t="s">
        <v>37</v>
      </c>
      <c r="BU56" s="306" t="s">
        <v>91</v>
      </c>
      <c r="CA56" t="s">
        <v>90</v>
      </c>
      <c r="CM56" s="221"/>
      <c r="CN56" s="221"/>
      <c r="CO56" s="221" t="s">
        <v>90</v>
      </c>
      <c r="CP56" s="221"/>
      <c r="CQ56" s="221"/>
      <c r="CR56" s="221"/>
      <c r="CS56" s="221"/>
      <c r="CT56" s="221"/>
      <c r="CU56" s="221"/>
      <c r="CV56" s="221"/>
      <c r="CW56" s="221"/>
      <c r="CX56" s="221"/>
      <c r="CY56" s="221"/>
    </row>
    <row r="57" spans="2:118" ht="15.6" x14ac:dyDescent="0.3">
      <c r="B57" s="225">
        <v>13</v>
      </c>
      <c r="C57" s="234" t="e">
        <f t="shared" ref="C57:N57" si="81">DB65</f>
        <v>#REF!</v>
      </c>
      <c r="D57" s="235" t="e">
        <f t="shared" si="81"/>
        <v>#REF!</v>
      </c>
      <c r="E57" s="235" t="e">
        <f t="shared" si="81"/>
        <v>#REF!</v>
      </c>
      <c r="F57" s="235" t="e">
        <f t="shared" si="81"/>
        <v>#REF!</v>
      </c>
      <c r="G57" s="235" t="e">
        <f t="shared" si="81"/>
        <v>#REF!</v>
      </c>
      <c r="H57" s="235" t="e">
        <f t="shared" si="81"/>
        <v>#REF!</v>
      </c>
      <c r="I57" s="235" t="e">
        <f t="shared" si="81"/>
        <v>#REF!</v>
      </c>
      <c r="J57" s="235" t="e">
        <f t="shared" si="81"/>
        <v>#REF!</v>
      </c>
      <c r="K57" s="235" t="e">
        <f t="shared" si="81"/>
        <v>#REF!</v>
      </c>
      <c r="L57" s="235" t="e">
        <f t="shared" si="81"/>
        <v>#REF!</v>
      </c>
      <c r="M57" s="235" t="e">
        <f t="shared" si="81"/>
        <v>#REF!</v>
      </c>
      <c r="N57" s="235" t="e">
        <f t="shared" si="81"/>
        <v>#REF!</v>
      </c>
      <c r="Q57" s="220" t="s">
        <v>21</v>
      </c>
      <c r="R57" s="219">
        <v>19</v>
      </c>
      <c r="S57" s="220">
        <v>0</v>
      </c>
      <c r="T57" s="220">
        <v>0</v>
      </c>
      <c r="U57" s="219">
        <v>0</v>
      </c>
      <c r="V57" s="219">
        <v>0</v>
      </c>
      <c r="W57" s="219">
        <v>0</v>
      </c>
      <c r="X57" s="219">
        <v>0</v>
      </c>
      <c r="Y57" s="220">
        <v>0</v>
      </c>
      <c r="Z57" s="220">
        <v>0</v>
      </c>
      <c r="AA57" s="219">
        <v>0</v>
      </c>
      <c r="AB57" s="219">
        <v>0</v>
      </c>
      <c r="AC57" s="219">
        <v>0</v>
      </c>
      <c r="AD57" s="219">
        <v>0</v>
      </c>
      <c r="AE57" s="219">
        <v>0</v>
      </c>
      <c r="AF57" s="219">
        <v>0</v>
      </c>
      <c r="AG57" s="219">
        <v>0</v>
      </c>
      <c r="AH57" s="219">
        <v>0</v>
      </c>
      <c r="AI57" s="219">
        <v>0</v>
      </c>
      <c r="AJ57" s="219">
        <v>0</v>
      </c>
      <c r="AK57" s="219">
        <v>0</v>
      </c>
      <c r="AL57" s="219">
        <v>0</v>
      </c>
      <c r="AM57" s="219">
        <v>0</v>
      </c>
      <c r="AN57" s="219">
        <v>0</v>
      </c>
      <c r="AO57" s="219">
        <v>0</v>
      </c>
      <c r="AP57" s="219">
        <v>0</v>
      </c>
      <c r="AQ57" s="219">
        <v>0</v>
      </c>
      <c r="AR57" s="219">
        <v>0</v>
      </c>
      <c r="AT57" s="223"/>
      <c r="AU57" s="306" t="s">
        <v>73</v>
      </c>
      <c r="AV57" s="308"/>
      <c r="AW57" s="308">
        <f>($S$76+$S$103)</f>
        <v>2</v>
      </c>
      <c r="AX57" s="309"/>
      <c r="AY57" s="309">
        <f>($U$76+$U$103)</f>
        <v>20</v>
      </c>
      <c r="AZ57" s="309"/>
      <c r="BA57" s="309">
        <f>($W$76+$W$103)</f>
        <v>24</v>
      </c>
      <c r="BB57" s="309"/>
      <c r="BC57" s="309">
        <f>($Y$76+$Y$103)</f>
        <v>1</v>
      </c>
      <c r="BD57" s="309"/>
      <c r="BE57" s="309">
        <f>($AA$76+$AA$103)</f>
        <v>59</v>
      </c>
      <c r="BF57" s="309"/>
      <c r="BG57" s="309">
        <f>($AC$76+$AC$103)</f>
        <v>143</v>
      </c>
      <c r="BH57" s="309"/>
      <c r="BI57" s="309">
        <f>($AE$76+$AE$103)</f>
        <v>65</v>
      </c>
      <c r="BJ57" s="309"/>
      <c r="BK57" s="309">
        <f>($AG$76+$AG$103)</f>
        <v>46</v>
      </c>
      <c r="BL57" s="309"/>
      <c r="BM57" s="309">
        <f>($AI$76+$AI$103)</f>
        <v>48</v>
      </c>
      <c r="BN57" s="309"/>
      <c r="BO57" s="309">
        <f>($AK$76+$AK$103)</f>
        <v>4</v>
      </c>
      <c r="BP57" s="309"/>
      <c r="BQ57" s="309">
        <f>($AM$76+$AM$103)</f>
        <v>13</v>
      </c>
      <c r="BR57" s="309"/>
      <c r="BS57" s="308">
        <f>(AO76+AO103)</f>
        <v>3</v>
      </c>
      <c r="BT57" s="309"/>
      <c r="BU57" s="309"/>
      <c r="BV57" s="309"/>
      <c r="BY57" s="221" t="s">
        <v>56</v>
      </c>
      <c r="BZ57">
        <v>1</v>
      </c>
      <c r="CA57">
        <v>2</v>
      </c>
      <c r="CB57">
        <v>3</v>
      </c>
      <c r="CC57">
        <v>4</v>
      </c>
      <c r="CD57">
        <v>5</v>
      </c>
      <c r="CE57">
        <v>6</v>
      </c>
      <c r="CF57">
        <v>7</v>
      </c>
      <c r="CG57">
        <v>8</v>
      </c>
      <c r="CH57">
        <v>9</v>
      </c>
      <c r="CI57">
        <v>10</v>
      </c>
      <c r="CJ57">
        <v>11</v>
      </c>
      <c r="CK57">
        <v>12</v>
      </c>
      <c r="CM57" s="221" t="s">
        <v>56</v>
      </c>
      <c r="CN57" s="221">
        <v>1</v>
      </c>
      <c r="CO57" s="221">
        <v>2</v>
      </c>
      <c r="CP57" s="221">
        <v>3</v>
      </c>
      <c r="CQ57" s="221">
        <v>4</v>
      </c>
      <c r="CR57" s="221">
        <v>5</v>
      </c>
      <c r="CS57" s="221">
        <v>6</v>
      </c>
      <c r="CT57" s="221">
        <v>7</v>
      </c>
      <c r="CU57" s="221">
        <v>8</v>
      </c>
      <c r="CV57" s="221">
        <v>9</v>
      </c>
      <c r="CW57" s="221">
        <v>10</v>
      </c>
      <c r="CX57" s="221">
        <v>11</v>
      </c>
      <c r="CY57" s="221">
        <v>12</v>
      </c>
      <c r="DA57" s="306" t="s">
        <v>74</v>
      </c>
      <c r="DB57" s="306">
        <v>1</v>
      </c>
      <c r="DC57" s="306">
        <v>2</v>
      </c>
      <c r="DD57" s="306">
        <v>3</v>
      </c>
      <c r="DE57" s="306">
        <v>4</v>
      </c>
      <c r="DF57" s="306">
        <v>5</v>
      </c>
      <c r="DG57" s="306">
        <v>6</v>
      </c>
      <c r="DH57" s="306">
        <v>7</v>
      </c>
      <c r="DI57" s="306">
        <v>8</v>
      </c>
      <c r="DJ57" s="306">
        <v>9</v>
      </c>
      <c r="DK57" s="306">
        <v>10</v>
      </c>
      <c r="DL57" s="306">
        <v>11</v>
      </c>
      <c r="DM57" s="306">
        <v>12</v>
      </c>
    </row>
    <row r="58" spans="2:118" ht="15.6" x14ac:dyDescent="0.3">
      <c r="B58" s="225">
        <v>12</v>
      </c>
      <c r="C58" s="234" t="e">
        <f t="shared" ref="C58:N58" si="82">DB66</f>
        <v>#REF!</v>
      </c>
      <c r="D58" s="235" t="e">
        <f t="shared" si="82"/>
        <v>#REF!</v>
      </c>
      <c r="E58" s="235" t="e">
        <f t="shared" si="82"/>
        <v>#REF!</v>
      </c>
      <c r="F58" s="235" t="e">
        <f t="shared" si="82"/>
        <v>#REF!</v>
      </c>
      <c r="G58" s="235" t="e">
        <f t="shared" si="82"/>
        <v>#REF!</v>
      </c>
      <c r="H58" s="235" t="e">
        <f t="shared" si="82"/>
        <v>#REF!</v>
      </c>
      <c r="I58" s="235" t="e">
        <f t="shared" si="82"/>
        <v>#REF!</v>
      </c>
      <c r="J58" s="235" t="e">
        <f t="shared" si="82"/>
        <v>#REF!</v>
      </c>
      <c r="K58" s="235" t="e">
        <f t="shared" si="82"/>
        <v>#REF!</v>
      </c>
      <c r="L58" s="235" t="e">
        <f t="shared" si="82"/>
        <v>#REF!</v>
      </c>
      <c r="M58" s="235" t="e">
        <f t="shared" si="82"/>
        <v>#REF!</v>
      </c>
      <c r="N58" s="235" t="e">
        <f t="shared" si="82"/>
        <v>#REF!</v>
      </c>
      <c r="R58" s="219">
        <v>18</v>
      </c>
      <c r="S58" s="220">
        <v>0</v>
      </c>
      <c r="T58" s="220">
        <v>0</v>
      </c>
      <c r="U58" s="219">
        <v>0</v>
      </c>
      <c r="V58" s="219">
        <v>0</v>
      </c>
      <c r="W58" s="219">
        <v>0</v>
      </c>
      <c r="X58" s="219">
        <v>0</v>
      </c>
      <c r="Y58" s="220">
        <v>0</v>
      </c>
      <c r="Z58" s="220">
        <v>0</v>
      </c>
      <c r="AA58" s="219">
        <v>0</v>
      </c>
      <c r="AB58" s="219">
        <v>0</v>
      </c>
      <c r="AC58" s="219">
        <v>0</v>
      </c>
      <c r="AD58" s="219">
        <v>0</v>
      </c>
      <c r="AE58" s="219">
        <v>0</v>
      </c>
      <c r="AF58" s="219">
        <v>0</v>
      </c>
      <c r="AG58" s="219">
        <v>0</v>
      </c>
      <c r="AH58" s="219">
        <v>0</v>
      </c>
      <c r="AI58" s="219">
        <v>0</v>
      </c>
      <c r="AJ58" s="219">
        <v>0</v>
      </c>
      <c r="AK58" s="219">
        <v>0</v>
      </c>
      <c r="AL58" s="219">
        <v>0</v>
      </c>
      <c r="AM58" s="219">
        <v>0</v>
      </c>
      <c r="AN58" s="219">
        <v>0</v>
      </c>
      <c r="AO58" s="219">
        <v>0</v>
      </c>
      <c r="AP58" s="219">
        <v>0</v>
      </c>
      <c r="AQ58" s="219">
        <v>0</v>
      </c>
      <c r="AR58" s="219">
        <v>0</v>
      </c>
      <c r="AT58" s="221"/>
      <c r="AU58" s="221">
        <v>20</v>
      </c>
      <c r="AV58" s="308">
        <f t="shared" ref="AV58:AV77" si="83">((S56+S104)/($S$76+$S$103))*100</f>
        <v>0</v>
      </c>
      <c r="AW58" s="308">
        <f>(S56+S104)</f>
        <v>0</v>
      </c>
      <c r="AX58" s="308">
        <f t="shared" ref="AX58:AX77" si="84">((U56+U104)/($U$76+$U$103))*100</f>
        <v>0</v>
      </c>
      <c r="AY58" s="308">
        <f>(U56+U104)</f>
        <v>0</v>
      </c>
      <c r="AZ58" s="308">
        <f t="shared" ref="AZ58:AZ77" si="85">((W56+W104)/($W$76+$W$103))*100</f>
        <v>0</v>
      </c>
      <c r="BA58" s="308">
        <f>(W56+W104)</f>
        <v>0</v>
      </c>
      <c r="BB58" s="308">
        <f t="shared" ref="BB58:BB77" si="86">((Y56+Y104)/($Y$76+$Y$103))*100</f>
        <v>0</v>
      </c>
      <c r="BC58" s="308">
        <f>(Y56+Y104)</f>
        <v>0</v>
      </c>
      <c r="BD58" s="309">
        <f t="shared" ref="BD58:BD77" si="87">((AA56+AA104)/($AA$76+$AA$103))*100</f>
        <v>0</v>
      </c>
      <c r="BE58" s="309">
        <f>(AA56+AA104)</f>
        <v>0</v>
      </c>
      <c r="BF58" s="309">
        <f t="shared" ref="BF58:BF77" si="88">((AC56+AC104)/($AC$76+$AC$103))*100</f>
        <v>0</v>
      </c>
      <c r="BG58" s="309">
        <f>(AC56+AC104)</f>
        <v>0</v>
      </c>
      <c r="BH58" s="309">
        <f t="shared" ref="BH58:BH77" si="89">((AE56+AE104)/($AE$76+$AE$103))*100</f>
        <v>0</v>
      </c>
      <c r="BI58" s="309">
        <f>(AE56+AE104)</f>
        <v>0</v>
      </c>
      <c r="BJ58" s="309">
        <f t="shared" ref="BJ58:BJ77" si="90">((AG56+AG104)/($AG$76+$AG$103))*100</f>
        <v>0</v>
      </c>
      <c r="BK58" s="309">
        <f>(AG56+AG104)</f>
        <v>0</v>
      </c>
      <c r="BL58" s="309">
        <f t="shared" ref="BL58:BL77" si="91">((AI56+AI104)/($AI$76+$AI$103))*100</f>
        <v>0</v>
      </c>
      <c r="BM58" s="309">
        <f>(AI56+AI104)</f>
        <v>0</v>
      </c>
      <c r="BN58" s="308">
        <f t="shared" ref="BN58:BN77" si="92">((AK56+AK104)/($AK$76+$AK$103))*100</f>
        <v>0</v>
      </c>
      <c r="BO58" s="308">
        <f>(AK56+AK104)</f>
        <v>0</v>
      </c>
      <c r="BP58" s="308">
        <f t="shared" ref="BP58:BP77" si="93">((AM56+AM104)/($AM$76+$AM$103))*100</f>
        <v>0</v>
      </c>
      <c r="BQ58" s="308">
        <f>(AM56+AM104)</f>
        <v>0</v>
      </c>
      <c r="BR58" s="308">
        <f t="shared" ref="BR58:BR77" si="94">((AO56+AO104)/($AO$76+$AO$103))*100</f>
        <v>0</v>
      </c>
      <c r="BS58" s="308">
        <f>(AO56+AO104)</f>
        <v>0</v>
      </c>
      <c r="BT58" s="309">
        <f t="shared" ref="BT58:BT77" si="95">((AQ56+AQ104)/($AQ$76+$AQ$103))*100</f>
        <v>0</v>
      </c>
      <c r="BU58" s="309">
        <f>(AQ56+AQ104)</f>
        <v>0</v>
      </c>
      <c r="BV58" s="309"/>
      <c r="BY58">
        <v>20</v>
      </c>
      <c r="BZ58">
        <v>0</v>
      </c>
      <c r="CA58">
        <v>0</v>
      </c>
      <c r="CB58">
        <v>0</v>
      </c>
      <c r="CC58">
        <v>0</v>
      </c>
      <c r="CD58">
        <v>0</v>
      </c>
      <c r="CE58">
        <v>0</v>
      </c>
      <c r="CF58">
        <v>0</v>
      </c>
      <c r="CG58">
        <v>0</v>
      </c>
      <c r="CH58">
        <v>0</v>
      </c>
      <c r="CI58">
        <v>0</v>
      </c>
      <c r="CJ58">
        <v>0</v>
      </c>
      <c r="CK58">
        <v>0</v>
      </c>
      <c r="CM58" s="221">
        <v>20</v>
      </c>
      <c r="CN58" s="221">
        <f t="shared" ref="CN58:CV58" si="96">BZ58/100</f>
        <v>0</v>
      </c>
      <c r="CO58" s="221">
        <f t="shared" si="96"/>
        <v>0</v>
      </c>
      <c r="CP58" s="221">
        <f t="shared" si="96"/>
        <v>0</v>
      </c>
      <c r="CQ58" s="221">
        <f t="shared" si="96"/>
        <v>0</v>
      </c>
      <c r="CR58" s="221">
        <f t="shared" si="96"/>
        <v>0</v>
      </c>
      <c r="CS58" s="221">
        <f t="shared" si="96"/>
        <v>0</v>
      </c>
      <c r="CT58" s="221">
        <f t="shared" si="96"/>
        <v>0</v>
      </c>
      <c r="CU58" s="221">
        <f t="shared" si="96"/>
        <v>0</v>
      </c>
      <c r="CV58" s="221">
        <f t="shared" si="96"/>
        <v>0</v>
      </c>
      <c r="CW58" s="221">
        <f t="shared" ref="CW58:CY73" si="97">CI58/100</f>
        <v>0</v>
      </c>
      <c r="CX58" s="221">
        <f t="shared" si="97"/>
        <v>0</v>
      </c>
      <c r="CY58" s="221">
        <f t="shared" si="97"/>
        <v>0</v>
      </c>
      <c r="DA58" s="306">
        <v>20</v>
      </c>
      <c r="DB58" s="22" t="e">
        <f>#REF!</f>
        <v>#REF!</v>
      </c>
      <c r="DC58" s="22" t="e">
        <f>#REF!</f>
        <v>#REF!</v>
      </c>
      <c r="DD58" s="22" t="e">
        <f>#REF!</f>
        <v>#REF!</v>
      </c>
      <c r="DE58" s="22" t="e">
        <f>#REF!</f>
        <v>#REF!</v>
      </c>
      <c r="DF58" s="22" t="e">
        <f>#REF!</f>
        <v>#REF!</v>
      </c>
      <c r="DG58" s="22" t="e">
        <f>#REF!</f>
        <v>#REF!</v>
      </c>
      <c r="DH58" s="22" t="e">
        <f>#REF!</f>
        <v>#REF!</v>
      </c>
      <c r="DI58" s="22" t="e">
        <f>#REF!</f>
        <v>#REF!</v>
      </c>
      <c r="DJ58" s="22" t="e">
        <f>#REF!</f>
        <v>#REF!</v>
      </c>
      <c r="DK58" s="22" t="e">
        <f>#REF!</f>
        <v>#REF!</v>
      </c>
      <c r="DL58" s="22" t="e">
        <f>#REF!</f>
        <v>#REF!</v>
      </c>
      <c r="DM58" s="22" t="e">
        <f>#REF!</f>
        <v>#REF!</v>
      </c>
    </row>
    <row r="59" spans="2:118" ht="15.6" x14ac:dyDescent="0.3">
      <c r="B59" s="225">
        <v>11</v>
      </c>
      <c r="C59" s="234" t="e">
        <f t="shared" ref="C59:N59" si="98">DB67</f>
        <v>#REF!</v>
      </c>
      <c r="D59" s="235" t="e">
        <f t="shared" si="98"/>
        <v>#REF!</v>
      </c>
      <c r="E59" s="235" t="e">
        <f t="shared" si="98"/>
        <v>#REF!</v>
      </c>
      <c r="F59" s="235" t="e">
        <f t="shared" si="98"/>
        <v>#REF!</v>
      </c>
      <c r="G59" s="235" t="e">
        <f t="shared" si="98"/>
        <v>#REF!</v>
      </c>
      <c r="H59" s="235" t="e">
        <f t="shared" si="98"/>
        <v>#REF!</v>
      </c>
      <c r="I59" s="235" t="e">
        <f t="shared" si="98"/>
        <v>#REF!</v>
      </c>
      <c r="J59" s="235" t="e">
        <f t="shared" si="98"/>
        <v>#REF!</v>
      </c>
      <c r="K59" s="235" t="e">
        <f t="shared" si="98"/>
        <v>#REF!</v>
      </c>
      <c r="L59" s="235" t="e">
        <f t="shared" si="98"/>
        <v>#REF!</v>
      </c>
      <c r="M59" s="235" t="e">
        <f t="shared" si="98"/>
        <v>#REF!</v>
      </c>
      <c r="N59" s="235" t="e">
        <f t="shared" si="98"/>
        <v>#REF!</v>
      </c>
      <c r="R59" s="219">
        <v>17</v>
      </c>
      <c r="S59" s="220">
        <v>0</v>
      </c>
      <c r="T59" s="220">
        <v>0</v>
      </c>
      <c r="U59" s="219">
        <v>0</v>
      </c>
      <c r="V59" s="219">
        <v>0</v>
      </c>
      <c r="W59" s="219">
        <v>0</v>
      </c>
      <c r="X59" s="219">
        <v>0</v>
      </c>
      <c r="Y59" s="220">
        <v>0</v>
      </c>
      <c r="Z59" s="220">
        <v>0</v>
      </c>
      <c r="AA59" s="219">
        <v>0</v>
      </c>
      <c r="AB59" s="219">
        <v>0</v>
      </c>
      <c r="AC59" s="219">
        <v>0</v>
      </c>
      <c r="AD59" s="219">
        <v>0</v>
      </c>
      <c r="AE59" s="219">
        <v>0</v>
      </c>
      <c r="AF59" s="219">
        <v>0</v>
      </c>
      <c r="AG59" s="219">
        <v>0</v>
      </c>
      <c r="AH59" s="219">
        <v>0</v>
      </c>
      <c r="AI59" s="219">
        <v>0</v>
      </c>
      <c r="AJ59" s="219">
        <v>0</v>
      </c>
      <c r="AK59" s="219">
        <v>0</v>
      </c>
      <c r="AL59" s="219">
        <v>0</v>
      </c>
      <c r="AM59" s="219">
        <v>0</v>
      </c>
      <c r="AN59" s="219">
        <v>0</v>
      </c>
      <c r="AO59" s="219">
        <v>0</v>
      </c>
      <c r="AP59" s="219">
        <v>0</v>
      </c>
      <c r="AQ59" s="219">
        <v>0</v>
      </c>
      <c r="AR59" s="219">
        <v>0</v>
      </c>
      <c r="AT59" s="221"/>
      <c r="AU59" s="221">
        <v>19</v>
      </c>
      <c r="AV59" s="308">
        <f t="shared" si="83"/>
        <v>0</v>
      </c>
      <c r="AW59" s="308">
        <f t="shared" ref="AW59:AW77" si="99">(S57+S105)</f>
        <v>0</v>
      </c>
      <c r="AX59" s="308">
        <f t="shared" si="84"/>
        <v>0</v>
      </c>
      <c r="AY59" s="308">
        <f t="shared" ref="AY59:AY77" si="100">(U57+U105)</f>
        <v>0</v>
      </c>
      <c r="AZ59" s="308">
        <f t="shared" si="85"/>
        <v>0</v>
      </c>
      <c r="BA59" s="308">
        <f t="shared" ref="BA59:BA77" si="101">(W57+W105)</f>
        <v>0</v>
      </c>
      <c r="BB59" s="308">
        <f t="shared" si="86"/>
        <v>0</v>
      </c>
      <c r="BC59" s="308">
        <f t="shared" ref="BC59:BC77" si="102">(Y57+Y105)</f>
        <v>0</v>
      </c>
      <c r="BD59" s="309">
        <f t="shared" si="87"/>
        <v>0</v>
      </c>
      <c r="BE59" s="309">
        <f t="shared" ref="BE59:BE77" si="103">(AA57+AA105)</f>
        <v>0</v>
      </c>
      <c r="BF59" s="309">
        <f t="shared" si="88"/>
        <v>2.0979020979020979</v>
      </c>
      <c r="BG59" s="309">
        <f t="shared" ref="BG59:BG77" si="104">(AC57+AC105)</f>
        <v>3</v>
      </c>
      <c r="BH59" s="309">
        <f t="shared" si="89"/>
        <v>0</v>
      </c>
      <c r="BI59" s="309">
        <f t="shared" ref="BI59:BI77" si="105">(AE57+AE105)</f>
        <v>0</v>
      </c>
      <c r="BJ59" s="309">
        <f t="shared" si="90"/>
        <v>0</v>
      </c>
      <c r="BK59" s="309">
        <f t="shared" ref="BK59:BK77" si="106">(AG57+AG105)</f>
        <v>0</v>
      </c>
      <c r="BL59" s="309">
        <f t="shared" si="91"/>
        <v>0</v>
      </c>
      <c r="BM59" s="309">
        <f t="shared" ref="BM59:BM77" si="107">(AI57+AI105)</f>
        <v>0</v>
      </c>
      <c r="BN59" s="308">
        <f t="shared" si="92"/>
        <v>0</v>
      </c>
      <c r="BO59" s="308">
        <f t="shared" ref="BO59:BO77" si="108">(AK57+AK105)</f>
        <v>0</v>
      </c>
      <c r="BP59" s="308">
        <f t="shared" si="93"/>
        <v>0</v>
      </c>
      <c r="BQ59" s="308">
        <f t="shared" ref="BQ59:BQ77" si="109">(AM57+AM105)</f>
        <v>0</v>
      </c>
      <c r="BR59" s="308">
        <f t="shared" si="94"/>
        <v>0</v>
      </c>
      <c r="BS59" s="308">
        <f t="shared" ref="BS59:BS77" si="110">(AO57+AO105)</f>
        <v>0</v>
      </c>
      <c r="BT59" s="309">
        <f t="shared" si="95"/>
        <v>0.7009345794392523</v>
      </c>
      <c r="BU59" s="309">
        <f>(AQ57+AQ105)</f>
        <v>3</v>
      </c>
      <c r="BV59" s="309"/>
      <c r="BW59" s="221"/>
      <c r="BY59">
        <v>19</v>
      </c>
      <c r="BZ59">
        <v>0</v>
      </c>
      <c r="CA59">
        <v>0</v>
      </c>
      <c r="CB59">
        <v>0</v>
      </c>
      <c r="CC59">
        <v>0</v>
      </c>
      <c r="CD59">
        <v>0</v>
      </c>
      <c r="CE59">
        <v>2.0979020979020979</v>
      </c>
      <c r="CF59">
        <v>0</v>
      </c>
      <c r="CG59">
        <v>0</v>
      </c>
      <c r="CH59">
        <v>0</v>
      </c>
      <c r="CI59">
        <v>0</v>
      </c>
      <c r="CJ59">
        <v>0</v>
      </c>
      <c r="CK59">
        <v>0</v>
      </c>
      <c r="CM59" s="221">
        <v>19</v>
      </c>
      <c r="CN59" s="221">
        <f t="shared" ref="CN59:CV77" si="111">BZ59/100</f>
        <v>0</v>
      </c>
      <c r="CO59" s="221">
        <f t="shared" si="111"/>
        <v>0</v>
      </c>
      <c r="CP59" s="221">
        <f t="shared" si="111"/>
        <v>0</v>
      </c>
      <c r="CQ59" s="221">
        <f t="shared" si="111"/>
        <v>0</v>
      </c>
      <c r="CR59" s="221">
        <f t="shared" si="111"/>
        <v>0</v>
      </c>
      <c r="CS59" s="221">
        <f t="shared" si="111"/>
        <v>2.097902097902098E-2</v>
      </c>
      <c r="CT59" s="221">
        <f t="shared" si="111"/>
        <v>0</v>
      </c>
      <c r="CU59" s="221">
        <f t="shared" si="111"/>
        <v>0</v>
      </c>
      <c r="CV59" s="221">
        <f t="shared" si="111"/>
        <v>0</v>
      </c>
      <c r="CW59" s="221">
        <f t="shared" si="97"/>
        <v>0</v>
      </c>
      <c r="CX59" s="221">
        <f t="shared" si="97"/>
        <v>0</v>
      </c>
      <c r="CY59" s="221">
        <f t="shared" si="97"/>
        <v>0</v>
      </c>
      <c r="DA59" s="306">
        <v>19</v>
      </c>
      <c r="DB59" s="22" t="e">
        <f>#REF!</f>
        <v>#REF!</v>
      </c>
      <c r="DC59" s="22" t="e">
        <f>#REF!</f>
        <v>#REF!</v>
      </c>
      <c r="DD59" s="22" t="e">
        <f>#REF!</f>
        <v>#REF!</v>
      </c>
      <c r="DE59" s="22" t="e">
        <f>#REF!</f>
        <v>#REF!</v>
      </c>
      <c r="DF59" s="22" t="e">
        <f>#REF!</f>
        <v>#REF!</v>
      </c>
      <c r="DG59" s="22" t="e">
        <f>#REF!</f>
        <v>#REF!</v>
      </c>
      <c r="DH59" s="22" t="e">
        <f>#REF!</f>
        <v>#REF!</v>
      </c>
      <c r="DI59" s="22" t="e">
        <f>#REF!</f>
        <v>#REF!</v>
      </c>
      <c r="DJ59" s="22" t="e">
        <f>#REF!</f>
        <v>#REF!</v>
      </c>
      <c r="DK59" s="22" t="e">
        <f>#REF!</f>
        <v>#REF!</v>
      </c>
      <c r="DL59" s="22" t="e">
        <f>#REF!</f>
        <v>#REF!</v>
      </c>
      <c r="DM59" s="22" t="e">
        <f>#REF!</f>
        <v>#REF!</v>
      </c>
    </row>
    <row r="60" spans="2:118" ht="15.6" x14ac:dyDescent="0.3">
      <c r="B60" s="225">
        <v>10</v>
      </c>
      <c r="C60" s="234" t="e">
        <f t="shared" ref="C60:N60" si="112">DB68</f>
        <v>#REF!</v>
      </c>
      <c r="D60" s="235" t="e">
        <f t="shared" si="112"/>
        <v>#REF!</v>
      </c>
      <c r="E60" s="235" t="e">
        <f t="shared" si="112"/>
        <v>#REF!</v>
      </c>
      <c r="F60" s="235" t="e">
        <f t="shared" si="112"/>
        <v>#REF!</v>
      </c>
      <c r="G60" s="235" t="e">
        <f t="shared" si="112"/>
        <v>#REF!</v>
      </c>
      <c r="H60" s="235" t="e">
        <f t="shared" si="112"/>
        <v>#REF!</v>
      </c>
      <c r="I60" s="235" t="e">
        <f t="shared" si="112"/>
        <v>#REF!</v>
      </c>
      <c r="J60" s="235" t="e">
        <f t="shared" si="112"/>
        <v>#REF!</v>
      </c>
      <c r="K60" s="235" t="e">
        <f t="shared" si="112"/>
        <v>#REF!</v>
      </c>
      <c r="L60" s="235" t="e">
        <f t="shared" si="112"/>
        <v>#REF!</v>
      </c>
      <c r="M60" s="235" t="e">
        <f t="shared" si="112"/>
        <v>#REF!</v>
      </c>
      <c r="N60" s="235" t="e">
        <f t="shared" si="112"/>
        <v>#REF!</v>
      </c>
      <c r="R60" s="219">
        <v>16</v>
      </c>
      <c r="S60" s="220">
        <v>0</v>
      </c>
      <c r="T60" s="220">
        <v>0</v>
      </c>
      <c r="U60" s="219">
        <v>0</v>
      </c>
      <c r="V60" s="219">
        <v>0</v>
      </c>
      <c r="W60" s="219">
        <v>0</v>
      </c>
      <c r="X60" s="219">
        <v>0</v>
      </c>
      <c r="Y60" s="220">
        <v>0</v>
      </c>
      <c r="Z60" s="220">
        <v>0</v>
      </c>
      <c r="AA60" s="219">
        <v>0</v>
      </c>
      <c r="AB60" s="219">
        <v>0</v>
      </c>
      <c r="AC60" s="219">
        <v>0</v>
      </c>
      <c r="AD60" s="219">
        <v>0</v>
      </c>
      <c r="AE60" s="219">
        <v>0</v>
      </c>
      <c r="AF60" s="219">
        <v>0</v>
      </c>
      <c r="AG60" s="219">
        <v>0</v>
      </c>
      <c r="AH60" s="219">
        <v>0</v>
      </c>
      <c r="AI60" s="219">
        <v>0</v>
      </c>
      <c r="AJ60" s="219">
        <v>0</v>
      </c>
      <c r="AK60" s="219">
        <v>0</v>
      </c>
      <c r="AL60" s="219">
        <v>0</v>
      </c>
      <c r="AM60" s="219">
        <v>0</v>
      </c>
      <c r="AN60" s="219">
        <v>0</v>
      </c>
      <c r="AO60" s="219">
        <v>0</v>
      </c>
      <c r="AP60" s="219">
        <v>0</v>
      </c>
      <c r="AQ60" s="219">
        <v>0</v>
      </c>
      <c r="AR60" s="219">
        <v>0</v>
      </c>
      <c r="AT60" s="221"/>
      <c r="AU60" s="221">
        <v>18</v>
      </c>
      <c r="AV60" s="308">
        <f t="shared" si="83"/>
        <v>0</v>
      </c>
      <c r="AW60" s="308">
        <f t="shared" si="99"/>
        <v>0</v>
      </c>
      <c r="AX60" s="308">
        <f t="shared" si="84"/>
        <v>0</v>
      </c>
      <c r="AY60" s="308">
        <f t="shared" si="100"/>
        <v>0</v>
      </c>
      <c r="AZ60" s="308">
        <f t="shared" si="85"/>
        <v>0</v>
      </c>
      <c r="BA60" s="308">
        <f t="shared" si="101"/>
        <v>0</v>
      </c>
      <c r="BB60" s="308">
        <f t="shared" si="86"/>
        <v>0</v>
      </c>
      <c r="BC60" s="308">
        <f t="shared" si="102"/>
        <v>0</v>
      </c>
      <c r="BD60" s="309">
        <f t="shared" si="87"/>
        <v>0</v>
      </c>
      <c r="BE60" s="309">
        <f t="shared" si="103"/>
        <v>0</v>
      </c>
      <c r="BF60" s="309">
        <f t="shared" si="88"/>
        <v>4.1958041958041958</v>
      </c>
      <c r="BG60" s="309">
        <f t="shared" si="104"/>
        <v>6</v>
      </c>
      <c r="BH60" s="309">
        <f t="shared" si="89"/>
        <v>0</v>
      </c>
      <c r="BI60" s="309">
        <f t="shared" si="105"/>
        <v>0</v>
      </c>
      <c r="BJ60" s="309">
        <f t="shared" si="90"/>
        <v>0</v>
      </c>
      <c r="BK60" s="309">
        <f t="shared" si="106"/>
        <v>0</v>
      </c>
      <c r="BL60" s="309">
        <f t="shared" si="91"/>
        <v>0</v>
      </c>
      <c r="BM60" s="309">
        <f t="shared" si="107"/>
        <v>0</v>
      </c>
      <c r="BN60" s="308">
        <f t="shared" si="92"/>
        <v>0</v>
      </c>
      <c r="BO60" s="308">
        <f t="shared" si="108"/>
        <v>0</v>
      </c>
      <c r="BP60" s="308">
        <f t="shared" si="93"/>
        <v>0</v>
      </c>
      <c r="BQ60" s="308">
        <f t="shared" si="109"/>
        <v>0</v>
      </c>
      <c r="BR60" s="308">
        <f t="shared" si="94"/>
        <v>0</v>
      </c>
      <c r="BS60" s="308">
        <f t="shared" si="110"/>
        <v>0</v>
      </c>
      <c r="BT60" s="309">
        <f t="shared" si="95"/>
        <v>1.4018691588785046</v>
      </c>
      <c r="BU60" s="309">
        <f t="shared" ref="BU60:BU77" si="113">(AQ58+AQ106)</f>
        <v>6</v>
      </c>
      <c r="BV60" s="309"/>
      <c r="BW60" s="221"/>
      <c r="BY60">
        <v>18</v>
      </c>
      <c r="BZ60">
        <v>0</v>
      </c>
      <c r="CA60">
        <v>0</v>
      </c>
      <c r="CB60">
        <v>0</v>
      </c>
      <c r="CC60">
        <v>0</v>
      </c>
      <c r="CD60">
        <v>0</v>
      </c>
      <c r="CE60">
        <v>4.1958041958041958</v>
      </c>
      <c r="CF60">
        <v>0</v>
      </c>
      <c r="CG60">
        <v>0</v>
      </c>
      <c r="CH60">
        <v>0</v>
      </c>
      <c r="CI60">
        <v>0</v>
      </c>
      <c r="CJ60">
        <v>0</v>
      </c>
      <c r="CK60">
        <v>0</v>
      </c>
      <c r="CM60" s="221">
        <v>18</v>
      </c>
      <c r="CN60" s="221">
        <f t="shared" si="111"/>
        <v>0</v>
      </c>
      <c r="CO60" s="221">
        <f t="shared" si="111"/>
        <v>0</v>
      </c>
      <c r="CP60" s="221">
        <f t="shared" si="111"/>
        <v>0</v>
      </c>
      <c r="CQ60" s="221">
        <f t="shared" si="111"/>
        <v>0</v>
      </c>
      <c r="CR60" s="221">
        <f t="shared" si="111"/>
        <v>0</v>
      </c>
      <c r="CS60" s="221">
        <f t="shared" si="111"/>
        <v>4.195804195804196E-2</v>
      </c>
      <c r="CT60" s="221">
        <f t="shared" si="111"/>
        <v>0</v>
      </c>
      <c r="CU60" s="221">
        <f t="shared" si="111"/>
        <v>0</v>
      </c>
      <c r="CV60" s="221">
        <f t="shared" si="111"/>
        <v>0</v>
      </c>
      <c r="CW60" s="221">
        <f t="shared" si="97"/>
        <v>0</v>
      </c>
      <c r="CX60" s="221">
        <f t="shared" si="97"/>
        <v>0</v>
      </c>
      <c r="CY60" s="221">
        <f t="shared" si="97"/>
        <v>0</v>
      </c>
      <c r="DA60" s="306">
        <v>18</v>
      </c>
      <c r="DB60" s="22" t="e">
        <f>#REF!</f>
        <v>#REF!</v>
      </c>
      <c r="DC60" s="22" t="e">
        <f>#REF!</f>
        <v>#REF!</v>
      </c>
      <c r="DD60" s="22" t="e">
        <f>#REF!</f>
        <v>#REF!</v>
      </c>
      <c r="DE60" s="22" t="e">
        <f>#REF!</f>
        <v>#REF!</v>
      </c>
      <c r="DF60" s="22" t="e">
        <f>#REF!</f>
        <v>#REF!</v>
      </c>
      <c r="DG60" s="22" t="e">
        <f>#REF!</f>
        <v>#REF!</v>
      </c>
      <c r="DH60" s="22" t="e">
        <f>#REF!</f>
        <v>#REF!</v>
      </c>
      <c r="DI60" s="22" t="e">
        <f>#REF!</f>
        <v>#REF!</v>
      </c>
      <c r="DJ60" s="22" t="e">
        <f>#REF!</f>
        <v>#REF!</v>
      </c>
      <c r="DK60" s="22" t="e">
        <f>#REF!</f>
        <v>#REF!</v>
      </c>
      <c r="DL60" s="22" t="e">
        <f>#REF!</f>
        <v>#REF!</v>
      </c>
      <c r="DM60" s="22" t="e">
        <f>#REF!</f>
        <v>#REF!</v>
      </c>
    </row>
    <row r="61" spans="2:118" ht="15.6" x14ac:dyDescent="0.3">
      <c r="B61" s="225">
        <v>9</v>
      </c>
      <c r="C61" s="234" t="e">
        <f t="shared" ref="C61:N61" si="114">DB69</f>
        <v>#REF!</v>
      </c>
      <c r="D61" s="235" t="e">
        <f t="shared" si="114"/>
        <v>#REF!</v>
      </c>
      <c r="E61" s="235" t="e">
        <f t="shared" si="114"/>
        <v>#REF!</v>
      </c>
      <c r="F61" s="235" t="e">
        <f t="shared" si="114"/>
        <v>#REF!</v>
      </c>
      <c r="G61" s="235" t="e">
        <f t="shared" si="114"/>
        <v>#REF!</v>
      </c>
      <c r="H61" s="235" t="e">
        <f t="shared" si="114"/>
        <v>#REF!</v>
      </c>
      <c r="I61" s="235" t="e">
        <f t="shared" si="114"/>
        <v>#REF!</v>
      </c>
      <c r="J61" s="235" t="e">
        <f t="shared" si="114"/>
        <v>#REF!</v>
      </c>
      <c r="K61" s="235" t="e">
        <f t="shared" si="114"/>
        <v>#REF!</v>
      </c>
      <c r="L61" s="235" t="e">
        <f t="shared" si="114"/>
        <v>#REF!</v>
      </c>
      <c r="M61" s="235" t="e">
        <f t="shared" si="114"/>
        <v>#REF!</v>
      </c>
      <c r="N61" s="235" t="e">
        <f t="shared" si="114"/>
        <v>#REF!</v>
      </c>
      <c r="R61" s="219">
        <v>15</v>
      </c>
      <c r="S61" s="220">
        <v>0</v>
      </c>
      <c r="T61" s="220">
        <v>0</v>
      </c>
      <c r="U61" s="219">
        <v>0</v>
      </c>
      <c r="V61" s="219">
        <v>0</v>
      </c>
      <c r="W61" s="219">
        <v>0</v>
      </c>
      <c r="X61" s="219">
        <v>0</v>
      </c>
      <c r="Y61" s="220">
        <v>0</v>
      </c>
      <c r="Z61" s="220">
        <v>0</v>
      </c>
      <c r="AA61" s="219">
        <v>0</v>
      </c>
      <c r="AB61" s="219">
        <v>0</v>
      </c>
      <c r="AC61" s="219">
        <v>0</v>
      </c>
      <c r="AD61" s="219">
        <v>0</v>
      </c>
      <c r="AE61" s="219">
        <v>0</v>
      </c>
      <c r="AF61" s="219">
        <v>0</v>
      </c>
      <c r="AG61" s="219">
        <v>0</v>
      </c>
      <c r="AH61" s="219">
        <v>0</v>
      </c>
      <c r="AI61" s="219">
        <v>0</v>
      </c>
      <c r="AJ61" s="219">
        <v>0</v>
      </c>
      <c r="AK61" s="219">
        <v>0</v>
      </c>
      <c r="AL61" s="219">
        <v>0</v>
      </c>
      <c r="AM61" s="219">
        <v>0</v>
      </c>
      <c r="AN61" s="219">
        <v>0</v>
      </c>
      <c r="AO61" s="219">
        <v>0</v>
      </c>
      <c r="AP61" s="219">
        <v>0</v>
      </c>
      <c r="AQ61" s="219">
        <v>0</v>
      </c>
      <c r="AR61" s="219">
        <v>0</v>
      </c>
      <c r="AT61" s="221"/>
      <c r="AU61" s="221">
        <v>17</v>
      </c>
      <c r="AV61" s="308">
        <f t="shared" si="83"/>
        <v>0</v>
      </c>
      <c r="AW61" s="308">
        <f t="shared" si="99"/>
        <v>0</v>
      </c>
      <c r="AX61" s="308">
        <f t="shared" si="84"/>
        <v>0</v>
      </c>
      <c r="AY61" s="308">
        <f t="shared" si="100"/>
        <v>0</v>
      </c>
      <c r="AZ61" s="308">
        <f t="shared" si="85"/>
        <v>0</v>
      </c>
      <c r="BA61" s="308">
        <f t="shared" si="101"/>
        <v>0</v>
      </c>
      <c r="BB61" s="308">
        <f t="shared" si="86"/>
        <v>0</v>
      </c>
      <c r="BC61" s="308">
        <f t="shared" si="102"/>
        <v>0</v>
      </c>
      <c r="BD61" s="309">
        <f t="shared" si="87"/>
        <v>0</v>
      </c>
      <c r="BE61" s="309">
        <f t="shared" si="103"/>
        <v>0</v>
      </c>
      <c r="BF61" s="309">
        <f t="shared" si="88"/>
        <v>6.2937062937062942</v>
      </c>
      <c r="BG61" s="309">
        <f t="shared" si="104"/>
        <v>9</v>
      </c>
      <c r="BH61" s="309">
        <f t="shared" si="89"/>
        <v>0</v>
      </c>
      <c r="BI61" s="309">
        <f t="shared" si="105"/>
        <v>0</v>
      </c>
      <c r="BJ61" s="309">
        <f t="shared" si="90"/>
        <v>0</v>
      </c>
      <c r="BK61" s="309">
        <f t="shared" si="106"/>
        <v>0</v>
      </c>
      <c r="BL61" s="309">
        <f t="shared" si="91"/>
        <v>0</v>
      </c>
      <c r="BM61" s="309">
        <f t="shared" si="107"/>
        <v>0</v>
      </c>
      <c r="BN61" s="308">
        <f t="shared" si="92"/>
        <v>0</v>
      </c>
      <c r="BO61" s="308">
        <f t="shared" si="108"/>
        <v>0</v>
      </c>
      <c r="BP61" s="308">
        <f t="shared" si="93"/>
        <v>0</v>
      </c>
      <c r="BQ61" s="308">
        <f t="shared" si="109"/>
        <v>0</v>
      </c>
      <c r="BR61" s="308">
        <f t="shared" si="94"/>
        <v>0</v>
      </c>
      <c r="BS61" s="308">
        <f t="shared" si="110"/>
        <v>0</v>
      </c>
      <c r="BT61" s="309">
        <f t="shared" si="95"/>
        <v>2.1028037383177569</v>
      </c>
      <c r="BU61" s="309">
        <f t="shared" si="113"/>
        <v>9</v>
      </c>
      <c r="BV61" s="309"/>
      <c r="BW61" s="221"/>
      <c r="BY61">
        <v>17</v>
      </c>
      <c r="BZ61">
        <v>0</v>
      </c>
      <c r="CA61">
        <v>0</v>
      </c>
      <c r="CB61">
        <v>0</v>
      </c>
      <c r="CC61">
        <v>0</v>
      </c>
      <c r="CD61">
        <v>0</v>
      </c>
      <c r="CE61">
        <v>6.2937062937062942</v>
      </c>
      <c r="CF61">
        <v>0</v>
      </c>
      <c r="CG61">
        <v>0</v>
      </c>
      <c r="CH61">
        <v>0</v>
      </c>
      <c r="CI61">
        <v>0</v>
      </c>
      <c r="CJ61">
        <v>0</v>
      </c>
      <c r="CK61">
        <v>0</v>
      </c>
      <c r="CM61" s="221">
        <v>17</v>
      </c>
      <c r="CN61" s="221">
        <f t="shared" si="111"/>
        <v>0</v>
      </c>
      <c r="CO61" s="221">
        <f t="shared" si="111"/>
        <v>0</v>
      </c>
      <c r="CP61" s="221">
        <f t="shared" si="111"/>
        <v>0</v>
      </c>
      <c r="CQ61" s="221">
        <f t="shared" si="111"/>
        <v>0</v>
      </c>
      <c r="CR61" s="221">
        <f t="shared" si="111"/>
        <v>0</v>
      </c>
      <c r="CS61" s="221">
        <f t="shared" si="111"/>
        <v>6.2937062937062943E-2</v>
      </c>
      <c r="CT61" s="221">
        <f t="shared" si="111"/>
        <v>0</v>
      </c>
      <c r="CU61" s="221">
        <f t="shared" si="111"/>
        <v>0</v>
      </c>
      <c r="CV61" s="221">
        <f t="shared" si="111"/>
        <v>0</v>
      </c>
      <c r="CW61" s="221">
        <f t="shared" si="97"/>
        <v>0</v>
      </c>
      <c r="CX61" s="221">
        <f t="shared" si="97"/>
        <v>0</v>
      </c>
      <c r="CY61" s="221">
        <f t="shared" si="97"/>
        <v>0</v>
      </c>
      <c r="DA61" s="306">
        <v>17</v>
      </c>
      <c r="DB61" s="22" t="e">
        <f>#REF!</f>
        <v>#REF!</v>
      </c>
      <c r="DC61" s="22" t="e">
        <f>#REF!</f>
        <v>#REF!</v>
      </c>
      <c r="DD61" s="22" t="e">
        <f>#REF!</f>
        <v>#REF!</v>
      </c>
      <c r="DE61" s="22" t="e">
        <f>#REF!</f>
        <v>#REF!</v>
      </c>
      <c r="DF61" s="22" t="e">
        <f>#REF!</f>
        <v>#REF!</v>
      </c>
      <c r="DG61" s="22" t="e">
        <f>#REF!</f>
        <v>#REF!</v>
      </c>
      <c r="DH61" s="22" t="e">
        <f>#REF!</f>
        <v>#REF!</v>
      </c>
      <c r="DI61" s="22" t="e">
        <f>#REF!</f>
        <v>#REF!</v>
      </c>
      <c r="DJ61" s="22" t="e">
        <f>#REF!</f>
        <v>#REF!</v>
      </c>
      <c r="DK61" s="22" t="e">
        <f>#REF!</f>
        <v>#REF!</v>
      </c>
      <c r="DL61" s="22" t="e">
        <f>#REF!</f>
        <v>#REF!</v>
      </c>
      <c r="DM61" s="22" t="e">
        <f>#REF!</f>
        <v>#REF!</v>
      </c>
    </row>
    <row r="62" spans="2:118" ht="15.6" x14ac:dyDescent="0.3">
      <c r="B62" s="225">
        <v>8</v>
      </c>
      <c r="C62" s="234" t="e">
        <f t="shared" ref="C62:N62" si="115">DB70</f>
        <v>#REF!</v>
      </c>
      <c r="D62" s="235" t="e">
        <f t="shared" si="115"/>
        <v>#REF!</v>
      </c>
      <c r="E62" s="235" t="e">
        <f t="shared" si="115"/>
        <v>#REF!</v>
      </c>
      <c r="F62" s="235" t="e">
        <f t="shared" si="115"/>
        <v>#REF!</v>
      </c>
      <c r="G62" s="235" t="e">
        <f t="shared" si="115"/>
        <v>#REF!</v>
      </c>
      <c r="H62" s="235" t="e">
        <f t="shared" si="115"/>
        <v>#REF!</v>
      </c>
      <c r="I62" s="235" t="e">
        <f t="shared" si="115"/>
        <v>#REF!</v>
      </c>
      <c r="J62" s="235" t="e">
        <f t="shared" si="115"/>
        <v>#REF!</v>
      </c>
      <c r="K62" s="235" t="e">
        <f t="shared" si="115"/>
        <v>#REF!</v>
      </c>
      <c r="L62" s="235" t="e">
        <f t="shared" si="115"/>
        <v>#REF!</v>
      </c>
      <c r="M62" s="235" t="e">
        <f t="shared" si="115"/>
        <v>#REF!</v>
      </c>
      <c r="N62" s="235" t="e">
        <f t="shared" si="115"/>
        <v>#REF!</v>
      </c>
      <c r="R62" s="219">
        <v>14</v>
      </c>
      <c r="S62" s="220">
        <v>0</v>
      </c>
      <c r="T62" s="220">
        <v>0</v>
      </c>
      <c r="U62" s="219">
        <v>0</v>
      </c>
      <c r="V62" s="219">
        <v>0</v>
      </c>
      <c r="W62" s="219">
        <v>0</v>
      </c>
      <c r="X62" s="219">
        <v>0</v>
      </c>
      <c r="Y62" s="220">
        <v>0</v>
      </c>
      <c r="Z62" s="220">
        <v>0</v>
      </c>
      <c r="AA62" s="219">
        <v>0</v>
      </c>
      <c r="AB62" s="219">
        <v>0</v>
      </c>
      <c r="AC62" s="219">
        <v>0</v>
      </c>
      <c r="AD62" s="219">
        <v>0</v>
      </c>
      <c r="AE62" s="219">
        <v>0</v>
      </c>
      <c r="AF62" s="219">
        <v>0</v>
      </c>
      <c r="AG62" s="219">
        <v>0</v>
      </c>
      <c r="AH62" s="219">
        <v>0</v>
      </c>
      <c r="AI62" s="219">
        <v>0</v>
      </c>
      <c r="AJ62" s="219">
        <v>0</v>
      </c>
      <c r="AK62" s="219">
        <v>0</v>
      </c>
      <c r="AL62" s="219">
        <v>0</v>
      </c>
      <c r="AM62" s="219">
        <v>0</v>
      </c>
      <c r="AN62" s="219">
        <v>0</v>
      </c>
      <c r="AO62" s="219">
        <v>0</v>
      </c>
      <c r="AP62" s="219">
        <v>0</v>
      </c>
      <c r="AQ62" s="219">
        <v>0</v>
      </c>
      <c r="AR62" s="219">
        <v>0</v>
      </c>
      <c r="AT62" s="221"/>
      <c r="AU62" s="221">
        <v>16</v>
      </c>
      <c r="AV62" s="308">
        <f>((S60+S108)/($S$76+$S$103))*100</f>
        <v>0</v>
      </c>
      <c r="AW62" s="308">
        <f t="shared" si="99"/>
        <v>0</v>
      </c>
      <c r="AX62" s="308">
        <f t="shared" si="84"/>
        <v>0</v>
      </c>
      <c r="AY62" s="308">
        <f t="shared" si="100"/>
        <v>0</v>
      </c>
      <c r="AZ62" s="308">
        <f>((W60+W108)/($W$76+$W$103))*100</f>
        <v>0</v>
      </c>
      <c r="BA62" s="308">
        <f t="shared" si="101"/>
        <v>0</v>
      </c>
      <c r="BB62" s="308">
        <f t="shared" si="86"/>
        <v>0</v>
      </c>
      <c r="BC62" s="308">
        <f t="shared" si="102"/>
        <v>0</v>
      </c>
      <c r="BD62" s="309">
        <f t="shared" si="87"/>
        <v>0</v>
      </c>
      <c r="BE62" s="309">
        <f t="shared" si="103"/>
        <v>0</v>
      </c>
      <c r="BF62" s="309">
        <f t="shared" si="88"/>
        <v>8.3916083916083917</v>
      </c>
      <c r="BG62" s="309">
        <f t="shared" si="104"/>
        <v>12</v>
      </c>
      <c r="BH62" s="309">
        <f t="shared" si="89"/>
        <v>0</v>
      </c>
      <c r="BI62" s="309">
        <f t="shared" si="105"/>
        <v>0</v>
      </c>
      <c r="BJ62" s="309">
        <f t="shared" si="90"/>
        <v>0</v>
      </c>
      <c r="BK62" s="309">
        <f t="shared" si="106"/>
        <v>0</v>
      </c>
      <c r="BL62" s="309">
        <f t="shared" si="91"/>
        <v>0</v>
      </c>
      <c r="BM62" s="309">
        <f t="shared" si="107"/>
        <v>0</v>
      </c>
      <c r="BN62" s="308">
        <f t="shared" si="92"/>
        <v>0</v>
      </c>
      <c r="BO62" s="308">
        <f t="shared" si="108"/>
        <v>0</v>
      </c>
      <c r="BP62" s="308">
        <f t="shared" si="93"/>
        <v>0</v>
      </c>
      <c r="BQ62" s="308">
        <f t="shared" si="109"/>
        <v>0</v>
      </c>
      <c r="BR62" s="308">
        <f t="shared" si="94"/>
        <v>0</v>
      </c>
      <c r="BS62" s="308">
        <f t="shared" si="110"/>
        <v>0</v>
      </c>
      <c r="BT62" s="309">
        <f t="shared" si="95"/>
        <v>2.8037383177570092</v>
      </c>
      <c r="BU62" s="309">
        <f t="shared" si="113"/>
        <v>12</v>
      </c>
      <c r="BV62" s="309"/>
      <c r="BW62" s="221"/>
      <c r="BY62">
        <v>16</v>
      </c>
      <c r="BZ62">
        <v>0</v>
      </c>
      <c r="CA62">
        <v>0</v>
      </c>
      <c r="CB62">
        <v>0</v>
      </c>
      <c r="CC62">
        <v>0</v>
      </c>
      <c r="CD62">
        <v>0</v>
      </c>
      <c r="CE62">
        <v>8.3916083916083917</v>
      </c>
      <c r="CF62">
        <v>0</v>
      </c>
      <c r="CG62">
        <v>0</v>
      </c>
      <c r="CH62">
        <v>0</v>
      </c>
      <c r="CI62">
        <v>0</v>
      </c>
      <c r="CJ62">
        <v>0</v>
      </c>
      <c r="CK62">
        <v>0</v>
      </c>
      <c r="CM62" s="221">
        <v>16</v>
      </c>
      <c r="CN62" s="221">
        <f t="shared" si="111"/>
        <v>0</v>
      </c>
      <c r="CO62" s="221">
        <f t="shared" si="111"/>
        <v>0</v>
      </c>
      <c r="CP62" s="221">
        <f t="shared" si="111"/>
        <v>0</v>
      </c>
      <c r="CQ62" s="221">
        <f t="shared" si="111"/>
        <v>0</v>
      </c>
      <c r="CR62" s="221">
        <f t="shared" si="111"/>
        <v>0</v>
      </c>
      <c r="CS62" s="221">
        <f t="shared" si="111"/>
        <v>8.3916083916083919E-2</v>
      </c>
      <c r="CT62" s="221">
        <f t="shared" si="111"/>
        <v>0</v>
      </c>
      <c r="CU62" s="221">
        <f t="shared" si="111"/>
        <v>0</v>
      </c>
      <c r="CV62" s="221">
        <f t="shared" si="111"/>
        <v>0</v>
      </c>
      <c r="CW62" s="221">
        <f t="shared" si="97"/>
        <v>0</v>
      </c>
      <c r="CX62" s="221">
        <f t="shared" si="97"/>
        <v>0</v>
      </c>
      <c r="CY62" s="221">
        <f t="shared" si="97"/>
        <v>0</v>
      </c>
      <c r="DA62" s="306">
        <v>16</v>
      </c>
      <c r="DB62" s="22" t="e">
        <f>#REF!</f>
        <v>#REF!</v>
      </c>
      <c r="DC62" s="22" t="e">
        <f>#REF!</f>
        <v>#REF!</v>
      </c>
      <c r="DD62" s="22" t="e">
        <f>#REF!</f>
        <v>#REF!</v>
      </c>
      <c r="DE62" s="22" t="e">
        <f>#REF!</f>
        <v>#REF!</v>
      </c>
      <c r="DF62" s="22" t="e">
        <f>#REF!</f>
        <v>#REF!</v>
      </c>
      <c r="DG62" s="22" t="e">
        <f>#REF!</f>
        <v>#REF!</v>
      </c>
      <c r="DH62" s="22" t="e">
        <f>#REF!</f>
        <v>#REF!</v>
      </c>
      <c r="DI62" s="22" t="e">
        <f>#REF!</f>
        <v>#REF!</v>
      </c>
      <c r="DJ62" s="22" t="e">
        <f>#REF!</f>
        <v>#REF!</v>
      </c>
      <c r="DK62" s="22" t="e">
        <f>#REF!</f>
        <v>#REF!</v>
      </c>
      <c r="DL62" s="22" t="e">
        <f>#REF!</f>
        <v>#REF!</v>
      </c>
      <c r="DM62" s="22" t="e">
        <f>#REF!</f>
        <v>#REF!</v>
      </c>
    </row>
    <row r="63" spans="2:118" ht="15.6" x14ac:dyDescent="0.3">
      <c r="B63" s="225">
        <v>7</v>
      </c>
      <c r="C63" s="234" t="e">
        <f t="shared" ref="C63:N63" si="116">DB71</f>
        <v>#REF!</v>
      </c>
      <c r="D63" s="235" t="e">
        <f t="shared" si="116"/>
        <v>#REF!</v>
      </c>
      <c r="E63" s="235" t="e">
        <f t="shared" si="116"/>
        <v>#REF!</v>
      </c>
      <c r="F63" s="235" t="e">
        <f t="shared" si="116"/>
        <v>#REF!</v>
      </c>
      <c r="G63" s="235" t="e">
        <f t="shared" si="116"/>
        <v>#REF!</v>
      </c>
      <c r="H63" s="235" t="e">
        <f t="shared" si="116"/>
        <v>#REF!</v>
      </c>
      <c r="I63" s="235" t="e">
        <f t="shared" si="116"/>
        <v>#REF!</v>
      </c>
      <c r="J63" s="235" t="e">
        <f t="shared" si="116"/>
        <v>#REF!</v>
      </c>
      <c r="K63" s="235" t="e">
        <f t="shared" si="116"/>
        <v>#REF!</v>
      </c>
      <c r="L63" s="235" t="e">
        <f t="shared" si="116"/>
        <v>#REF!</v>
      </c>
      <c r="M63" s="235" t="e">
        <f t="shared" si="116"/>
        <v>#REF!</v>
      </c>
      <c r="N63" s="235" t="e">
        <f t="shared" si="116"/>
        <v>#REF!</v>
      </c>
      <c r="R63" s="219">
        <v>13</v>
      </c>
      <c r="S63" s="220">
        <v>0</v>
      </c>
      <c r="T63" s="220">
        <v>0</v>
      </c>
      <c r="U63" s="219">
        <v>0</v>
      </c>
      <c r="V63" s="219">
        <v>0</v>
      </c>
      <c r="W63" s="219">
        <v>0</v>
      </c>
      <c r="X63" s="219">
        <v>0</v>
      </c>
      <c r="Y63" s="220">
        <v>0</v>
      </c>
      <c r="Z63" s="220">
        <v>0</v>
      </c>
      <c r="AA63" s="219">
        <v>0</v>
      </c>
      <c r="AB63" s="219">
        <v>0</v>
      </c>
      <c r="AC63" s="219">
        <v>0</v>
      </c>
      <c r="AD63" s="219">
        <v>0</v>
      </c>
      <c r="AE63" s="219">
        <v>0</v>
      </c>
      <c r="AF63" s="219">
        <v>0</v>
      </c>
      <c r="AG63" s="219">
        <v>0</v>
      </c>
      <c r="AH63" s="219">
        <v>0</v>
      </c>
      <c r="AI63" s="219">
        <v>0</v>
      </c>
      <c r="AJ63" s="219">
        <v>0</v>
      </c>
      <c r="AK63" s="219">
        <v>0</v>
      </c>
      <c r="AL63" s="219">
        <v>0</v>
      </c>
      <c r="AM63" s="219">
        <v>0</v>
      </c>
      <c r="AN63" s="219">
        <v>0</v>
      </c>
      <c r="AO63" s="219">
        <v>0</v>
      </c>
      <c r="AP63" s="219">
        <v>0</v>
      </c>
      <c r="AQ63" s="219">
        <v>0</v>
      </c>
      <c r="AR63" s="219">
        <v>0</v>
      </c>
      <c r="AT63" s="221"/>
      <c r="AU63" s="221">
        <v>15</v>
      </c>
      <c r="AV63" s="308">
        <f t="shared" si="83"/>
        <v>0</v>
      </c>
      <c r="AW63" s="308">
        <f t="shared" si="99"/>
        <v>0</v>
      </c>
      <c r="AX63" s="308">
        <f t="shared" si="84"/>
        <v>0</v>
      </c>
      <c r="AY63" s="308">
        <f t="shared" si="100"/>
        <v>0</v>
      </c>
      <c r="AZ63" s="308">
        <f t="shared" si="85"/>
        <v>0</v>
      </c>
      <c r="BA63" s="308">
        <f t="shared" si="101"/>
        <v>0</v>
      </c>
      <c r="BB63" s="308">
        <f t="shared" si="86"/>
        <v>0</v>
      </c>
      <c r="BC63" s="308">
        <f t="shared" si="102"/>
        <v>0</v>
      </c>
      <c r="BD63" s="309">
        <f t="shared" si="87"/>
        <v>0</v>
      </c>
      <c r="BE63" s="309">
        <f t="shared" si="103"/>
        <v>0</v>
      </c>
      <c r="BF63" s="309">
        <f t="shared" si="88"/>
        <v>10.48951048951049</v>
      </c>
      <c r="BG63" s="309">
        <f t="shared" si="104"/>
        <v>15</v>
      </c>
      <c r="BH63" s="309">
        <f t="shared" si="89"/>
        <v>0</v>
      </c>
      <c r="BI63" s="309">
        <f t="shared" si="105"/>
        <v>0</v>
      </c>
      <c r="BJ63" s="309">
        <f t="shared" si="90"/>
        <v>0</v>
      </c>
      <c r="BK63" s="309">
        <f t="shared" si="106"/>
        <v>0</v>
      </c>
      <c r="BL63" s="309">
        <f t="shared" si="91"/>
        <v>0</v>
      </c>
      <c r="BM63" s="309">
        <f t="shared" si="107"/>
        <v>0</v>
      </c>
      <c r="BN63" s="308">
        <f t="shared" si="92"/>
        <v>0</v>
      </c>
      <c r="BO63" s="308">
        <f t="shared" si="108"/>
        <v>0</v>
      </c>
      <c r="BP63" s="308">
        <f t="shared" si="93"/>
        <v>0</v>
      </c>
      <c r="BQ63" s="308">
        <f t="shared" si="109"/>
        <v>0</v>
      </c>
      <c r="BR63" s="308">
        <f t="shared" si="94"/>
        <v>0</v>
      </c>
      <c r="BS63" s="308">
        <f t="shared" si="110"/>
        <v>0</v>
      </c>
      <c r="BT63" s="309">
        <f t="shared" si="95"/>
        <v>3.5046728971962615</v>
      </c>
      <c r="BU63" s="309">
        <f t="shared" si="113"/>
        <v>15</v>
      </c>
      <c r="BV63" s="309"/>
      <c r="BW63" s="221"/>
      <c r="BY63">
        <v>15</v>
      </c>
      <c r="BZ63">
        <v>0</v>
      </c>
      <c r="CA63">
        <v>0</v>
      </c>
      <c r="CB63">
        <v>0</v>
      </c>
      <c r="CC63">
        <v>0</v>
      </c>
      <c r="CD63">
        <v>0</v>
      </c>
      <c r="CE63">
        <v>10.48951048951049</v>
      </c>
      <c r="CF63">
        <v>0</v>
      </c>
      <c r="CG63">
        <v>0</v>
      </c>
      <c r="CH63">
        <v>0</v>
      </c>
      <c r="CI63">
        <v>0</v>
      </c>
      <c r="CJ63">
        <v>0</v>
      </c>
      <c r="CK63">
        <v>0</v>
      </c>
      <c r="CM63" s="221">
        <v>15</v>
      </c>
      <c r="CN63" s="221">
        <f t="shared" si="111"/>
        <v>0</v>
      </c>
      <c r="CO63" s="221">
        <f t="shared" si="111"/>
        <v>0</v>
      </c>
      <c r="CP63" s="221">
        <f t="shared" si="111"/>
        <v>0</v>
      </c>
      <c r="CQ63" s="221">
        <f t="shared" si="111"/>
        <v>0</v>
      </c>
      <c r="CR63" s="221">
        <f t="shared" si="111"/>
        <v>0</v>
      </c>
      <c r="CS63" s="221">
        <f t="shared" si="111"/>
        <v>0.1048951048951049</v>
      </c>
      <c r="CT63" s="221">
        <f t="shared" si="111"/>
        <v>0</v>
      </c>
      <c r="CU63" s="221">
        <f t="shared" si="111"/>
        <v>0</v>
      </c>
      <c r="CV63" s="221">
        <f t="shared" si="111"/>
        <v>0</v>
      </c>
      <c r="CW63" s="221">
        <f t="shared" si="97"/>
        <v>0</v>
      </c>
      <c r="CX63" s="221">
        <f t="shared" si="97"/>
        <v>0</v>
      </c>
      <c r="CY63" s="221">
        <f t="shared" si="97"/>
        <v>0</v>
      </c>
      <c r="DA63" s="306">
        <v>15</v>
      </c>
      <c r="DB63" s="22" t="e">
        <f>#REF!</f>
        <v>#REF!</v>
      </c>
      <c r="DC63" s="22" t="e">
        <f>#REF!</f>
        <v>#REF!</v>
      </c>
      <c r="DD63" s="22" t="e">
        <f>#REF!</f>
        <v>#REF!</v>
      </c>
      <c r="DE63" s="22" t="e">
        <f>#REF!</f>
        <v>#REF!</v>
      </c>
      <c r="DF63" s="22" t="e">
        <f>#REF!</f>
        <v>#REF!</v>
      </c>
      <c r="DG63" s="22" t="e">
        <f>#REF!</f>
        <v>#REF!</v>
      </c>
      <c r="DH63" s="22" t="e">
        <f>#REF!</f>
        <v>#REF!</v>
      </c>
      <c r="DI63" s="22" t="e">
        <f>#REF!</f>
        <v>#REF!</v>
      </c>
      <c r="DJ63" s="22" t="e">
        <f>#REF!</f>
        <v>#REF!</v>
      </c>
      <c r="DK63" s="22" t="e">
        <f>#REF!</f>
        <v>#REF!</v>
      </c>
      <c r="DL63" s="22" t="e">
        <f>#REF!</f>
        <v>#REF!</v>
      </c>
      <c r="DM63" s="22" t="e">
        <f>#REF!</f>
        <v>#REF!</v>
      </c>
    </row>
    <row r="64" spans="2:118" ht="15.6" x14ac:dyDescent="0.3">
      <c r="B64" s="225">
        <v>6</v>
      </c>
      <c r="C64" s="234" t="e">
        <f t="shared" ref="C64:N64" si="117">DB72</f>
        <v>#REF!</v>
      </c>
      <c r="D64" s="235" t="e">
        <f t="shared" si="117"/>
        <v>#REF!</v>
      </c>
      <c r="E64" s="235" t="e">
        <f t="shared" si="117"/>
        <v>#REF!</v>
      </c>
      <c r="F64" s="235" t="e">
        <f t="shared" si="117"/>
        <v>#REF!</v>
      </c>
      <c r="G64" s="235" t="e">
        <f t="shared" si="117"/>
        <v>#REF!</v>
      </c>
      <c r="H64" s="235" t="e">
        <f t="shared" si="117"/>
        <v>#REF!</v>
      </c>
      <c r="I64" s="235" t="e">
        <f t="shared" si="117"/>
        <v>#REF!</v>
      </c>
      <c r="J64" s="235" t="e">
        <f t="shared" si="117"/>
        <v>#REF!</v>
      </c>
      <c r="K64" s="235" t="e">
        <f t="shared" si="117"/>
        <v>#REF!</v>
      </c>
      <c r="L64" s="235" t="e">
        <f t="shared" si="117"/>
        <v>#REF!</v>
      </c>
      <c r="M64" s="235" t="e">
        <f t="shared" si="117"/>
        <v>#REF!</v>
      </c>
      <c r="N64" s="235" t="e">
        <f t="shared" si="117"/>
        <v>#REF!</v>
      </c>
      <c r="R64" s="219">
        <v>12</v>
      </c>
      <c r="S64" s="220">
        <v>0</v>
      </c>
      <c r="T64" s="220">
        <v>0</v>
      </c>
      <c r="U64" s="219">
        <v>0</v>
      </c>
      <c r="V64" s="219">
        <v>0</v>
      </c>
      <c r="W64" s="219">
        <v>0</v>
      </c>
      <c r="X64" s="219">
        <v>0</v>
      </c>
      <c r="Y64" s="220">
        <v>0</v>
      </c>
      <c r="Z64" s="220">
        <v>0</v>
      </c>
      <c r="AA64" s="219">
        <v>0</v>
      </c>
      <c r="AB64" s="219">
        <v>0</v>
      </c>
      <c r="AC64" s="219">
        <v>0</v>
      </c>
      <c r="AD64" s="219">
        <v>0</v>
      </c>
      <c r="AE64" s="219">
        <v>0</v>
      </c>
      <c r="AF64" s="219">
        <v>0</v>
      </c>
      <c r="AG64" s="219">
        <v>0</v>
      </c>
      <c r="AH64" s="219">
        <v>0</v>
      </c>
      <c r="AI64" s="219">
        <v>0</v>
      </c>
      <c r="AJ64" s="219">
        <v>0</v>
      </c>
      <c r="AK64" s="219">
        <v>0</v>
      </c>
      <c r="AL64" s="219">
        <v>0</v>
      </c>
      <c r="AM64" s="219">
        <v>0</v>
      </c>
      <c r="AN64" s="219">
        <v>0</v>
      </c>
      <c r="AO64" s="219">
        <v>0</v>
      </c>
      <c r="AP64" s="219">
        <v>0</v>
      </c>
      <c r="AQ64" s="219">
        <v>0</v>
      </c>
      <c r="AR64" s="219">
        <v>0</v>
      </c>
      <c r="AT64" s="221"/>
      <c r="AU64" s="221">
        <v>14</v>
      </c>
      <c r="AV64" s="308">
        <f t="shared" si="83"/>
        <v>0</v>
      </c>
      <c r="AW64" s="308">
        <f t="shared" si="99"/>
        <v>0</v>
      </c>
      <c r="AX64" s="308">
        <f t="shared" si="84"/>
        <v>0</v>
      </c>
      <c r="AY64" s="308">
        <f t="shared" si="100"/>
        <v>0</v>
      </c>
      <c r="AZ64" s="308">
        <f t="shared" si="85"/>
        <v>0</v>
      </c>
      <c r="BA64" s="308">
        <f t="shared" si="101"/>
        <v>0</v>
      </c>
      <c r="BB64" s="308">
        <f t="shared" si="86"/>
        <v>0</v>
      </c>
      <c r="BC64" s="308">
        <f t="shared" si="102"/>
        <v>0</v>
      </c>
      <c r="BD64" s="309">
        <f t="shared" si="87"/>
        <v>0</v>
      </c>
      <c r="BE64" s="309">
        <f t="shared" si="103"/>
        <v>0</v>
      </c>
      <c r="BF64" s="309">
        <f t="shared" si="88"/>
        <v>12.587412587412588</v>
      </c>
      <c r="BG64" s="309">
        <f t="shared" si="104"/>
        <v>18</v>
      </c>
      <c r="BH64" s="309">
        <f t="shared" si="89"/>
        <v>0</v>
      </c>
      <c r="BI64" s="309">
        <f t="shared" si="105"/>
        <v>0</v>
      </c>
      <c r="BJ64" s="309">
        <f t="shared" si="90"/>
        <v>0</v>
      </c>
      <c r="BK64" s="309">
        <f t="shared" si="106"/>
        <v>0</v>
      </c>
      <c r="BL64" s="309">
        <f t="shared" si="91"/>
        <v>0</v>
      </c>
      <c r="BM64" s="309">
        <f t="shared" si="107"/>
        <v>0</v>
      </c>
      <c r="BN64" s="308">
        <f t="shared" si="92"/>
        <v>0</v>
      </c>
      <c r="BO64" s="308">
        <f t="shared" si="108"/>
        <v>0</v>
      </c>
      <c r="BP64" s="308">
        <f t="shared" si="93"/>
        <v>0</v>
      </c>
      <c r="BQ64" s="308">
        <f t="shared" si="109"/>
        <v>0</v>
      </c>
      <c r="BR64" s="308">
        <f t="shared" si="94"/>
        <v>0</v>
      </c>
      <c r="BS64" s="308">
        <f t="shared" si="110"/>
        <v>0</v>
      </c>
      <c r="BT64" s="309">
        <f t="shared" si="95"/>
        <v>4.2056074766355138</v>
      </c>
      <c r="BU64" s="309">
        <f t="shared" si="113"/>
        <v>18</v>
      </c>
      <c r="BV64" s="309"/>
      <c r="BW64" s="221"/>
      <c r="BY64">
        <v>14</v>
      </c>
      <c r="BZ64">
        <v>0</v>
      </c>
      <c r="CA64">
        <v>0</v>
      </c>
      <c r="CB64">
        <v>0</v>
      </c>
      <c r="CC64">
        <v>0</v>
      </c>
      <c r="CD64">
        <v>0</v>
      </c>
      <c r="CE64">
        <v>12.587412587412588</v>
      </c>
      <c r="CF64">
        <v>0</v>
      </c>
      <c r="CG64">
        <v>0</v>
      </c>
      <c r="CH64">
        <v>0</v>
      </c>
      <c r="CI64">
        <v>0</v>
      </c>
      <c r="CJ64">
        <v>0</v>
      </c>
      <c r="CK64">
        <v>0</v>
      </c>
      <c r="CM64" s="221">
        <v>14</v>
      </c>
      <c r="CN64" s="221">
        <f t="shared" si="111"/>
        <v>0</v>
      </c>
      <c r="CO64" s="221">
        <f t="shared" si="111"/>
        <v>0</v>
      </c>
      <c r="CP64" s="221">
        <f t="shared" si="111"/>
        <v>0</v>
      </c>
      <c r="CQ64" s="221">
        <f t="shared" si="111"/>
        <v>0</v>
      </c>
      <c r="CR64" s="221">
        <f t="shared" si="111"/>
        <v>0</v>
      </c>
      <c r="CS64" s="221">
        <f t="shared" si="111"/>
        <v>0.12587412587412589</v>
      </c>
      <c r="CT64" s="221">
        <f t="shared" si="111"/>
        <v>0</v>
      </c>
      <c r="CU64" s="221">
        <f t="shared" si="111"/>
        <v>0</v>
      </c>
      <c r="CV64" s="221">
        <f t="shared" si="111"/>
        <v>0</v>
      </c>
      <c r="CW64" s="221">
        <f t="shared" si="97"/>
        <v>0</v>
      </c>
      <c r="CX64" s="221">
        <f t="shared" si="97"/>
        <v>0</v>
      </c>
      <c r="CY64" s="221">
        <f t="shared" si="97"/>
        <v>0</v>
      </c>
      <c r="DA64" s="306">
        <v>14</v>
      </c>
      <c r="DB64" s="22" t="e">
        <f>#REF!</f>
        <v>#REF!</v>
      </c>
      <c r="DC64" s="22" t="e">
        <f>#REF!</f>
        <v>#REF!</v>
      </c>
      <c r="DD64" s="22" t="e">
        <f>#REF!</f>
        <v>#REF!</v>
      </c>
      <c r="DE64" s="22" t="e">
        <f>#REF!</f>
        <v>#REF!</v>
      </c>
      <c r="DF64" s="22" t="e">
        <f>#REF!</f>
        <v>#REF!</v>
      </c>
      <c r="DG64" s="22" t="e">
        <f>#REF!</f>
        <v>#REF!</v>
      </c>
      <c r="DH64" s="22" t="e">
        <f>#REF!</f>
        <v>#REF!</v>
      </c>
      <c r="DI64" s="22" t="e">
        <f>#REF!</f>
        <v>#REF!</v>
      </c>
      <c r="DJ64" s="22" t="e">
        <f>#REF!</f>
        <v>#REF!</v>
      </c>
      <c r="DK64" s="22" t="e">
        <f>#REF!</f>
        <v>#REF!</v>
      </c>
      <c r="DL64" s="22" t="e">
        <f>#REF!</f>
        <v>#REF!</v>
      </c>
      <c r="DM64" s="22" t="e">
        <f>#REF!</f>
        <v>#REF!</v>
      </c>
    </row>
    <row r="65" spans="2:117" ht="15.6" x14ac:dyDescent="0.3">
      <c r="B65" s="225">
        <v>5</v>
      </c>
      <c r="C65" s="234" t="e">
        <f t="shared" ref="C65:N65" si="118">DB73</f>
        <v>#REF!</v>
      </c>
      <c r="D65" s="235" t="e">
        <f t="shared" si="118"/>
        <v>#REF!</v>
      </c>
      <c r="E65" s="235" t="e">
        <f t="shared" si="118"/>
        <v>#REF!</v>
      </c>
      <c r="F65" s="235" t="e">
        <f t="shared" si="118"/>
        <v>#REF!</v>
      </c>
      <c r="G65" s="235" t="e">
        <f t="shared" si="118"/>
        <v>#REF!</v>
      </c>
      <c r="H65" s="235" t="e">
        <f t="shared" si="118"/>
        <v>#REF!</v>
      </c>
      <c r="I65" s="235" t="e">
        <f t="shared" si="118"/>
        <v>#REF!</v>
      </c>
      <c r="J65" s="235" t="e">
        <f t="shared" si="118"/>
        <v>#REF!</v>
      </c>
      <c r="K65" s="235" t="e">
        <f t="shared" si="118"/>
        <v>#REF!</v>
      </c>
      <c r="L65" s="235" t="e">
        <f t="shared" si="118"/>
        <v>#REF!</v>
      </c>
      <c r="M65" s="235" t="e">
        <f t="shared" si="118"/>
        <v>#REF!</v>
      </c>
      <c r="N65" s="235" t="e">
        <f t="shared" si="118"/>
        <v>#REF!</v>
      </c>
      <c r="R65" s="219">
        <v>11</v>
      </c>
      <c r="S65" s="220">
        <v>0</v>
      </c>
      <c r="T65" s="220">
        <v>0</v>
      </c>
      <c r="U65" s="219">
        <v>0</v>
      </c>
      <c r="V65" s="219">
        <v>0</v>
      </c>
      <c r="W65" s="219">
        <v>1</v>
      </c>
      <c r="X65" s="219">
        <v>7.7</v>
      </c>
      <c r="Y65" s="220">
        <v>0</v>
      </c>
      <c r="Z65" s="220">
        <v>0</v>
      </c>
      <c r="AA65" s="219">
        <v>0</v>
      </c>
      <c r="AB65" s="219">
        <v>0</v>
      </c>
      <c r="AC65" s="219">
        <v>0</v>
      </c>
      <c r="AD65" s="219">
        <v>0</v>
      </c>
      <c r="AE65" s="219">
        <v>0</v>
      </c>
      <c r="AF65" s="219">
        <v>0</v>
      </c>
      <c r="AG65" s="219">
        <v>0</v>
      </c>
      <c r="AH65" s="219">
        <v>0</v>
      </c>
      <c r="AI65" s="219">
        <v>0</v>
      </c>
      <c r="AJ65" s="219">
        <v>0</v>
      </c>
      <c r="AK65" s="219">
        <v>0</v>
      </c>
      <c r="AL65" s="219">
        <v>0</v>
      </c>
      <c r="AM65" s="219">
        <v>0</v>
      </c>
      <c r="AN65" s="219">
        <v>0</v>
      </c>
      <c r="AO65" s="219">
        <v>0</v>
      </c>
      <c r="AP65" s="219">
        <v>0</v>
      </c>
      <c r="AQ65" s="219">
        <v>1</v>
      </c>
      <c r="AR65" s="219">
        <v>0.8</v>
      </c>
      <c r="AT65" s="221"/>
      <c r="AU65" s="221">
        <v>13</v>
      </c>
      <c r="AV65" s="308">
        <f t="shared" si="83"/>
        <v>0</v>
      </c>
      <c r="AW65" s="308">
        <f t="shared" si="99"/>
        <v>0</v>
      </c>
      <c r="AX65" s="308">
        <f t="shared" si="84"/>
        <v>0</v>
      </c>
      <c r="AY65" s="308">
        <f t="shared" si="100"/>
        <v>0</v>
      </c>
      <c r="AZ65" s="308">
        <f t="shared" si="85"/>
        <v>0</v>
      </c>
      <c r="BA65" s="308">
        <f t="shared" si="101"/>
        <v>0</v>
      </c>
      <c r="BB65" s="308">
        <f t="shared" si="86"/>
        <v>0</v>
      </c>
      <c r="BC65" s="308">
        <f t="shared" si="102"/>
        <v>0</v>
      </c>
      <c r="BD65" s="309">
        <f t="shared" si="87"/>
        <v>0</v>
      </c>
      <c r="BE65" s="309">
        <f t="shared" si="103"/>
        <v>0</v>
      </c>
      <c r="BF65" s="309">
        <f t="shared" si="88"/>
        <v>14.685314685314685</v>
      </c>
      <c r="BG65" s="309">
        <f t="shared" si="104"/>
        <v>21</v>
      </c>
      <c r="BH65" s="309">
        <f t="shared" si="89"/>
        <v>0</v>
      </c>
      <c r="BI65" s="309">
        <f t="shared" si="105"/>
        <v>0</v>
      </c>
      <c r="BJ65" s="309">
        <f t="shared" si="90"/>
        <v>0</v>
      </c>
      <c r="BK65" s="309">
        <f t="shared" si="106"/>
        <v>0</v>
      </c>
      <c r="BL65" s="309">
        <f t="shared" si="91"/>
        <v>0</v>
      </c>
      <c r="BM65" s="309">
        <f t="shared" si="107"/>
        <v>0</v>
      </c>
      <c r="BN65" s="308">
        <f t="shared" si="92"/>
        <v>0</v>
      </c>
      <c r="BO65" s="308">
        <f t="shared" si="108"/>
        <v>0</v>
      </c>
      <c r="BP65" s="308">
        <f t="shared" si="93"/>
        <v>0</v>
      </c>
      <c r="BQ65" s="308">
        <f t="shared" si="109"/>
        <v>0</v>
      </c>
      <c r="BR65" s="308">
        <f t="shared" si="94"/>
        <v>0</v>
      </c>
      <c r="BS65" s="308">
        <f t="shared" si="110"/>
        <v>0</v>
      </c>
      <c r="BT65" s="309">
        <f t="shared" si="95"/>
        <v>4.9065420560747661</v>
      </c>
      <c r="BU65" s="309">
        <f t="shared" si="113"/>
        <v>21</v>
      </c>
      <c r="BV65" s="309"/>
      <c r="BW65" s="221"/>
      <c r="BY65">
        <v>13</v>
      </c>
      <c r="BZ65">
        <v>0</v>
      </c>
      <c r="CA65">
        <v>0</v>
      </c>
      <c r="CB65">
        <v>0</v>
      </c>
      <c r="CC65">
        <v>0</v>
      </c>
      <c r="CD65">
        <v>0</v>
      </c>
      <c r="CE65">
        <v>14.685314685314685</v>
      </c>
      <c r="CF65">
        <v>0</v>
      </c>
      <c r="CG65">
        <v>0</v>
      </c>
      <c r="CH65">
        <v>0</v>
      </c>
      <c r="CI65">
        <v>0</v>
      </c>
      <c r="CJ65">
        <v>0</v>
      </c>
      <c r="CK65">
        <v>0</v>
      </c>
      <c r="CM65" s="221">
        <v>13</v>
      </c>
      <c r="CN65" s="221">
        <f t="shared" si="111"/>
        <v>0</v>
      </c>
      <c r="CO65" s="221">
        <f t="shared" si="111"/>
        <v>0</v>
      </c>
      <c r="CP65" s="221">
        <f t="shared" si="111"/>
        <v>0</v>
      </c>
      <c r="CQ65" s="221">
        <f t="shared" si="111"/>
        <v>0</v>
      </c>
      <c r="CR65" s="221">
        <f t="shared" si="111"/>
        <v>0</v>
      </c>
      <c r="CS65" s="221">
        <f t="shared" si="111"/>
        <v>0.14685314685314685</v>
      </c>
      <c r="CT65" s="221">
        <f t="shared" si="111"/>
        <v>0</v>
      </c>
      <c r="CU65" s="221">
        <f t="shared" si="111"/>
        <v>0</v>
      </c>
      <c r="CV65" s="221">
        <f t="shared" si="111"/>
        <v>0</v>
      </c>
      <c r="CW65" s="221">
        <f t="shared" si="97"/>
        <v>0</v>
      </c>
      <c r="CX65" s="221">
        <f t="shared" si="97"/>
        <v>0</v>
      </c>
      <c r="CY65" s="221">
        <f t="shared" si="97"/>
        <v>0</v>
      </c>
      <c r="DA65" s="306">
        <v>13</v>
      </c>
      <c r="DB65" s="22" t="e">
        <f>#REF!</f>
        <v>#REF!</v>
      </c>
      <c r="DC65" s="22" t="e">
        <f>#REF!</f>
        <v>#REF!</v>
      </c>
      <c r="DD65" s="22" t="e">
        <f>#REF!</f>
        <v>#REF!</v>
      </c>
      <c r="DE65" s="22" t="e">
        <f>#REF!</f>
        <v>#REF!</v>
      </c>
      <c r="DF65" s="22" t="e">
        <f>#REF!</f>
        <v>#REF!</v>
      </c>
      <c r="DG65" s="22" t="e">
        <f>#REF!</f>
        <v>#REF!</v>
      </c>
      <c r="DH65" s="22" t="e">
        <f>#REF!</f>
        <v>#REF!</v>
      </c>
      <c r="DI65" s="22" t="e">
        <f>#REF!</f>
        <v>#REF!</v>
      </c>
      <c r="DJ65" s="22" t="e">
        <f>#REF!</f>
        <v>#REF!</v>
      </c>
      <c r="DK65" s="22" t="e">
        <f>#REF!</f>
        <v>#REF!</v>
      </c>
      <c r="DL65" s="22" t="e">
        <f>#REF!</f>
        <v>#REF!</v>
      </c>
      <c r="DM65" s="22" t="e">
        <f>#REF!</f>
        <v>#REF!</v>
      </c>
    </row>
    <row r="66" spans="2:117" ht="15.6" x14ac:dyDescent="0.3">
      <c r="B66" s="225">
        <v>4</v>
      </c>
      <c r="C66" s="234" t="e">
        <f t="shared" ref="C66:N66" si="119">DB74</f>
        <v>#REF!</v>
      </c>
      <c r="D66" s="235" t="e">
        <f t="shared" si="119"/>
        <v>#REF!</v>
      </c>
      <c r="E66" s="235" t="e">
        <f t="shared" si="119"/>
        <v>#REF!</v>
      </c>
      <c r="F66" s="235" t="e">
        <f t="shared" si="119"/>
        <v>#REF!</v>
      </c>
      <c r="G66" s="235" t="e">
        <f t="shared" si="119"/>
        <v>#REF!</v>
      </c>
      <c r="H66" s="235" t="e">
        <f t="shared" si="119"/>
        <v>#REF!</v>
      </c>
      <c r="I66" s="235" t="e">
        <f t="shared" si="119"/>
        <v>#REF!</v>
      </c>
      <c r="J66" s="235" t="e">
        <f t="shared" si="119"/>
        <v>#REF!</v>
      </c>
      <c r="K66" s="235" t="e">
        <f t="shared" si="119"/>
        <v>#REF!</v>
      </c>
      <c r="L66" s="235" t="e">
        <f t="shared" si="119"/>
        <v>#REF!</v>
      </c>
      <c r="M66" s="235" t="e">
        <f t="shared" si="119"/>
        <v>#REF!</v>
      </c>
      <c r="N66" s="235" t="e">
        <f t="shared" si="119"/>
        <v>#REF!</v>
      </c>
      <c r="Q66">
        <f t="shared" ref="Q66:Q75" si="120">(W66/$W$76)*100</f>
        <v>15.384615384615385</v>
      </c>
      <c r="R66" s="219">
        <v>10</v>
      </c>
      <c r="S66" s="220">
        <v>0</v>
      </c>
      <c r="T66" s="220">
        <v>0</v>
      </c>
      <c r="U66" s="219">
        <v>0</v>
      </c>
      <c r="V66" s="219">
        <v>0</v>
      </c>
      <c r="W66" s="219">
        <v>2</v>
      </c>
      <c r="X66" s="219">
        <v>15.4</v>
      </c>
      <c r="Y66" s="220">
        <v>0</v>
      </c>
      <c r="Z66" s="220">
        <v>0</v>
      </c>
      <c r="AA66" s="219">
        <v>0</v>
      </c>
      <c r="AB66" s="219">
        <v>0</v>
      </c>
      <c r="AC66" s="219">
        <v>0</v>
      </c>
      <c r="AD66" s="219">
        <v>0</v>
      </c>
      <c r="AE66" s="219">
        <v>1</v>
      </c>
      <c r="AF66" s="219">
        <v>3.1</v>
      </c>
      <c r="AG66" s="219">
        <v>0</v>
      </c>
      <c r="AH66" s="219">
        <v>0</v>
      </c>
      <c r="AI66" s="219">
        <v>0</v>
      </c>
      <c r="AJ66" s="219">
        <v>0</v>
      </c>
      <c r="AK66" s="219">
        <v>0</v>
      </c>
      <c r="AL66" s="219">
        <v>0</v>
      </c>
      <c r="AM66" s="219">
        <v>0</v>
      </c>
      <c r="AN66" s="219">
        <v>0</v>
      </c>
      <c r="AO66" s="219">
        <v>0</v>
      </c>
      <c r="AP66" s="219">
        <v>0</v>
      </c>
      <c r="AQ66" s="219">
        <v>3</v>
      </c>
      <c r="AR66" s="219">
        <v>2.2999999999999998</v>
      </c>
      <c r="AT66" s="221"/>
      <c r="AU66" s="221">
        <v>12</v>
      </c>
      <c r="AV66" s="308">
        <f t="shared" si="83"/>
        <v>0</v>
      </c>
      <c r="AW66" s="308">
        <f t="shared" si="99"/>
        <v>0</v>
      </c>
      <c r="AX66" s="308">
        <f t="shared" si="84"/>
        <v>0</v>
      </c>
      <c r="AY66" s="308">
        <f t="shared" si="100"/>
        <v>0</v>
      </c>
      <c r="AZ66" s="308">
        <f t="shared" si="85"/>
        <v>0</v>
      </c>
      <c r="BA66" s="308">
        <f t="shared" si="101"/>
        <v>0</v>
      </c>
      <c r="BB66" s="308">
        <f t="shared" si="86"/>
        <v>0</v>
      </c>
      <c r="BC66" s="308">
        <f t="shared" si="102"/>
        <v>0</v>
      </c>
      <c r="BD66" s="309">
        <f t="shared" si="87"/>
        <v>0</v>
      </c>
      <c r="BE66" s="309">
        <f t="shared" si="103"/>
        <v>0</v>
      </c>
      <c r="BF66" s="309">
        <f t="shared" si="88"/>
        <v>16.783216783216783</v>
      </c>
      <c r="BG66" s="309">
        <f t="shared" si="104"/>
        <v>24</v>
      </c>
      <c r="BH66" s="309">
        <f t="shared" si="89"/>
        <v>0</v>
      </c>
      <c r="BI66" s="309">
        <f t="shared" si="105"/>
        <v>0</v>
      </c>
      <c r="BJ66" s="309">
        <f t="shared" si="90"/>
        <v>0</v>
      </c>
      <c r="BK66" s="309">
        <f t="shared" si="106"/>
        <v>0</v>
      </c>
      <c r="BL66" s="309">
        <f t="shared" si="91"/>
        <v>0</v>
      </c>
      <c r="BM66" s="309">
        <f t="shared" si="107"/>
        <v>0</v>
      </c>
      <c r="BN66" s="308">
        <f t="shared" si="92"/>
        <v>0</v>
      </c>
      <c r="BO66" s="308">
        <f t="shared" si="108"/>
        <v>0</v>
      </c>
      <c r="BP66" s="308">
        <f t="shared" si="93"/>
        <v>0</v>
      </c>
      <c r="BQ66" s="308">
        <f t="shared" si="109"/>
        <v>0</v>
      </c>
      <c r="BR66" s="308">
        <f t="shared" si="94"/>
        <v>0</v>
      </c>
      <c r="BS66" s="308">
        <f t="shared" si="110"/>
        <v>0</v>
      </c>
      <c r="BT66" s="309">
        <f t="shared" si="95"/>
        <v>5.6074766355140184</v>
      </c>
      <c r="BU66" s="309">
        <f t="shared" si="113"/>
        <v>24</v>
      </c>
      <c r="BV66" s="309"/>
      <c r="BW66" s="221"/>
      <c r="BY66">
        <v>12</v>
      </c>
      <c r="BZ66">
        <v>0</v>
      </c>
      <c r="CA66">
        <v>0</v>
      </c>
      <c r="CB66">
        <v>0</v>
      </c>
      <c r="CC66">
        <v>0</v>
      </c>
      <c r="CD66">
        <v>0</v>
      </c>
      <c r="CE66">
        <v>16.783216783216783</v>
      </c>
      <c r="CF66">
        <v>0</v>
      </c>
      <c r="CG66">
        <v>0</v>
      </c>
      <c r="CH66">
        <v>0</v>
      </c>
      <c r="CI66">
        <v>0</v>
      </c>
      <c r="CJ66">
        <v>0</v>
      </c>
      <c r="CK66">
        <v>0</v>
      </c>
      <c r="CM66" s="221">
        <v>12</v>
      </c>
      <c r="CN66" s="221">
        <f t="shared" si="111"/>
        <v>0</v>
      </c>
      <c r="CO66" s="221">
        <f t="shared" si="111"/>
        <v>0</v>
      </c>
      <c r="CP66" s="221">
        <f t="shared" si="111"/>
        <v>0</v>
      </c>
      <c r="CQ66" s="221">
        <f t="shared" si="111"/>
        <v>0</v>
      </c>
      <c r="CR66" s="221">
        <f t="shared" si="111"/>
        <v>0</v>
      </c>
      <c r="CS66" s="221">
        <f t="shared" si="111"/>
        <v>0.16783216783216784</v>
      </c>
      <c r="CT66" s="221">
        <f t="shared" si="111"/>
        <v>0</v>
      </c>
      <c r="CU66" s="221">
        <f t="shared" si="111"/>
        <v>0</v>
      </c>
      <c r="CV66" s="221">
        <f t="shared" si="111"/>
        <v>0</v>
      </c>
      <c r="CW66" s="221">
        <f t="shared" si="97"/>
        <v>0</v>
      </c>
      <c r="CX66" s="221">
        <f t="shared" si="97"/>
        <v>0</v>
      </c>
      <c r="CY66" s="221">
        <f t="shared" si="97"/>
        <v>0</v>
      </c>
      <c r="DA66" s="306">
        <v>12</v>
      </c>
      <c r="DB66" s="22" t="e">
        <f>#REF!</f>
        <v>#REF!</v>
      </c>
      <c r="DC66" s="22" t="e">
        <f>#REF!</f>
        <v>#REF!</v>
      </c>
      <c r="DD66" s="22" t="e">
        <f>#REF!</f>
        <v>#REF!</v>
      </c>
      <c r="DE66" s="22" t="e">
        <f>#REF!</f>
        <v>#REF!</v>
      </c>
      <c r="DF66" s="22" t="e">
        <f>#REF!</f>
        <v>#REF!</v>
      </c>
      <c r="DG66" s="22" t="e">
        <f>#REF!</f>
        <v>#REF!</v>
      </c>
      <c r="DH66" s="22" t="e">
        <f>#REF!</f>
        <v>#REF!</v>
      </c>
      <c r="DI66" s="22" t="e">
        <f>#REF!</f>
        <v>#REF!</v>
      </c>
      <c r="DJ66" s="22" t="e">
        <f>#REF!</f>
        <v>#REF!</v>
      </c>
      <c r="DK66" s="22" t="e">
        <f>#REF!</f>
        <v>#REF!</v>
      </c>
      <c r="DL66" s="22" t="e">
        <f>#REF!</f>
        <v>#REF!</v>
      </c>
      <c r="DM66" s="22" t="e">
        <f>#REF!</f>
        <v>#REF!</v>
      </c>
    </row>
    <row r="67" spans="2:117" ht="15.6" x14ac:dyDescent="0.3">
      <c r="B67" s="225">
        <v>3</v>
      </c>
      <c r="C67" s="234" t="e">
        <f t="shared" ref="C67:N67" si="121">DB75</f>
        <v>#REF!</v>
      </c>
      <c r="D67" s="235" t="e">
        <f t="shared" si="121"/>
        <v>#REF!</v>
      </c>
      <c r="E67" s="235" t="e">
        <f t="shared" si="121"/>
        <v>#REF!</v>
      </c>
      <c r="F67" s="235" t="e">
        <f t="shared" si="121"/>
        <v>#REF!</v>
      </c>
      <c r="G67" s="235" t="e">
        <f t="shared" si="121"/>
        <v>#REF!</v>
      </c>
      <c r="H67" s="235" t="e">
        <f t="shared" si="121"/>
        <v>#REF!</v>
      </c>
      <c r="I67" s="235" t="e">
        <f t="shared" si="121"/>
        <v>#REF!</v>
      </c>
      <c r="J67" s="235" t="e">
        <f t="shared" si="121"/>
        <v>#REF!</v>
      </c>
      <c r="K67" s="235" t="e">
        <f t="shared" si="121"/>
        <v>#REF!</v>
      </c>
      <c r="L67" s="235" t="e">
        <f t="shared" si="121"/>
        <v>#REF!</v>
      </c>
      <c r="M67" s="235" t="e">
        <f t="shared" si="121"/>
        <v>#REF!</v>
      </c>
      <c r="N67" s="235" t="e">
        <f t="shared" si="121"/>
        <v>#REF!</v>
      </c>
      <c r="Q67" s="221">
        <f t="shared" si="120"/>
        <v>23.076923076923077</v>
      </c>
      <c r="R67" s="219">
        <v>9</v>
      </c>
      <c r="S67" s="220">
        <v>0</v>
      </c>
      <c r="T67" s="220">
        <v>0</v>
      </c>
      <c r="U67" s="219">
        <v>0</v>
      </c>
      <c r="V67" s="219">
        <v>0</v>
      </c>
      <c r="W67" s="219">
        <v>3</v>
      </c>
      <c r="X67" s="219">
        <v>23.1</v>
      </c>
      <c r="Y67" s="220">
        <v>0</v>
      </c>
      <c r="Z67" s="220">
        <v>0</v>
      </c>
      <c r="AA67" s="219">
        <v>0</v>
      </c>
      <c r="AB67" s="219">
        <v>0</v>
      </c>
      <c r="AC67" s="219">
        <v>0</v>
      </c>
      <c r="AD67" s="219">
        <v>0</v>
      </c>
      <c r="AE67" s="219">
        <v>2</v>
      </c>
      <c r="AF67" s="219">
        <v>6.3</v>
      </c>
      <c r="AG67" s="219">
        <v>0</v>
      </c>
      <c r="AH67" s="219">
        <v>0</v>
      </c>
      <c r="AI67" s="219">
        <v>0</v>
      </c>
      <c r="AJ67" s="219">
        <v>0</v>
      </c>
      <c r="AK67" s="219">
        <v>0</v>
      </c>
      <c r="AL67" s="219">
        <v>0</v>
      </c>
      <c r="AM67" s="219">
        <v>0</v>
      </c>
      <c r="AN67" s="219">
        <v>0</v>
      </c>
      <c r="AO67" s="219">
        <v>0</v>
      </c>
      <c r="AP67" s="219">
        <v>0</v>
      </c>
      <c r="AQ67" s="219">
        <v>5</v>
      </c>
      <c r="AR67" s="219">
        <v>3.9</v>
      </c>
      <c r="AT67" s="221"/>
      <c r="AU67" s="221">
        <v>11</v>
      </c>
      <c r="AV67" s="308">
        <f t="shared" si="83"/>
        <v>0</v>
      </c>
      <c r="AW67" s="308">
        <f t="shared" si="99"/>
        <v>0</v>
      </c>
      <c r="AX67" s="308">
        <f t="shared" si="84"/>
        <v>0</v>
      </c>
      <c r="AY67" s="308">
        <f t="shared" si="100"/>
        <v>0</v>
      </c>
      <c r="AZ67" s="308">
        <f>((W65+W113)/($W$76+$W$103))*100</f>
        <v>4.1666666666666661</v>
      </c>
      <c r="BA67" s="308">
        <f t="shared" si="101"/>
        <v>1</v>
      </c>
      <c r="BB67" s="308">
        <f t="shared" si="86"/>
        <v>0</v>
      </c>
      <c r="BC67" s="308">
        <f t="shared" si="102"/>
        <v>0</v>
      </c>
      <c r="BD67" s="309">
        <f t="shared" si="87"/>
        <v>0</v>
      </c>
      <c r="BE67" s="309">
        <f t="shared" si="103"/>
        <v>0</v>
      </c>
      <c r="BF67" s="309">
        <f t="shared" si="88"/>
        <v>18.88111888111888</v>
      </c>
      <c r="BG67" s="309">
        <f t="shared" si="104"/>
        <v>27</v>
      </c>
      <c r="BH67" s="309">
        <f t="shared" si="89"/>
        <v>0</v>
      </c>
      <c r="BI67" s="309">
        <f t="shared" si="105"/>
        <v>0</v>
      </c>
      <c r="BJ67" s="309">
        <f t="shared" si="90"/>
        <v>0</v>
      </c>
      <c r="BK67" s="309">
        <f t="shared" si="106"/>
        <v>0</v>
      </c>
      <c r="BL67" s="309">
        <f t="shared" si="91"/>
        <v>0</v>
      </c>
      <c r="BM67" s="309">
        <f t="shared" si="107"/>
        <v>0</v>
      </c>
      <c r="BN67" s="308">
        <f t="shared" si="92"/>
        <v>0</v>
      </c>
      <c r="BO67" s="308">
        <f t="shared" si="108"/>
        <v>0</v>
      </c>
      <c r="BP67" s="308">
        <f t="shared" si="93"/>
        <v>0</v>
      </c>
      <c r="BQ67" s="308">
        <f t="shared" si="109"/>
        <v>0</v>
      </c>
      <c r="BR67" s="308">
        <f t="shared" si="94"/>
        <v>0</v>
      </c>
      <c r="BS67" s="308">
        <f t="shared" si="110"/>
        <v>0</v>
      </c>
      <c r="BT67" s="309">
        <f t="shared" si="95"/>
        <v>6.5420560747663545</v>
      </c>
      <c r="BU67" s="309">
        <f t="shared" si="113"/>
        <v>28</v>
      </c>
      <c r="BV67" s="309"/>
      <c r="BW67" s="221"/>
      <c r="BY67">
        <v>11</v>
      </c>
      <c r="BZ67">
        <v>2.1739130434782608</v>
      </c>
      <c r="CA67">
        <v>2.1739130434782608</v>
      </c>
      <c r="CB67">
        <v>2.1739130434782608</v>
      </c>
      <c r="CC67">
        <v>1.1904761904761905</v>
      </c>
      <c r="CD67">
        <v>0</v>
      </c>
      <c r="CE67">
        <v>18.88111888111888</v>
      </c>
      <c r="CF67">
        <v>0</v>
      </c>
      <c r="CG67">
        <v>0</v>
      </c>
      <c r="CH67">
        <v>0</v>
      </c>
      <c r="CI67">
        <v>0</v>
      </c>
      <c r="CJ67">
        <v>0</v>
      </c>
      <c r="CK67">
        <v>0</v>
      </c>
      <c r="CM67" s="221">
        <v>11</v>
      </c>
      <c r="CN67" s="221">
        <f t="shared" si="111"/>
        <v>2.1739130434782608E-2</v>
      </c>
      <c r="CO67" s="221">
        <f t="shared" si="111"/>
        <v>2.1739130434782608E-2</v>
      </c>
      <c r="CP67" s="221">
        <f t="shared" si="111"/>
        <v>2.1739130434782608E-2</v>
      </c>
      <c r="CQ67" s="221">
        <f t="shared" si="111"/>
        <v>1.1904761904761904E-2</v>
      </c>
      <c r="CR67" s="221">
        <f t="shared" si="111"/>
        <v>0</v>
      </c>
      <c r="CS67" s="221">
        <f t="shared" si="111"/>
        <v>0.1888111888111888</v>
      </c>
      <c r="CT67" s="221">
        <f t="shared" si="111"/>
        <v>0</v>
      </c>
      <c r="CU67" s="221">
        <f t="shared" si="111"/>
        <v>0</v>
      </c>
      <c r="CV67" s="221">
        <f t="shared" si="111"/>
        <v>0</v>
      </c>
      <c r="CW67" s="221">
        <f t="shared" si="97"/>
        <v>0</v>
      </c>
      <c r="CX67" s="221">
        <f t="shared" si="97"/>
        <v>0</v>
      </c>
      <c r="CY67" s="221">
        <f t="shared" si="97"/>
        <v>0</v>
      </c>
      <c r="DA67" s="306">
        <v>11</v>
      </c>
      <c r="DB67" s="22" t="e">
        <f>#REF!</f>
        <v>#REF!</v>
      </c>
      <c r="DC67" s="22" t="e">
        <f>#REF!</f>
        <v>#REF!</v>
      </c>
      <c r="DD67" s="22" t="e">
        <f>#REF!</f>
        <v>#REF!</v>
      </c>
      <c r="DE67" s="22" t="e">
        <f>#REF!</f>
        <v>#REF!</v>
      </c>
      <c r="DF67" s="22" t="e">
        <f>#REF!</f>
        <v>#REF!</v>
      </c>
      <c r="DG67" s="22" t="e">
        <f>#REF!</f>
        <v>#REF!</v>
      </c>
      <c r="DH67" s="22" t="e">
        <f>#REF!</f>
        <v>#REF!</v>
      </c>
      <c r="DI67" s="22" t="e">
        <f>#REF!</f>
        <v>#REF!</v>
      </c>
      <c r="DJ67" s="22" t="e">
        <f>#REF!</f>
        <v>#REF!</v>
      </c>
      <c r="DK67" s="22" t="e">
        <f>#REF!</f>
        <v>#REF!</v>
      </c>
      <c r="DL67" s="22" t="e">
        <f>#REF!</f>
        <v>#REF!</v>
      </c>
      <c r="DM67" s="22" t="e">
        <f>#REF!</f>
        <v>#REF!</v>
      </c>
    </row>
    <row r="68" spans="2:117" ht="15.6" x14ac:dyDescent="0.3">
      <c r="B68" s="225">
        <v>2</v>
      </c>
      <c r="C68" s="234" t="e">
        <f t="shared" ref="C68:N68" si="122">DB76</f>
        <v>#REF!</v>
      </c>
      <c r="D68" s="235" t="e">
        <f t="shared" si="122"/>
        <v>#REF!</v>
      </c>
      <c r="E68" s="235" t="e">
        <f t="shared" si="122"/>
        <v>#REF!</v>
      </c>
      <c r="F68" s="235" t="e">
        <f t="shared" si="122"/>
        <v>#REF!</v>
      </c>
      <c r="G68" s="235" t="e">
        <f t="shared" si="122"/>
        <v>#REF!</v>
      </c>
      <c r="H68" s="235" t="e">
        <f t="shared" si="122"/>
        <v>#REF!</v>
      </c>
      <c r="I68" s="235" t="e">
        <f t="shared" si="122"/>
        <v>#REF!</v>
      </c>
      <c r="J68" s="235" t="e">
        <f t="shared" si="122"/>
        <v>#REF!</v>
      </c>
      <c r="K68" s="235" t="e">
        <f t="shared" si="122"/>
        <v>#REF!</v>
      </c>
      <c r="L68" s="235" t="e">
        <f t="shared" si="122"/>
        <v>#REF!</v>
      </c>
      <c r="M68" s="235" t="e">
        <f t="shared" si="122"/>
        <v>#REF!</v>
      </c>
      <c r="N68" s="235" t="e">
        <f t="shared" si="122"/>
        <v>#REF!</v>
      </c>
      <c r="Q68" s="221">
        <f t="shared" si="120"/>
        <v>30.76923076923077</v>
      </c>
      <c r="R68" s="219">
        <v>8</v>
      </c>
      <c r="S68" s="220">
        <v>0</v>
      </c>
      <c r="T68" s="220">
        <v>0</v>
      </c>
      <c r="U68" s="219">
        <v>0</v>
      </c>
      <c r="V68" s="219">
        <v>0</v>
      </c>
      <c r="W68" s="219">
        <v>4</v>
      </c>
      <c r="X68" s="219">
        <v>30.8</v>
      </c>
      <c r="Y68" s="220">
        <v>0</v>
      </c>
      <c r="Z68" s="220">
        <v>0</v>
      </c>
      <c r="AA68" s="219">
        <v>0</v>
      </c>
      <c r="AB68" s="219">
        <v>0</v>
      </c>
      <c r="AC68" s="219">
        <v>0</v>
      </c>
      <c r="AD68" s="219">
        <v>0</v>
      </c>
      <c r="AE68" s="219">
        <v>3</v>
      </c>
      <c r="AF68" s="219">
        <v>9.4</v>
      </c>
      <c r="AG68" s="219">
        <v>0</v>
      </c>
      <c r="AH68" s="219">
        <v>0</v>
      </c>
      <c r="AI68" s="219">
        <v>0</v>
      </c>
      <c r="AJ68" s="219">
        <v>0</v>
      </c>
      <c r="AK68" s="219">
        <v>0</v>
      </c>
      <c r="AL68" s="219">
        <v>0</v>
      </c>
      <c r="AM68" s="219">
        <v>0</v>
      </c>
      <c r="AN68" s="219">
        <v>0</v>
      </c>
      <c r="AO68" s="219">
        <v>0</v>
      </c>
      <c r="AP68" s="219">
        <v>0</v>
      </c>
      <c r="AQ68" s="219">
        <v>7</v>
      </c>
      <c r="AR68" s="219">
        <v>5.4</v>
      </c>
      <c r="AT68" s="221"/>
      <c r="AU68" s="221">
        <v>10</v>
      </c>
      <c r="AV68" s="308">
        <f t="shared" si="83"/>
        <v>0</v>
      </c>
      <c r="AW68" s="308">
        <f t="shared" si="99"/>
        <v>0</v>
      </c>
      <c r="AX68" s="308">
        <f t="shared" si="84"/>
        <v>0</v>
      </c>
      <c r="AY68" s="308">
        <f t="shared" si="100"/>
        <v>0</v>
      </c>
      <c r="AZ68" s="308">
        <f t="shared" si="85"/>
        <v>8.3333333333333321</v>
      </c>
      <c r="BA68" s="308">
        <f t="shared" si="101"/>
        <v>2</v>
      </c>
      <c r="BB68" s="308">
        <f t="shared" si="86"/>
        <v>0</v>
      </c>
      <c r="BC68" s="308">
        <f t="shared" si="102"/>
        <v>0</v>
      </c>
      <c r="BD68" s="309">
        <f t="shared" si="87"/>
        <v>0</v>
      </c>
      <c r="BE68" s="309">
        <f t="shared" si="103"/>
        <v>0</v>
      </c>
      <c r="BF68" s="309">
        <f t="shared" si="88"/>
        <v>20.97902097902098</v>
      </c>
      <c r="BG68" s="309">
        <f t="shared" si="104"/>
        <v>30</v>
      </c>
      <c r="BH68" s="309">
        <f t="shared" si="89"/>
        <v>1.5384615384615385</v>
      </c>
      <c r="BI68" s="309">
        <f t="shared" si="105"/>
        <v>1</v>
      </c>
      <c r="BJ68" s="309">
        <f t="shared" si="90"/>
        <v>0</v>
      </c>
      <c r="BK68" s="309">
        <f t="shared" si="106"/>
        <v>0</v>
      </c>
      <c r="BL68" s="309">
        <f t="shared" si="91"/>
        <v>0</v>
      </c>
      <c r="BM68" s="309">
        <f t="shared" si="107"/>
        <v>0</v>
      </c>
      <c r="BN68" s="308">
        <f t="shared" si="92"/>
        <v>0</v>
      </c>
      <c r="BO68" s="308">
        <f t="shared" si="108"/>
        <v>0</v>
      </c>
      <c r="BP68" s="308">
        <f t="shared" si="93"/>
        <v>0</v>
      </c>
      <c r="BQ68" s="308">
        <f t="shared" si="109"/>
        <v>0</v>
      </c>
      <c r="BR68" s="308">
        <f t="shared" si="94"/>
        <v>0</v>
      </c>
      <c r="BS68" s="308">
        <f t="shared" si="110"/>
        <v>0</v>
      </c>
      <c r="BT68" s="309">
        <f t="shared" si="95"/>
        <v>7.7102803738317753</v>
      </c>
      <c r="BU68" s="309">
        <f t="shared" si="113"/>
        <v>33</v>
      </c>
      <c r="BV68" s="309"/>
      <c r="BW68" s="221"/>
      <c r="BY68">
        <v>10</v>
      </c>
      <c r="BZ68">
        <v>4.3478260869565215</v>
      </c>
      <c r="CA68">
        <v>4.3478260869565215</v>
      </c>
      <c r="CB68">
        <v>4.3478260869565215</v>
      </c>
      <c r="CC68">
        <v>2.3809523809523809</v>
      </c>
      <c r="CD68">
        <v>0</v>
      </c>
      <c r="CE68">
        <v>20.97902097902098</v>
      </c>
      <c r="CF68">
        <v>1.5384615384615385</v>
      </c>
      <c r="CG68">
        <v>0</v>
      </c>
      <c r="CH68">
        <v>0</v>
      </c>
      <c r="CI68">
        <v>0</v>
      </c>
      <c r="CJ68">
        <v>0</v>
      </c>
      <c r="CK68">
        <v>0</v>
      </c>
      <c r="CM68" s="221">
        <v>10</v>
      </c>
      <c r="CN68" s="221">
        <f t="shared" si="111"/>
        <v>4.3478260869565216E-2</v>
      </c>
      <c r="CO68" s="221">
        <f t="shared" si="111"/>
        <v>4.3478260869565216E-2</v>
      </c>
      <c r="CP68" s="221">
        <f t="shared" si="111"/>
        <v>4.3478260869565216E-2</v>
      </c>
      <c r="CQ68" s="221">
        <f t="shared" si="111"/>
        <v>2.3809523809523808E-2</v>
      </c>
      <c r="CR68" s="221">
        <f t="shared" si="111"/>
        <v>0</v>
      </c>
      <c r="CS68" s="221">
        <f t="shared" si="111"/>
        <v>0.20979020979020979</v>
      </c>
      <c r="CT68" s="221">
        <f t="shared" si="111"/>
        <v>1.5384615384615385E-2</v>
      </c>
      <c r="CU68" s="221">
        <f t="shared" si="111"/>
        <v>0</v>
      </c>
      <c r="CV68" s="221">
        <f t="shared" si="111"/>
        <v>0</v>
      </c>
      <c r="CW68" s="221">
        <f t="shared" si="97"/>
        <v>0</v>
      </c>
      <c r="CX68" s="221">
        <f t="shared" si="97"/>
        <v>0</v>
      </c>
      <c r="CY68" s="221">
        <f t="shared" si="97"/>
        <v>0</v>
      </c>
      <c r="DA68" s="306">
        <v>10</v>
      </c>
      <c r="DB68" s="22" t="e">
        <f>#REF!</f>
        <v>#REF!</v>
      </c>
      <c r="DC68" s="22" t="e">
        <f>#REF!</f>
        <v>#REF!</v>
      </c>
      <c r="DD68" s="22" t="e">
        <f>#REF!</f>
        <v>#REF!</v>
      </c>
      <c r="DE68" s="22" t="e">
        <f>#REF!</f>
        <v>#REF!</v>
      </c>
      <c r="DF68" s="22" t="e">
        <f>#REF!</f>
        <v>#REF!</v>
      </c>
      <c r="DG68" s="22" t="e">
        <f>#REF!</f>
        <v>#REF!</v>
      </c>
      <c r="DH68" s="22" t="e">
        <f>#REF!</f>
        <v>#REF!</v>
      </c>
      <c r="DI68" s="22" t="e">
        <f>#REF!</f>
        <v>#REF!</v>
      </c>
      <c r="DJ68" s="22" t="e">
        <f>#REF!</f>
        <v>#REF!</v>
      </c>
      <c r="DK68" s="22" t="e">
        <f>#REF!</f>
        <v>#REF!</v>
      </c>
      <c r="DL68" s="22" t="e">
        <f>#REF!</f>
        <v>#REF!</v>
      </c>
      <c r="DM68" s="22" t="e">
        <f>#REF!</f>
        <v>#REF!</v>
      </c>
    </row>
    <row r="69" spans="2:117" ht="15.6" x14ac:dyDescent="0.3">
      <c r="B69" s="225">
        <v>1</v>
      </c>
      <c r="C69" s="234" t="e">
        <f t="shared" ref="C69:N69" si="123">DB77</f>
        <v>#REF!</v>
      </c>
      <c r="D69" s="235" t="e">
        <f t="shared" si="123"/>
        <v>#REF!</v>
      </c>
      <c r="E69" s="235" t="e">
        <f t="shared" si="123"/>
        <v>#REF!</v>
      </c>
      <c r="F69" s="235" t="e">
        <f t="shared" si="123"/>
        <v>#REF!</v>
      </c>
      <c r="G69" s="235" t="e">
        <f t="shared" si="123"/>
        <v>#REF!</v>
      </c>
      <c r="H69" s="235" t="e">
        <f t="shared" si="123"/>
        <v>#REF!</v>
      </c>
      <c r="I69" s="235" t="e">
        <f t="shared" si="123"/>
        <v>#REF!</v>
      </c>
      <c r="J69" s="235" t="e">
        <f t="shared" si="123"/>
        <v>#REF!</v>
      </c>
      <c r="K69" s="235" t="e">
        <f t="shared" si="123"/>
        <v>#REF!</v>
      </c>
      <c r="L69" s="235" t="e">
        <f t="shared" si="123"/>
        <v>#REF!</v>
      </c>
      <c r="M69" s="235" t="e">
        <f t="shared" si="123"/>
        <v>#REF!</v>
      </c>
      <c r="N69" s="235" t="e">
        <f t="shared" si="123"/>
        <v>#REF!</v>
      </c>
      <c r="Q69" s="221">
        <f t="shared" si="120"/>
        <v>38.461538461538467</v>
      </c>
      <c r="R69" s="219">
        <v>7</v>
      </c>
      <c r="S69" s="220">
        <v>0</v>
      </c>
      <c r="T69" s="220">
        <v>0</v>
      </c>
      <c r="U69" s="219">
        <v>0</v>
      </c>
      <c r="V69" s="219">
        <v>0</v>
      </c>
      <c r="W69" s="219">
        <v>5</v>
      </c>
      <c r="X69" s="219">
        <v>38.5</v>
      </c>
      <c r="Y69" s="220">
        <v>0</v>
      </c>
      <c r="Z69" s="220">
        <v>0</v>
      </c>
      <c r="AA69" s="219">
        <v>0</v>
      </c>
      <c r="AB69" s="219">
        <v>0</v>
      </c>
      <c r="AC69" s="219">
        <v>0</v>
      </c>
      <c r="AD69" s="219">
        <v>0</v>
      </c>
      <c r="AE69" s="219">
        <v>4</v>
      </c>
      <c r="AF69" s="219">
        <v>12.5</v>
      </c>
      <c r="AG69" s="219">
        <v>0</v>
      </c>
      <c r="AH69" s="219">
        <v>0</v>
      </c>
      <c r="AI69" s="219">
        <v>0</v>
      </c>
      <c r="AJ69" s="219">
        <v>0</v>
      </c>
      <c r="AK69" s="219">
        <v>0</v>
      </c>
      <c r="AL69" s="219">
        <v>0</v>
      </c>
      <c r="AM69" s="219">
        <v>0</v>
      </c>
      <c r="AN69" s="219">
        <v>0</v>
      </c>
      <c r="AO69" s="219">
        <v>0</v>
      </c>
      <c r="AP69" s="219">
        <v>0</v>
      </c>
      <c r="AQ69" s="219">
        <v>9</v>
      </c>
      <c r="AR69" s="219">
        <v>7</v>
      </c>
      <c r="AT69" s="221"/>
      <c r="AU69" s="221">
        <v>9</v>
      </c>
      <c r="AV69" s="308">
        <f t="shared" si="83"/>
        <v>0</v>
      </c>
      <c r="AW69" s="308">
        <f t="shared" si="99"/>
        <v>0</v>
      </c>
      <c r="AX69" s="308">
        <f t="shared" si="84"/>
        <v>0</v>
      </c>
      <c r="AY69" s="308">
        <f t="shared" si="100"/>
        <v>0</v>
      </c>
      <c r="AZ69" s="308">
        <f t="shared" si="85"/>
        <v>12.5</v>
      </c>
      <c r="BA69" s="308">
        <f t="shared" si="101"/>
        <v>3</v>
      </c>
      <c r="BB69" s="308">
        <f t="shared" si="86"/>
        <v>0</v>
      </c>
      <c r="BC69" s="308">
        <f t="shared" si="102"/>
        <v>0</v>
      </c>
      <c r="BD69" s="309">
        <f t="shared" si="87"/>
        <v>0</v>
      </c>
      <c r="BE69" s="309">
        <f t="shared" si="103"/>
        <v>0</v>
      </c>
      <c r="BF69" s="309">
        <f t="shared" si="88"/>
        <v>23.076923076923077</v>
      </c>
      <c r="BG69" s="309">
        <f t="shared" si="104"/>
        <v>33</v>
      </c>
      <c r="BH69" s="309">
        <f t="shared" si="89"/>
        <v>3.0769230769230771</v>
      </c>
      <c r="BI69" s="309">
        <f t="shared" si="105"/>
        <v>2</v>
      </c>
      <c r="BJ69" s="309">
        <f t="shared" si="90"/>
        <v>0</v>
      </c>
      <c r="BK69" s="309">
        <f t="shared" si="106"/>
        <v>0</v>
      </c>
      <c r="BL69" s="309">
        <f t="shared" si="91"/>
        <v>0</v>
      </c>
      <c r="BM69" s="309">
        <f t="shared" si="107"/>
        <v>0</v>
      </c>
      <c r="BN69" s="308">
        <f t="shared" si="92"/>
        <v>0</v>
      </c>
      <c r="BO69" s="308">
        <f t="shared" si="108"/>
        <v>0</v>
      </c>
      <c r="BP69" s="308">
        <f t="shared" si="93"/>
        <v>0</v>
      </c>
      <c r="BQ69" s="308">
        <f t="shared" si="109"/>
        <v>0</v>
      </c>
      <c r="BR69" s="308">
        <f t="shared" si="94"/>
        <v>0</v>
      </c>
      <c r="BS69" s="308">
        <f t="shared" si="110"/>
        <v>0</v>
      </c>
      <c r="BT69" s="309">
        <f t="shared" si="95"/>
        <v>8.8785046728971952</v>
      </c>
      <c r="BU69" s="309">
        <f t="shared" si="113"/>
        <v>38</v>
      </c>
      <c r="BV69" s="309"/>
      <c r="BW69" s="221"/>
      <c r="BY69">
        <v>9</v>
      </c>
      <c r="BZ69">
        <v>6.5217391304347823</v>
      </c>
      <c r="CA69">
        <v>6.5217391304347823</v>
      </c>
      <c r="CB69">
        <v>6.5217391304347823</v>
      </c>
      <c r="CC69">
        <v>3.5714285714285712</v>
      </c>
      <c r="CD69">
        <v>0</v>
      </c>
      <c r="CE69">
        <v>23.076923076923077</v>
      </c>
      <c r="CF69">
        <v>3.0769230769230771</v>
      </c>
      <c r="CG69">
        <v>0</v>
      </c>
      <c r="CH69">
        <v>0</v>
      </c>
      <c r="CI69">
        <v>0</v>
      </c>
      <c r="CJ69">
        <v>0</v>
      </c>
      <c r="CK69">
        <v>0</v>
      </c>
      <c r="CM69" s="221">
        <v>9</v>
      </c>
      <c r="CN69" s="221">
        <f t="shared" si="111"/>
        <v>6.5217391304347824E-2</v>
      </c>
      <c r="CO69" s="221">
        <f t="shared" si="111"/>
        <v>6.5217391304347824E-2</v>
      </c>
      <c r="CP69" s="221">
        <f t="shared" si="111"/>
        <v>6.5217391304347824E-2</v>
      </c>
      <c r="CQ69" s="221">
        <f t="shared" si="111"/>
        <v>3.5714285714285712E-2</v>
      </c>
      <c r="CR69" s="221">
        <f t="shared" si="111"/>
        <v>0</v>
      </c>
      <c r="CS69" s="221">
        <f t="shared" si="111"/>
        <v>0.23076923076923075</v>
      </c>
      <c r="CT69" s="221">
        <f t="shared" si="111"/>
        <v>3.0769230769230771E-2</v>
      </c>
      <c r="CU69" s="221">
        <f t="shared" si="111"/>
        <v>0</v>
      </c>
      <c r="CV69" s="221">
        <f t="shared" si="111"/>
        <v>0</v>
      </c>
      <c r="CW69" s="221">
        <f t="shared" si="97"/>
        <v>0</v>
      </c>
      <c r="CX69" s="221">
        <f t="shared" si="97"/>
        <v>0</v>
      </c>
      <c r="CY69" s="221">
        <f t="shared" si="97"/>
        <v>0</v>
      </c>
      <c r="DA69" s="306">
        <v>9</v>
      </c>
      <c r="DB69" s="22" t="e">
        <f>#REF!</f>
        <v>#REF!</v>
      </c>
      <c r="DC69" s="22" t="e">
        <f>#REF!</f>
        <v>#REF!</v>
      </c>
      <c r="DD69" s="22" t="e">
        <f>#REF!</f>
        <v>#REF!</v>
      </c>
      <c r="DE69" s="22" t="e">
        <f>#REF!</f>
        <v>#REF!</v>
      </c>
      <c r="DF69" s="22" t="e">
        <f>#REF!</f>
        <v>#REF!</v>
      </c>
      <c r="DG69" s="22" t="e">
        <f>#REF!</f>
        <v>#REF!</v>
      </c>
      <c r="DH69" s="22" t="e">
        <f>#REF!</f>
        <v>#REF!</v>
      </c>
      <c r="DI69" s="22" t="e">
        <f>#REF!</f>
        <v>#REF!</v>
      </c>
      <c r="DJ69" s="22" t="e">
        <f>#REF!</f>
        <v>#REF!</v>
      </c>
      <c r="DK69" s="22" t="e">
        <f>#REF!</f>
        <v>#REF!</v>
      </c>
      <c r="DL69" s="22" t="e">
        <f>#REF!</f>
        <v>#REF!</v>
      </c>
      <c r="DM69" s="22" t="e">
        <f>#REF!</f>
        <v>#REF!</v>
      </c>
    </row>
    <row r="70" spans="2:117" x14ac:dyDescent="0.3">
      <c r="Q70" s="221">
        <f t="shared" si="120"/>
        <v>46.153846153846153</v>
      </c>
      <c r="R70" s="219">
        <v>6</v>
      </c>
      <c r="S70" s="220">
        <v>0</v>
      </c>
      <c r="T70" s="220">
        <v>0</v>
      </c>
      <c r="U70" s="219">
        <v>0</v>
      </c>
      <c r="V70" s="219">
        <v>0</v>
      </c>
      <c r="W70" s="219">
        <v>6</v>
      </c>
      <c r="X70" s="219">
        <v>46.2</v>
      </c>
      <c r="Y70" s="220">
        <v>0</v>
      </c>
      <c r="Z70" s="220">
        <v>0</v>
      </c>
      <c r="AA70" s="219">
        <v>0</v>
      </c>
      <c r="AB70" s="219">
        <v>0</v>
      </c>
      <c r="AC70" s="219">
        <v>0</v>
      </c>
      <c r="AD70" s="219">
        <v>0</v>
      </c>
      <c r="AE70" s="219">
        <v>5</v>
      </c>
      <c r="AF70" s="219">
        <v>15.6</v>
      </c>
      <c r="AG70" s="219">
        <v>1</v>
      </c>
      <c r="AH70" s="219">
        <v>2.9</v>
      </c>
      <c r="AI70" s="219">
        <v>0</v>
      </c>
      <c r="AJ70" s="219">
        <v>0</v>
      </c>
      <c r="AK70" s="219">
        <v>0</v>
      </c>
      <c r="AL70" s="219">
        <v>0</v>
      </c>
      <c r="AM70" s="219">
        <v>0</v>
      </c>
      <c r="AN70" s="219">
        <v>0</v>
      </c>
      <c r="AO70" s="219">
        <v>0</v>
      </c>
      <c r="AP70" s="219">
        <v>0</v>
      </c>
      <c r="AQ70" s="219">
        <v>12</v>
      </c>
      <c r="AR70" s="219">
        <v>9.3000000000000007</v>
      </c>
      <c r="AT70" s="221"/>
      <c r="AU70" s="221">
        <v>8</v>
      </c>
      <c r="AV70" s="308">
        <f t="shared" si="83"/>
        <v>0</v>
      </c>
      <c r="AW70" s="308">
        <f t="shared" si="99"/>
        <v>0</v>
      </c>
      <c r="AX70" s="308">
        <f t="shared" si="84"/>
        <v>0</v>
      </c>
      <c r="AY70" s="308">
        <f t="shared" si="100"/>
        <v>0</v>
      </c>
      <c r="AZ70" s="308">
        <f t="shared" si="85"/>
        <v>16.666666666666664</v>
      </c>
      <c r="BA70" s="308">
        <f t="shared" si="101"/>
        <v>4</v>
      </c>
      <c r="BB70" s="308">
        <f t="shared" si="86"/>
        <v>0</v>
      </c>
      <c r="BC70" s="308">
        <f t="shared" si="102"/>
        <v>0</v>
      </c>
      <c r="BD70" s="309">
        <f t="shared" si="87"/>
        <v>0</v>
      </c>
      <c r="BE70" s="309">
        <f t="shared" si="103"/>
        <v>0</v>
      </c>
      <c r="BF70" s="309">
        <f t="shared" si="88"/>
        <v>25.174825174825177</v>
      </c>
      <c r="BG70" s="309">
        <f t="shared" si="104"/>
        <v>36</v>
      </c>
      <c r="BH70" s="309">
        <f t="shared" si="89"/>
        <v>4.6153846153846159</v>
      </c>
      <c r="BI70" s="309">
        <f t="shared" si="105"/>
        <v>3</v>
      </c>
      <c r="BJ70" s="309">
        <f t="shared" si="90"/>
        <v>0</v>
      </c>
      <c r="BK70" s="309">
        <f t="shared" si="106"/>
        <v>0</v>
      </c>
      <c r="BL70" s="309">
        <f t="shared" si="91"/>
        <v>0</v>
      </c>
      <c r="BM70" s="309">
        <f t="shared" si="107"/>
        <v>0</v>
      </c>
      <c r="BN70" s="308">
        <f t="shared" si="92"/>
        <v>0</v>
      </c>
      <c r="BO70" s="308">
        <f t="shared" si="108"/>
        <v>0</v>
      </c>
      <c r="BP70" s="308">
        <f t="shared" si="93"/>
        <v>0</v>
      </c>
      <c r="BQ70" s="308">
        <f t="shared" si="109"/>
        <v>0</v>
      </c>
      <c r="BR70" s="308">
        <f t="shared" si="94"/>
        <v>0</v>
      </c>
      <c r="BS70" s="308">
        <f t="shared" si="110"/>
        <v>0</v>
      </c>
      <c r="BT70" s="309">
        <f t="shared" si="95"/>
        <v>10.046728971962617</v>
      </c>
      <c r="BU70" s="309">
        <f t="shared" si="113"/>
        <v>43</v>
      </c>
      <c r="BV70" s="309"/>
      <c r="BW70" s="221"/>
      <c r="BY70">
        <v>8</v>
      </c>
      <c r="BZ70">
        <v>8.695652173913043</v>
      </c>
      <c r="CA70">
        <v>8.695652173913043</v>
      </c>
      <c r="CB70">
        <v>8.695652173913043</v>
      </c>
      <c r="CC70">
        <v>4.7619047619047619</v>
      </c>
      <c r="CD70">
        <v>0</v>
      </c>
      <c r="CE70">
        <v>25.174825174825177</v>
      </c>
      <c r="CF70">
        <v>4.6153846153846159</v>
      </c>
      <c r="CG70">
        <v>0</v>
      </c>
      <c r="CH70">
        <v>0</v>
      </c>
      <c r="CI70">
        <v>0</v>
      </c>
      <c r="CJ70">
        <v>0</v>
      </c>
      <c r="CK70">
        <v>0</v>
      </c>
      <c r="CM70" s="221">
        <v>8</v>
      </c>
      <c r="CN70" s="221">
        <f t="shared" si="111"/>
        <v>8.6956521739130432E-2</v>
      </c>
      <c r="CO70" s="221">
        <f t="shared" si="111"/>
        <v>8.6956521739130432E-2</v>
      </c>
      <c r="CP70" s="221">
        <f t="shared" si="111"/>
        <v>8.6956521739130432E-2</v>
      </c>
      <c r="CQ70" s="221">
        <f t="shared" si="111"/>
        <v>4.7619047619047616E-2</v>
      </c>
      <c r="CR70" s="221">
        <f t="shared" si="111"/>
        <v>0</v>
      </c>
      <c r="CS70" s="221">
        <f t="shared" si="111"/>
        <v>0.25174825174825177</v>
      </c>
      <c r="CT70" s="221">
        <f t="shared" si="111"/>
        <v>4.6153846153846156E-2</v>
      </c>
      <c r="CU70" s="221">
        <f t="shared" si="111"/>
        <v>0</v>
      </c>
      <c r="CV70" s="221">
        <f t="shared" si="111"/>
        <v>0</v>
      </c>
      <c r="CW70" s="221">
        <f t="shared" si="97"/>
        <v>0</v>
      </c>
      <c r="CX70" s="221">
        <f t="shared" si="97"/>
        <v>0</v>
      </c>
      <c r="CY70" s="221">
        <f t="shared" si="97"/>
        <v>0</v>
      </c>
      <c r="DA70" s="306">
        <v>8</v>
      </c>
      <c r="DB70" s="22" t="e">
        <f>#REF!</f>
        <v>#REF!</v>
      </c>
      <c r="DC70" s="22" t="e">
        <f>#REF!</f>
        <v>#REF!</v>
      </c>
      <c r="DD70" s="22" t="e">
        <f>#REF!</f>
        <v>#REF!</v>
      </c>
      <c r="DE70" s="22" t="e">
        <f>#REF!</f>
        <v>#REF!</v>
      </c>
      <c r="DF70" s="22" t="e">
        <f>#REF!</f>
        <v>#REF!</v>
      </c>
      <c r="DG70" s="22" t="e">
        <f>#REF!</f>
        <v>#REF!</v>
      </c>
      <c r="DH70" s="22" t="e">
        <f>#REF!</f>
        <v>#REF!</v>
      </c>
      <c r="DI70" s="22" t="e">
        <f>#REF!</f>
        <v>#REF!</v>
      </c>
      <c r="DJ70" s="22" t="e">
        <f>#REF!</f>
        <v>#REF!</v>
      </c>
      <c r="DK70" s="22" t="e">
        <f>#REF!</f>
        <v>#REF!</v>
      </c>
      <c r="DL70" s="22" t="e">
        <f>#REF!</f>
        <v>#REF!</v>
      </c>
      <c r="DM70" s="22" t="e">
        <f>#REF!</f>
        <v>#REF!</v>
      </c>
    </row>
    <row r="71" spans="2:117" x14ac:dyDescent="0.3">
      <c r="Q71" s="221">
        <f t="shared" si="120"/>
        <v>53.846153846153847</v>
      </c>
      <c r="R71" s="219">
        <v>5</v>
      </c>
      <c r="S71" s="220">
        <v>0</v>
      </c>
      <c r="T71" s="220">
        <v>0</v>
      </c>
      <c r="U71" s="219">
        <v>0</v>
      </c>
      <c r="V71" s="219">
        <v>0</v>
      </c>
      <c r="W71" s="219">
        <v>7</v>
      </c>
      <c r="X71" s="219">
        <v>53.8</v>
      </c>
      <c r="Y71" s="220">
        <v>0</v>
      </c>
      <c r="Z71" s="220">
        <v>0</v>
      </c>
      <c r="AA71" s="219">
        <v>2</v>
      </c>
      <c r="AB71" s="219">
        <v>15.4</v>
      </c>
      <c r="AC71" s="219">
        <v>0</v>
      </c>
      <c r="AD71" s="219">
        <v>0</v>
      </c>
      <c r="AE71" s="219">
        <v>6</v>
      </c>
      <c r="AF71" s="219">
        <v>18.8</v>
      </c>
      <c r="AG71" s="219">
        <v>3</v>
      </c>
      <c r="AH71" s="219">
        <v>8.8000000000000007</v>
      </c>
      <c r="AI71" s="219">
        <v>0</v>
      </c>
      <c r="AJ71" s="219">
        <v>0</v>
      </c>
      <c r="AK71" s="219">
        <v>0</v>
      </c>
      <c r="AL71" s="219">
        <v>0</v>
      </c>
      <c r="AM71" s="219">
        <v>0</v>
      </c>
      <c r="AN71" s="219">
        <v>0</v>
      </c>
      <c r="AO71" s="219">
        <v>0</v>
      </c>
      <c r="AP71" s="219">
        <v>0</v>
      </c>
      <c r="AQ71" s="219">
        <v>18</v>
      </c>
      <c r="AR71" s="219">
        <v>14</v>
      </c>
      <c r="AT71" s="221"/>
      <c r="AU71" s="221">
        <v>7</v>
      </c>
      <c r="AV71" s="308">
        <f t="shared" si="83"/>
        <v>0</v>
      </c>
      <c r="AW71" s="308">
        <f t="shared" si="99"/>
        <v>0</v>
      </c>
      <c r="AX71" s="308">
        <f t="shared" si="84"/>
        <v>0</v>
      </c>
      <c r="AY71" s="308">
        <f t="shared" si="100"/>
        <v>0</v>
      </c>
      <c r="AZ71" s="308">
        <f t="shared" si="85"/>
        <v>20.833333333333336</v>
      </c>
      <c r="BA71" s="308">
        <f t="shared" si="101"/>
        <v>5</v>
      </c>
      <c r="BB71" s="308">
        <f t="shared" si="86"/>
        <v>0</v>
      </c>
      <c r="BC71" s="308">
        <f t="shared" si="102"/>
        <v>0</v>
      </c>
      <c r="BD71" s="309">
        <f t="shared" si="87"/>
        <v>0</v>
      </c>
      <c r="BE71" s="309">
        <f t="shared" si="103"/>
        <v>0</v>
      </c>
      <c r="BF71" s="309">
        <f t="shared" si="88"/>
        <v>27.27272727272727</v>
      </c>
      <c r="BG71" s="309">
        <f t="shared" si="104"/>
        <v>39</v>
      </c>
      <c r="BH71" s="309">
        <f t="shared" si="89"/>
        <v>6.1538461538461542</v>
      </c>
      <c r="BI71" s="309">
        <f t="shared" si="105"/>
        <v>4</v>
      </c>
      <c r="BJ71" s="309">
        <f t="shared" si="90"/>
        <v>0</v>
      </c>
      <c r="BK71" s="309">
        <f t="shared" si="106"/>
        <v>0</v>
      </c>
      <c r="BL71" s="309">
        <f t="shared" si="91"/>
        <v>0</v>
      </c>
      <c r="BM71" s="309">
        <f t="shared" si="107"/>
        <v>0</v>
      </c>
      <c r="BN71" s="308">
        <f t="shared" si="92"/>
        <v>0</v>
      </c>
      <c r="BO71" s="308">
        <f t="shared" si="108"/>
        <v>0</v>
      </c>
      <c r="BP71" s="308">
        <f t="shared" si="93"/>
        <v>0</v>
      </c>
      <c r="BQ71" s="308">
        <f t="shared" si="109"/>
        <v>0</v>
      </c>
      <c r="BR71" s="308">
        <f t="shared" si="94"/>
        <v>0</v>
      </c>
      <c r="BS71" s="308">
        <f t="shared" si="110"/>
        <v>0</v>
      </c>
      <c r="BT71" s="309">
        <f t="shared" si="95"/>
        <v>11.214953271028037</v>
      </c>
      <c r="BU71" s="309">
        <f t="shared" si="113"/>
        <v>48</v>
      </c>
      <c r="BV71" s="309"/>
      <c r="BW71" s="221"/>
      <c r="BY71">
        <v>7</v>
      </c>
      <c r="BZ71">
        <v>10.869565217391305</v>
      </c>
      <c r="CA71">
        <v>10.869565217391305</v>
      </c>
      <c r="CB71">
        <v>10.869565217391305</v>
      </c>
      <c r="CC71">
        <v>5.9523809523809517</v>
      </c>
      <c r="CD71">
        <v>0</v>
      </c>
      <c r="CE71">
        <v>27.27272727272727</v>
      </c>
      <c r="CF71">
        <v>6.1538461538461542</v>
      </c>
      <c r="CG71">
        <v>0</v>
      </c>
      <c r="CH71">
        <v>0</v>
      </c>
      <c r="CI71">
        <v>0</v>
      </c>
      <c r="CJ71">
        <v>0</v>
      </c>
      <c r="CK71">
        <v>0</v>
      </c>
      <c r="CM71" s="221">
        <v>7</v>
      </c>
      <c r="CN71" s="221">
        <f t="shared" si="111"/>
        <v>0.10869565217391304</v>
      </c>
      <c r="CO71" s="221">
        <f t="shared" si="111"/>
        <v>0.10869565217391304</v>
      </c>
      <c r="CP71" s="221">
        <f t="shared" si="111"/>
        <v>0.10869565217391304</v>
      </c>
      <c r="CQ71" s="221">
        <f t="shared" si="111"/>
        <v>5.9523809523809514E-2</v>
      </c>
      <c r="CR71" s="221">
        <f t="shared" si="111"/>
        <v>0</v>
      </c>
      <c r="CS71" s="221">
        <f t="shared" si="111"/>
        <v>0.27272727272727271</v>
      </c>
      <c r="CT71" s="221">
        <f t="shared" si="111"/>
        <v>6.1538461538461542E-2</v>
      </c>
      <c r="CU71" s="221">
        <f t="shared" si="111"/>
        <v>0</v>
      </c>
      <c r="CV71" s="221">
        <f t="shared" si="111"/>
        <v>0</v>
      </c>
      <c r="CW71" s="221">
        <f t="shared" si="97"/>
        <v>0</v>
      </c>
      <c r="CX71" s="221">
        <f t="shared" si="97"/>
        <v>0</v>
      </c>
      <c r="CY71" s="221">
        <f t="shared" si="97"/>
        <v>0</v>
      </c>
      <c r="DA71" s="306">
        <v>7</v>
      </c>
      <c r="DB71" s="22" t="e">
        <f>#REF!</f>
        <v>#REF!</v>
      </c>
      <c r="DC71" s="22" t="e">
        <f>#REF!</f>
        <v>#REF!</v>
      </c>
      <c r="DD71" s="22" t="e">
        <f>#REF!</f>
        <v>#REF!</v>
      </c>
      <c r="DE71" s="22" t="e">
        <f>#REF!</f>
        <v>#REF!</v>
      </c>
      <c r="DF71" s="22" t="e">
        <f>#REF!</f>
        <v>#REF!</v>
      </c>
      <c r="DG71" s="22" t="e">
        <f>#REF!</f>
        <v>#REF!</v>
      </c>
      <c r="DH71" s="22" t="e">
        <f>#REF!</f>
        <v>#REF!</v>
      </c>
      <c r="DI71" s="22" t="e">
        <f>#REF!</f>
        <v>#REF!</v>
      </c>
      <c r="DJ71" s="22" t="e">
        <f>#REF!</f>
        <v>#REF!</v>
      </c>
      <c r="DK71" s="22" t="e">
        <f>#REF!</f>
        <v>#REF!</v>
      </c>
      <c r="DL71" s="22" t="e">
        <f>#REF!</f>
        <v>#REF!</v>
      </c>
      <c r="DM71" s="22" t="e">
        <f>#REF!</f>
        <v>#REF!</v>
      </c>
    </row>
    <row r="72" spans="2:117" x14ac:dyDescent="0.3">
      <c r="Q72" s="221">
        <f t="shared" si="120"/>
        <v>61.53846153846154</v>
      </c>
      <c r="R72" s="219">
        <v>4</v>
      </c>
      <c r="S72" s="220">
        <v>0</v>
      </c>
      <c r="T72" s="220">
        <v>0</v>
      </c>
      <c r="U72" s="219">
        <v>0</v>
      </c>
      <c r="V72" s="219">
        <v>0</v>
      </c>
      <c r="W72" s="219">
        <v>8</v>
      </c>
      <c r="X72" s="219">
        <v>61.5</v>
      </c>
      <c r="Y72" s="220">
        <v>0</v>
      </c>
      <c r="Z72" s="220">
        <v>0</v>
      </c>
      <c r="AA72" s="219">
        <v>4</v>
      </c>
      <c r="AB72" s="219">
        <v>30.8</v>
      </c>
      <c r="AC72" s="219">
        <v>0</v>
      </c>
      <c r="AD72" s="219">
        <v>0</v>
      </c>
      <c r="AE72" s="219">
        <v>7</v>
      </c>
      <c r="AF72" s="219">
        <v>21.9</v>
      </c>
      <c r="AG72" s="219">
        <v>5</v>
      </c>
      <c r="AH72" s="219">
        <v>14.7</v>
      </c>
      <c r="AI72" s="219">
        <v>1</v>
      </c>
      <c r="AJ72" s="219">
        <v>9.1</v>
      </c>
      <c r="AK72" s="219">
        <v>0</v>
      </c>
      <c r="AL72" s="219">
        <v>0</v>
      </c>
      <c r="AM72" s="219">
        <v>0</v>
      </c>
      <c r="AN72" s="219">
        <v>0</v>
      </c>
      <c r="AO72" s="219">
        <v>0</v>
      </c>
      <c r="AP72" s="219">
        <v>0</v>
      </c>
      <c r="AQ72" s="219">
        <v>25</v>
      </c>
      <c r="AR72" s="219">
        <v>19.399999999999999</v>
      </c>
      <c r="AT72" s="221"/>
      <c r="AU72" s="221">
        <v>6</v>
      </c>
      <c r="AV72" s="308">
        <f t="shared" si="83"/>
        <v>0</v>
      </c>
      <c r="AW72" s="308">
        <f t="shared" si="99"/>
        <v>0</v>
      </c>
      <c r="AX72" s="308">
        <f t="shared" si="84"/>
        <v>0</v>
      </c>
      <c r="AY72" s="308">
        <f t="shared" si="100"/>
        <v>0</v>
      </c>
      <c r="AZ72" s="308">
        <f t="shared" si="85"/>
        <v>25</v>
      </c>
      <c r="BA72" s="308">
        <f t="shared" si="101"/>
        <v>6</v>
      </c>
      <c r="BB72" s="308">
        <f t="shared" si="86"/>
        <v>0</v>
      </c>
      <c r="BC72" s="308">
        <f t="shared" si="102"/>
        <v>0</v>
      </c>
      <c r="BD72" s="309">
        <f t="shared" si="87"/>
        <v>0</v>
      </c>
      <c r="BE72" s="309">
        <f t="shared" si="103"/>
        <v>0</v>
      </c>
      <c r="BF72" s="309">
        <f t="shared" si="88"/>
        <v>29.37062937062937</v>
      </c>
      <c r="BG72" s="309">
        <f t="shared" si="104"/>
        <v>42</v>
      </c>
      <c r="BH72" s="309">
        <f t="shared" si="89"/>
        <v>7.6923076923076925</v>
      </c>
      <c r="BI72" s="309">
        <f t="shared" si="105"/>
        <v>5</v>
      </c>
      <c r="BJ72" s="309">
        <f t="shared" si="90"/>
        <v>2.1739130434782608</v>
      </c>
      <c r="BK72" s="309">
        <f t="shared" si="106"/>
        <v>1</v>
      </c>
      <c r="BL72" s="309">
        <f t="shared" si="91"/>
        <v>0</v>
      </c>
      <c r="BM72" s="309">
        <f t="shared" si="107"/>
        <v>0</v>
      </c>
      <c r="BN72" s="308">
        <f t="shared" si="92"/>
        <v>0</v>
      </c>
      <c r="BO72" s="308">
        <f t="shared" si="108"/>
        <v>0</v>
      </c>
      <c r="BP72" s="308">
        <f t="shared" si="93"/>
        <v>0</v>
      </c>
      <c r="BQ72" s="308">
        <f t="shared" si="109"/>
        <v>0</v>
      </c>
      <c r="BR72" s="308">
        <f t="shared" si="94"/>
        <v>0</v>
      </c>
      <c r="BS72" s="308">
        <f t="shared" si="110"/>
        <v>0</v>
      </c>
      <c r="BT72" s="309">
        <f t="shared" si="95"/>
        <v>12.616822429906541</v>
      </c>
      <c r="BU72" s="309">
        <f t="shared" si="113"/>
        <v>54</v>
      </c>
      <c r="BV72" s="309"/>
      <c r="BW72" s="221"/>
      <c r="BY72">
        <v>6</v>
      </c>
      <c r="BZ72">
        <v>13.043478260869565</v>
      </c>
      <c r="CA72">
        <v>13.043478260869565</v>
      </c>
      <c r="CB72">
        <v>13.043478260869565</v>
      </c>
      <c r="CC72">
        <v>7.1428571428571423</v>
      </c>
      <c r="CD72">
        <v>0</v>
      </c>
      <c r="CE72">
        <v>29.37062937062937</v>
      </c>
      <c r="CF72">
        <v>7.6923076923076925</v>
      </c>
      <c r="CG72">
        <v>2.1739130434782608</v>
      </c>
      <c r="CH72">
        <v>0</v>
      </c>
      <c r="CI72">
        <v>0</v>
      </c>
      <c r="CJ72">
        <v>0</v>
      </c>
      <c r="CK72">
        <v>0</v>
      </c>
      <c r="CM72" s="221">
        <v>6</v>
      </c>
      <c r="CN72" s="221">
        <f t="shared" si="111"/>
        <v>0.13043478260869565</v>
      </c>
      <c r="CO72" s="221">
        <f t="shared" si="111"/>
        <v>0.13043478260869565</v>
      </c>
      <c r="CP72" s="221">
        <f t="shared" si="111"/>
        <v>0.13043478260869565</v>
      </c>
      <c r="CQ72" s="221">
        <f t="shared" si="111"/>
        <v>7.1428571428571425E-2</v>
      </c>
      <c r="CR72" s="221">
        <f t="shared" si="111"/>
        <v>0</v>
      </c>
      <c r="CS72" s="221">
        <f t="shared" si="111"/>
        <v>0.2937062937062937</v>
      </c>
      <c r="CT72" s="221">
        <f t="shared" si="111"/>
        <v>7.6923076923076927E-2</v>
      </c>
      <c r="CU72" s="221">
        <f t="shared" si="111"/>
        <v>2.1739130434782608E-2</v>
      </c>
      <c r="CV72" s="221">
        <f t="shared" si="111"/>
        <v>0</v>
      </c>
      <c r="CW72" s="221">
        <f t="shared" si="97"/>
        <v>0</v>
      </c>
      <c r="CX72" s="221">
        <f t="shared" si="97"/>
        <v>0</v>
      </c>
      <c r="CY72" s="221">
        <f t="shared" si="97"/>
        <v>0</v>
      </c>
      <c r="DA72" s="306">
        <v>6</v>
      </c>
      <c r="DB72" s="22" t="e">
        <f>#REF!</f>
        <v>#REF!</v>
      </c>
      <c r="DC72" s="22" t="e">
        <f>#REF!</f>
        <v>#REF!</v>
      </c>
      <c r="DD72" s="22" t="e">
        <f>#REF!</f>
        <v>#REF!</v>
      </c>
      <c r="DE72" s="22" t="e">
        <f>#REF!</f>
        <v>#REF!</v>
      </c>
      <c r="DF72" s="22" t="e">
        <f>#REF!</f>
        <v>#REF!</v>
      </c>
      <c r="DG72" s="22" t="e">
        <f>#REF!</f>
        <v>#REF!</v>
      </c>
      <c r="DH72" s="22" t="e">
        <f>#REF!</f>
        <v>#REF!</v>
      </c>
      <c r="DI72" s="22" t="e">
        <f>#REF!</f>
        <v>#REF!</v>
      </c>
      <c r="DJ72" s="22" t="e">
        <f>#REF!</f>
        <v>#REF!</v>
      </c>
      <c r="DK72" s="22" t="e">
        <f>#REF!</f>
        <v>#REF!</v>
      </c>
      <c r="DL72" s="22" t="e">
        <f>#REF!</f>
        <v>#REF!</v>
      </c>
      <c r="DM72" s="22" t="e">
        <f>#REF!</f>
        <v>#REF!</v>
      </c>
    </row>
    <row r="73" spans="2:117" x14ac:dyDescent="0.3">
      <c r="B73" t="s">
        <v>230</v>
      </c>
      <c r="E73">
        <v>30</v>
      </c>
      <c r="Q73" s="221">
        <f t="shared" si="120"/>
        <v>69.230769230769226</v>
      </c>
      <c r="R73" s="219">
        <v>3</v>
      </c>
      <c r="S73" s="220">
        <v>0</v>
      </c>
      <c r="T73" s="220">
        <v>0</v>
      </c>
      <c r="U73" s="219">
        <v>0</v>
      </c>
      <c r="V73" s="219">
        <v>0</v>
      </c>
      <c r="W73" s="219">
        <v>9</v>
      </c>
      <c r="X73" s="219">
        <v>69.2</v>
      </c>
      <c r="Y73" s="220">
        <v>0</v>
      </c>
      <c r="Z73" s="220">
        <v>0</v>
      </c>
      <c r="AA73" s="219">
        <v>6</v>
      </c>
      <c r="AB73" s="219">
        <v>46.2</v>
      </c>
      <c r="AC73" s="219">
        <v>0</v>
      </c>
      <c r="AD73" s="219">
        <v>0</v>
      </c>
      <c r="AE73" s="219">
        <v>8</v>
      </c>
      <c r="AF73" s="219">
        <v>25</v>
      </c>
      <c r="AG73" s="219">
        <v>7</v>
      </c>
      <c r="AH73" s="219">
        <v>20.6</v>
      </c>
      <c r="AI73" s="219">
        <v>2</v>
      </c>
      <c r="AJ73" s="219">
        <v>18.2</v>
      </c>
      <c r="AK73" s="219">
        <v>0</v>
      </c>
      <c r="AL73" s="219">
        <v>0</v>
      </c>
      <c r="AM73" s="219">
        <v>0</v>
      </c>
      <c r="AN73" s="219">
        <v>0</v>
      </c>
      <c r="AO73" s="219">
        <v>0</v>
      </c>
      <c r="AP73" s="219">
        <v>0</v>
      </c>
      <c r="AQ73" s="219">
        <v>32</v>
      </c>
      <c r="AR73" s="219">
        <v>24.8</v>
      </c>
      <c r="AT73" s="221"/>
      <c r="AU73" s="221">
        <v>5</v>
      </c>
      <c r="AV73" s="308">
        <f t="shared" si="83"/>
        <v>0</v>
      </c>
      <c r="AW73" s="308">
        <f t="shared" si="99"/>
        <v>0</v>
      </c>
      <c r="AX73" s="308">
        <f t="shared" si="84"/>
        <v>0</v>
      </c>
      <c r="AY73" s="308">
        <f t="shared" si="100"/>
        <v>0</v>
      </c>
      <c r="AZ73" s="308">
        <f t="shared" si="85"/>
        <v>29.166666666666668</v>
      </c>
      <c r="BA73" s="308">
        <f t="shared" si="101"/>
        <v>7</v>
      </c>
      <c r="BB73" s="308">
        <f t="shared" si="86"/>
        <v>0</v>
      </c>
      <c r="BC73" s="308">
        <f t="shared" si="102"/>
        <v>0</v>
      </c>
      <c r="BD73" s="309">
        <f t="shared" si="87"/>
        <v>8.4745762711864394</v>
      </c>
      <c r="BE73" s="309">
        <f t="shared" si="103"/>
        <v>5</v>
      </c>
      <c r="BF73" s="309">
        <f t="shared" si="88"/>
        <v>31.46853146853147</v>
      </c>
      <c r="BG73" s="309">
        <f t="shared" si="104"/>
        <v>45</v>
      </c>
      <c r="BH73" s="309">
        <f t="shared" si="89"/>
        <v>9.2307692307692317</v>
      </c>
      <c r="BI73" s="309">
        <f t="shared" si="105"/>
        <v>6</v>
      </c>
      <c r="BJ73" s="309">
        <f t="shared" si="90"/>
        <v>6.5217391304347823</v>
      </c>
      <c r="BK73" s="309">
        <f t="shared" si="106"/>
        <v>3</v>
      </c>
      <c r="BL73" s="309">
        <f t="shared" si="91"/>
        <v>0</v>
      </c>
      <c r="BM73" s="309">
        <f t="shared" si="107"/>
        <v>0</v>
      </c>
      <c r="BN73" s="308">
        <f t="shared" si="92"/>
        <v>0</v>
      </c>
      <c r="BO73" s="308">
        <f t="shared" si="108"/>
        <v>0</v>
      </c>
      <c r="BP73" s="308">
        <f t="shared" si="93"/>
        <v>0</v>
      </c>
      <c r="BQ73" s="308">
        <f t="shared" si="109"/>
        <v>0</v>
      </c>
      <c r="BR73" s="308">
        <f t="shared" si="94"/>
        <v>0</v>
      </c>
      <c r="BS73" s="308">
        <f t="shared" si="110"/>
        <v>0</v>
      </c>
      <c r="BT73" s="309">
        <f t="shared" si="95"/>
        <v>15.420560747663551</v>
      </c>
      <c r="BU73" s="309">
        <f t="shared" si="113"/>
        <v>66</v>
      </c>
      <c r="BV73" s="309"/>
      <c r="BW73" s="221"/>
      <c r="BY73">
        <v>5</v>
      </c>
      <c r="BZ73">
        <v>15.217391304347828</v>
      </c>
      <c r="CA73">
        <v>15.217391304347828</v>
      </c>
      <c r="CB73">
        <v>15.217391304347828</v>
      </c>
      <c r="CC73">
        <v>14.285714285714285</v>
      </c>
      <c r="CD73">
        <v>8.4745762711864394</v>
      </c>
      <c r="CE73">
        <v>31.46853146853147</v>
      </c>
      <c r="CF73">
        <v>9.2307692307692317</v>
      </c>
      <c r="CG73">
        <v>6.5217391304347823</v>
      </c>
      <c r="CH73">
        <v>0</v>
      </c>
      <c r="CI73">
        <v>0</v>
      </c>
      <c r="CJ73">
        <v>0</v>
      </c>
      <c r="CK73">
        <v>0</v>
      </c>
      <c r="CM73" s="221">
        <v>5</v>
      </c>
      <c r="CN73" s="221">
        <f t="shared" si="111"/>
        <v>0.15217391304347827</v>
      </c>
      <c r="CO73" s="221">
        <f t="shared" si="111"/>
        <v>0.15217391304347827</v>
      </c>
      <c r="CP73" s="221">
        <f t="shared" si="111"/>
        <v>0.15217391304347827</v>
      </c>
      <c r="CQ73" s="221">
        <f t="shared" si="111"/>
        <v>0.14285714285714285</v>
      </c>
      <c r="CR73" s="221">
        <f t="shared" si="111"/>
        <v>8.4745762711864389E-2</v>
      </c>
      <c r="CS73" s="221">
        <f t="shared" si="111"/>
        <v>0.31468531468531469</v>
      </c>
      <c r="CT73" s="221">
        <f t="shared" si="111"/>
        <v>9.2307692307692313E-2</v>
      </c>
      <c r="CU73" s="221">
        <f t="shared" si="111"/>
        <v>6.5217391304347824E-2</v>
      </c>
      <c r="CV73" s="221">
        <f t="shared" si="111"/>
        <v>0</v>
      </c>
      <c r="CW73" s="221">
        <f t="shared" si="97"/>
        <v>0</v>
      </c>
      <c r="CX73" s="221">
        <f t="shared" si="97"/>
        <v>0</v>
      </c>
      <c r="CY73" s="221">
        <f t="shared" si="97"/>
        <v>0</v>
      </c>
      <c r="DA73" s="306">
        <v>5</v>
      </c>
      <c r="DB73" s="22" t="e">
        <f>#REF!</f>
        <v>#REF!</v>
      </c>
      <c r="DC73" s="22" t="e">
        <f>#REF!</f>
        <v>#REF!</v>
      </c>
      <c r="DD73" s="22" t="e">
        <f>#REF!</f>
        <v>#REF!</v>
      </c>
      <c r="DE73" s="22" t="e">
        <f>#REF!</f>
        <v>#REF!</v>
      </c>
      <c r="DF73" s="22" t="e">
        <f>#REF!</f>
        <v>#REF!</v>
      </c>
      <c r="DG73" s="22" t="e">
        <f>#REF!</f>
        <v>#REF!</v>
      </c>
      <c r="DH73" s="22" t="e">
        <f>#REF!</f>
        <v>#REF!</v>
      </c>
      <c r="DI73" s="22" t="e">
        <f>#REF!</f>
        <v>#REF!</v>
      </c>
      <c r="DJ73" s="22" t="e">
        <f>#REF!</f>
        <v>#REF!</v>
      </c>
      <c r="DK73" s="22" t="e">
        <f>#REF!</f>
        <v>#REF!</v>
      </c>
      <c r="DL73" s="22" t="e">
        <f>#REF!</f>
        <v>#REF!</v>
      </c>
      <c r="DM73" s="22" t="e">
        <f>#REF!</f>
        <v>#REF!</v>
      </c>
    </row>
    <row r="74" spans="2:117" x14ac:dyDescent="0.3">
      <c r="B74" t="s">
        <v>231</v>
      </c>
      <c r="E74">
        <v>40</v>
      </c>
      <c r="Q74" s="221">
        <f t="shared" si="120"/>
        <v>76.923076923076934</v>
      </c>
      <c r="R74" s="219">
        <v>2</v>
      </c>
      <c r="S74" s="220">
        <v>0</v>
      </c>
      <c r="T74" s="220">
        <v>0</v>
      </c>
      <c r="U74" s="219">
        <v>0</v>
      </c>
      <c r="V74" s="219">
        <v>0</v>
      </c>
      <c r="W74" s="219">
        <v>10</v>
      </c>
      <c r="X74" s="219">
        <v>76.900000000000006</v>
      </c>
      <c r="Y74" s="220">
        <v>0</v>
      </c>
      <c r="Z74" s="220">
        <v>0</v>
      </c>
      <c r="AA74" s="219">
        <v>8</v>
      </c>
      <c r="AB74" s="219">
        <v>61.5</v>
      </c>
      <c r="AC74" s="219">
        <v>1</v>
      </c>
      <c r="AD74" s="219">
        <v>5</v>
      </c>
      <c r="AE74" s="219">
        <v>10</v>
      </c>
      <c r="AF74" s="219">
        <v>31.3</v>
      </c>
      <c r="AG74" s="219">
        <v>9</v>
      </c>
      <c r="AH74" s="219">
        <v>26.5</v>
      </c>
      <c r="AI74" s="219">
        <v>4</v>
      </c>
      <c r="AJ74" s="219">
        <v>36.4</v>
      </c>
      <c r="AK74" s="219">
        <v>0</v>
      </c>
      <c r="AL74" s="219">
        <v>0</v>
      </c>
      <c r="AM74" s="219">
        <v>0</v>
      </c>
      <c r="AN74" s="219">
        <v>0</v>
      </c>
      <c r="AO74" s="219">
        <v>0</v>
      </c>
      <c r="AP74" s="219">
        <v>0</v>
      </c>
      <c r="AQ74" s="219">
        <v>42</v>
      </c>
      <c r="AR74" s="219">
        <v>32.6</v>
      </c>
      <c r="AT74" s="221"/>
      <c r="AU74" s="221">
        <v>4</v>
      </c>
      <c r="AV74" s="308">
        <f t="shared" si="83"/>
        <v>0</v>
      </c>
      <c r="AW74" s="308">
        <f t="shared" si="99"/>
        <v>0</v>
      </c>
      <c r="AX74" s="308">
        <f t="shared" si="84"/>
        <v>0</v>
      </c>
      <c r="AY74" s="308">
        <f t="shared" si="100"/>
        <v>0</v>
      </c>
      <c r="AZ74" s="308">
        <f t="shared" si="85"/>
        <v>33.333333333333329</v>
      </c>
      <c r="BA74" s="308">
        <f t="shared" si="101"/>
        <v>8</v>
      </c>
      <c r="BB74" s="308">
        <f t="shared" si="86"/>
        <v>0</v>
      </c>
      <c r="BC74" s="308">
        <f t="shared" si="102"/>
        <v>0</v>
      </c>
      <c r="BD74" s="309">
        <f t="shared" si="87"/>
        <v>18.64406779661017</v>
      </c>
      <c r="BE74" s="309">
        <f t="shared" si="103"/>
        <v>11</v>
      </c>
      <c r="BF74" s="309">
        <f t="shared" si="88"/>
        <v>33.566433566433567</v>
      </c>
      <c r="BG74" s="309">
        <f t="shared" si="104"/>
        <v>48</v>
      </c>
      <c r="BH74" s="309">
        <f t="shared" si="89"/>
        <v>10.76923076923077</v>
      </c>
      <c r="BI74" s="309">
        <f t="shared" si="105"/>
        <v>7</v>
      </c>
      <c r="BJ74" s="309">
        <f t="shared" si="90"/>
        <v>10.869565217391305</v>
      </c>
      <c r="BK74" s="309">
        <f t="shared" si="106"/>
        <v>5</v>
      </c>
      <c r="BL74" s="309">
        <f t="shared" si="91"/>
        <v>2.083333333333333</v>
      </c>
      <c r="BM74" s="309">
        <f t="shared" si="107"/>
        <v>1</v>
      </c>
      <c r="BN74" s="308">
        <f t="shared" si="92"/>
        <v>0</v>
      </c>
      <c r="BO74" s="308">
        <f t="shared" si="108"/>
        <v>0</v>
      </c>
      <c r="BP74" s="308">
        <f t="shared" si="93"/>
        <v>0</v>
      </c>
      <c r="BQ74" s="308">
        <f t="shared" si="109"/>
        <v>0</v>
      </c>
      <c r="BR74" s="308">
        <f t="shared" si="94"/>
        <v>0</v>
      </c>
      <c r="BS74" s="308">
        <f t="shared" si="110"/>
        <v>0</v>
      </c>
      <c r="BT74" s="309">
        <f t="shared" si="95"/>
        <v>18.691588785046729</v>
      </c>
      <c r="BU74" s="309">
        <f t="shared" si="113"/>
        <v>80</v>
      </c>
      <c r="BV74" s="309"/>
      <c r="BW74" s="221"/>
      <c r="BY74">
        <v>4</v>
      </c>
      <c r="BZ74">
        <v>17.391304347826086</v>
      </c>
      <c r="CA74">
        <v>17.391304347826086</v>
      </c>
      <c r="CB74">
        <v>17.391304347826086</v>
      </c>
      <c r="CC74">
        <v>22.61904761904762</v>
      </c>
      <c r="CD74">
        <v>18.64406779661017</v>
      </c>
      <c r="CE74">
        <v>33.566433566433567</v>
      </c>
      <c r="CF74">
        <v>10.76923076923077</v>
      </c>
      <c r="CG74">
        <v>10.869565217391305</v>
      </c>
      <c r="CH74">
        <v>2.083333333333333</v>
      </c>
      <c r="CI74">
        <v>0</v>
      </c>
      <c r="CJ74">
        <v>0</v>
      </c>
      <c r="CK74">
        <v>0</v>
      </c>
      <c r="CM74" s="221">
        <v>4</v>
      </c>
      <c r="CN74" s="221">
        <f t="shared" si="111"/>
        <v>0.17391304347826086</v>
      </c>
      <c r="CO74" s="221">
        <f t="shared" si="111"/>
        <v>0.17391304347826086</v>
      </c>
      <c r="CP74" s="221">
        <f t="shared" si="111"/>
        <v>0.17391304347826086</v>
      </c>
      <c r="CQ74" s="221">
        <f t="shared" si="111"/>
        <v>0.22619047619047619</v>
      </c>
      <c r="CR74" s="221">
        <f t="shared" si="111"/>
        <v>0.1864406779661017</v>
      </c>
      <c r="CS74" s="221">
        <f t="shared" si="111"/>
        <v>0.33566433566433568</v>
      </c>
      <c r="CT74" s="221">
        <f t="shared" si="111"/>
        <v>0.1076923076923077</v>
      </c>
      <c r="CU74" s="221">
        <f t="shared" si="111"/>
        <v>0.10869565217391304</v>
      </c>
      <c r="CV74" s="221">
        <f t="shared" si="111"/>
        <v>2.0833333333333329E-2</v>
      </c>
      <c r="CW74" s="221">
        <f t="shared" ref="CW74:CW77" si="124">CI74/100</f>
        <v>0</v>
      </c>
      <c r="CX74" s="221">
        <f t="shared" ref="CX74:CX77" si="125">CJ74/100</f>
        <v>0</v>
      </c>
      <c r="CY74" s="221">
        <f t="shared" ref="CY74:CY77" si="126">CK74/100</f>
        <v>0</v>
      </c>
      <c r="DA74" s="306">
        <v>4</v>
      </c>
      <c r="DB74" s="22" t="e">
        <f>#REF!</f>
        <v>#REF!</v>
      </c>
      <c r="DC74" s="22" t="e">
        <f>#REF!</f>
        <v>#REF!</v>
      </c>
      <c r="DD74" s="22" t="e">
        <f>#REF!</f>
        <v>#REF!</v>
      </c>
      <c r="DE74" s="22" t="e">
        <f>#REF!</f>
        <v>#REF!</v>
      </c>
      <c r="DF74" s="22" t="e">
        <f>#REF!</f>
        <v>#REF!</v>
      </c>
      <c r="DG74" s="22" t="e">
        <f>#REF!</f>
        <v>#REF!</v>
      </c>
      <c r="DH74" s="22" t="e">
        <f>#REF!</f>
        <v>#REF!</v>
      </c>
      <c r="DI74" s="22" t="e">
        <f>#REF!</f>
        <v>#REF!</v>
      </c>
      <c r="DJ74" s="22" t="e">
        <f>#REF!</f>
        <v>#REF!</v>
      </c>
      <c r="DK74" s="22" t="e">
        <f>#REF!</f>
        <v>#REF!</v>
      </c>
      <c r="DL74" s="22" t="e">
        <f>#REF!</f>
        <v>#REF!</v>
      </c>
      <c r="DM74" s="22" t="e">
        <f>#REF!</f>
        <v>#REF!</v>
      </c>
    </row>
    <row r="75" spans="2:117" x14ac:dyDescent="0.3">
      <c r="B75" t="s">
        <v>232</v>
      </c>
      <c r="E75">
        <v>42</v>
      </c>
      <c r="Q75" s="221">
        <f t="shared" si="120"/>
        <v>84.615384615384613</v>
      </c>
      <c r="R75" s="219">
        <v>1</v>
      </c>
      <c r="S75" s="220">
        <v>0</v>
      </c>
      <c r="T75" s="220">
        <v>0</v>
      </c>
      <c r="U75" s="219">
        <v>0</v>
      </c>
      <c r="V75" s="219">
        <v>0</v>
      </c>
      <c r="W75" s="219">
        <v>11</v>
      </c>
      <c r="X75" s="219">
        <v>84.6</v>
      </c>
      <c r="Y75" s="220">
        <v>0</v>
      </c>
      <c r="Z75" s="220">
        <v>0</v>
      </c>
      <c r="AA75" s="219">
        <v>10</v>
      </c>
      <c r="AB75" s="219">
        <v>76.900000000000006</v>
      </c>
      <c r="AC75" s="219">
        <v>5</v>
      </c>
      <c r="AD75" s="219">
        <v>25</v>
      </c>
      <c r="AE75" s="219">
        <v>14</v>
      </c>
      <c r="AF75" s="219">
        <v>43.8</v>
      </c>
      <c r="AG75" s="219">
        <v>13</v>
      </c>
      <c r="AH75" s="219">
        <v>38.200000000000003</v>
      </c>
      <c r="AI75" s="219">
        <v>6</v>
      </c>
      <c r="AJ75" s="219">
        <v>54.5</v>
      </c>
      <c r="AK75" s="219">
        <v>0</v>
      </c>
      <c r="AL75" s="219">
        <v>0</v>
      </c>
      <c r="AM75" s="219">
        <v>0</v>
      </c>
      <c r="AN75" s="219">
        <v>0</v>
      </c>
      <c r="AO75" s="219">
        <v>0</v>
      </c>
      <c r="AP75" s="219">
        <v>0</v>
      </c>
      <c r="AQ75" s="219">
        <v>59</v>
      </c>
      <c r="AR75" s="219">
        <v>45.7</v>
      </c>
      <c r="AT75" s="221"/>
      <c r="AU75" s="221">
        <v>3</v>
      </c>
      <c r="AV75" s="308">
        <f t="shared" si="83"/>
        <v>0</v>
      </c>
      <c r="AW75" s="308">
        <f t="shared" si="99"/>
        <v>0</v>
      </c>
      <c r="AX75" s="308">
        <f t="shared" si="84"/>
        <v>0</v>
      </c>
      <c r="AY75" s="308">
        <f t="shared" si="100"/>
        <v>0</v>
      </c>
      <c r="AZ75" s="308">
        <f t="shared" si="85"/>
        <v>37.5</v>
      </c>
      <c r="BA75" s="308">
        <f t="shared" si="101"/>
        <v>9</v>
      </c>
      <c r="BB75" s="308">
        <f t="shared" si="86"/>
        <v>0</v>
      </c>
      <c r="BC75" s="308">
        <f t="shared" si="102"/>
        <v>0</v>
      </c>
      <c r="BD75" s="309">
        <f t="shared" si="87"/>
        <v>28.8135593220339</v>
      </c>
      <c r="BE75" s="309">
        <f t="shared" si="103"/>
        <v>17</v>
      </c>
      <c r="BF75" s="309">
        <f t="shared" si="88"/>
        <v>35.664335664335667</v>
      </c>
      <c r="BG75" s="309">
        <f t="shared" si="104"/>
        <v>51</v>
      </c>
      <c r="BH75" s="309">
        <f t="shared" si="89"/>
        <v>12.307692307692308</v>
      </c>
      <c r="BI75" s="309">
        <f t="shared" si="105"/>
        <v>8</v>
      </c>
      <c r="BJ75" s="309">
        <f t="shared" si="90"/>
        <v>15.217391304347828</v>
      </c>
      <c r="BK75" s="309">
        <f t="shared" si="106"/>
        <v>7</v>
      </c>
      <c r="BL75" s="309">
        <f t="shared" si="91"/>
        <v>4.1666666666666661</v>
      </c>
      <c r="BM75" s="309">
        <f t="shared" si="107"/>
        <v>2</v>
      </c>
      <c r="BN75" s="308">
        <f t="shared" si="92"/>
        <v>0</v>
      </c>
      <c r="BO75" s="308">
        <f t="shared" si="108"/>
        <v>0</v>
      </c>
      <c r="BP75" s="308">
        <f t="shared" si="93"/>
        <v>0</v>
      </c>
      <c r="BQ75" s="308">
        <f t="shared" si="109"/>
        <v>0</v>
      </c>
      <c r="BR75" s="308">
        <f t="shared" si="94"/>
        <v>0</v>
      </c>
      <c r="BS75" s="308">
        <f t="shared" si="110"/>
        <v>0</v>
      </c>
      <c r="BT75" s="309">
        <f t="shared" si="95"/>
        <v>21.962616822429908</v>
      </c>
      <c r="BU75" s="309">
        <f t="shared" si="113"/>
        <v>94</v>
      </c>
      <c r="BV75" s="309"/>
      <c r="BW75" s="221"/>
      <c r="BY75">
        <v>3</v>
      </c>
      <c r="BZ75">
        <v>19.565217391304348</v>
      </c>
      <c r="CA75">
        <v>19.565217391304348</v>
      </c>
      <c r="CB75">
        <v>19.565217391304348</v>
      </c>
      <c r="CC75">
        <v>30.952380952380953</v>
      </c>
      <c r="CD75">
        <v>28.8135593220339</v>
      </c>
      <c r="CE75">
        <v>35.664335664335667</v>
      </c>
      <c r="CF75">
        <v>12.307692307692308</v>
      </c>
      <c r="CG75">
        <v>15.217391304347828</v>
      </c>
      <c r="CH75">
        <v>4.1666666666666661</v>
      </c>
      <c r="CI75">
        <v>0</v>
      </c>
      <c r="CJ75">
        <v>0</v>
      </c>
      <c r="CK75">
        <v>0</v>
      </c>
      <c r="CM75" s="221">
        <v>3</v>
      </c>
      <c r="CN75" s="221">
        <f t="shared" si="111"/>
        <v>0.19565217391304349</v>
      </c>
      <c r="CO75" s="221">
        <f t="shared" si="111"/>
        <v>0.19565217391304349</v>
      </c>
      <c r="CP75" s="221">
        <f t="shared" si="111"/>
        <v>0.19565217391304349</v>
      </c>
      <c r="CQ75" s="221">
        <f t="shared" si="111"/>
        <v>0.30952380952380953</v>
      </c>
      <c r="CR75" s="221">
        <f t="shared" si="111"/>
        <v>0.28813559322033899</v>
      </c>
      <c r="CS75" s="221">
        <f t="shared" si="111"/>
        <v>0.35664335664335667</v>
      </c>
      <c r="CT75" s="221">
        <f t="shared" si="111"/>
        <v>0.12307692307692308</v>
      </c>
      <c r="CU75" s="221">
        <f t="shared" si="111"/>
        <v>0.15217391304347827</v>
      </c>
      <c r="CV75" s="221">
        <f t="shared" si="111"/>
        <v>4.1666666666666657E-2</v>
      </c>
      <c r="CW75" s="221">
        <f t="shared" si="124"/>
        <v>0</v>
      </c>
      <c r="CX75" s="221">
        <f t="shared" si="125"/>
        <v>0</v>
      </c>
      <c r="CY75" s="221">
        <f t="shared" si="126"/>
        <v>0</v>
      </c>
      <c r="DA75" s="306">
        <v>3</v>
      </c>
      <c r="DB75" s="22" t="e">
        <f>#REF!</f>
        <v>#REF!</v>
      </c>
      <c r="DC75" s="22" t="e">
        <f>#REF!</f>
        <v>#REF!</v>
      </c>
      <c r="DD75" s="22" t="e">
        <f>#REF!</f>
        <v>#REF!</v>
      </c>
      <c r="DE75" s="22" t="e">
        <f>#REF!</f>
        <v>#REF!</v>
      </c>
      <c r="DF75" s="22" t="e">
        <f>#REF!</f>
        <v>#REF!</v>
      </c>
      <c r="DG75" s="22" t="e">
        <f>#REF!</f>
        <v>#REF!</v>
      </c>
      <c r="DH75" s="22" t="e">
        <f>#REF!</f>
        <v>#REF!</v>
      </c>
      <c r="DI75" s="22" t="e">
        <f>#REF!</f>
        <v>#REF!</v>
      </c>
      <c r="DJ75" s="22" t="e">
        <f>#REF!</f>
        <v>#REF!</v>
      </c>
      <c r="DK75" s="22" t="e">
        <f>#REF!</f>
        <v>#REF!</v>
      </c>
      <c r="DL75" s="22" t="e">
        <f>#REF!</f>
        <v>#REF!</v>
      </c>
      <c r="DM75" s="22" t="e">
        <f>#REF!</f>
        <v>#REF!</v>
      </c>
    </row>
    <row r="76" spans="2:117" x14ac:dyDescent="0.3">
      <c r="B76" t="s">
        <v>233</v>
      </c>
      <c r="E76">
        <v>48</v>
      </c>
      <c r="R76" s="219" t="s">
        <v>36</v>
      </c>
      <c r="S76" s="220">
        <v>0</v>
      </c>
      <c r="T76" s="220">
        <v>0</v>
      </c>
      <c r="U76" s="219">
        <v>1</v>
      </c>
      <c r="V76" s="219">
        <v>100</v>
      </c>
      <c r="W76" s="219">
        <v>13</v>
      </c>
      <c r="X76" s="219">
        <v>100</v>
      </c>
      <c r="Y76" s="220">
        <v>0</v>
      </c>
      <c r="Z76" s="220">
        <v>0</v>
      </c>
      <c r="AA76" s="219">
        <v>13</v>
      </c>
      <c r="AB76" s="219">
        <v>100</v>
      </c>
      <c r="AC76" s="219">
        <v>20</v>
      </c>
      <c r="AD76" s="219">
        <v>100</v>
      </c>
      <c r="AE76" s="219">
        <v>32</v>
      </c>
      <c r="AF76" s="219">
        <v>100</v>
      </c>
      <c r="AG76" s="219">
        <v>34</v>
      </c>
      <c r="AH76" s="219">
        <v>100</v>
      </c>
      <c r="AI76" s="219">
        <v>11</v>
      </c>
      <c r="AJ76" s="219">
        <v>100</v>
      </c>
      <c r="AK76" s="219">
        <v>2</v>
      </c>
      <c r="AL76" s="219">
        <v>100</v>
      </c>
      <c r="AM76" s="219">
        <v>2</v>
      </c>
      <c r="AN76" s="219">
        <v>100</v>
      </c>
      <c r="AO76" s="219">
        <v>1</v>
      </c>
      <c r="AP76" s="219">
        <v>100</v>
      </c>
      <c r="AQ76" s="219">
        <v>129</v>
      </c>
      <c r="AR76" s="219">
        <v>100</v>
      </c>
      <c r="AT76" s="221"/>
      <c r="AU76" s="221">
        <v>2</v>
      </c>
      <c r="AV76" s="308">
        <f t="shared" si="83"/>
        <v>0</v>
      </c>
      <c r="AW76" s="308">
        <f t="shared" si="99"/>
        <v>0</v>
      </c>
      <c r="AX76" s="308">
        <f t="shared" si="84"/>
        <v>15</v>
      </c>
      <c r="AY76" s="308">
        <f t="shared" si="100"/>
        <v>3</v>
      </c>
      <c r="AZ76" s="308">
        <f t="shared" si="85"/>
        <v>45.833333333333329</v>
      </c>
      <c r="BA76" s="308">
        <f t="shared" si="101"/>
        <v>11</v>
      </c>
      <c r="BB76" s="308">
        <f t="shared" si="86"/>
        <v>0</v>
      </c>
      <c r="BC76" s="308">
        <f t="shared" si="102"/>
        <v>0</v>
      </c>
      <c r="BD76" s="309">
        <f t="shared" si="87"/>
        <v>38.983050847457626</v>
      </c>
      <c r="BE76" s="309">
        <f t="shared" si="103"/>
        <v>23</v>
      </c>
      <c r="BF76" s="309">
        <f t="shared" si="88"/>
        <v>38.461538461538467</v>
      </c>
      <c r="BG76" s="309">
        <f t="shared" si="104"/>
        <v>55</v>
      </c>
      <c r="BH76" s="309">
        <f t="shared" si="89"/>
        <v>15.384615384615385</v>
      </c>
      <c r="BI76" s="309">
        <f t="shared" si="105"/>
        <v>10</v>
      </c>
      <c r="BJ76" s="309">
        <f t="shared" si="90"/>
        <v>19.565217391304348</v>
      </c>
      <c r="BK76" s="309">
        <f t="shared" si="106"/>
        <v>9</v>
      </c>
      <c r="BL76" s="309">
        <f t="shared" si="91"/>
        <v>18.75</v>
      </c>
      <c r="BM76" s="309">
        <f t="shared" si="107"/>
        <v>9</v>
      </c>
      <c r="BN76" s="308">
        <f t="shared" si="92"/>
        <v>0</v>
      </c>
      <c r="BO76" s="308">
        <f t="shared" si="108"/>
        <v>0</v>
      </c>
      <c r="BP76" s="308">
        <f t="shared" si="93"/>
        <v>0</v>
      </c>
      <c r="BQ76" s="308">
        <f t="shared" si="109"/>
        <v>0</v>
      </c>
      <c r="BR76" s="308">
        <f t="shared" si="94"/>
        <v>0</v>
      </c>
      <c r="BS76" s="308">
        <f t="shared" si="110"/>
        <v>0</v>
      </c>
      <c r="BT76" s="309">
        <f t="shared" si="95"/>
        <v>28.037383177570092</v>
      </c>
      <c r="BU76" s="309">
        <f t="shared" si="113"/>
        <v>120</v>
      </c>
      <c r="BV76" s="309"/>
      <c r="BW76" s="221"/>
      <c r="BY76">
        <v>2</v>
      </c>
      <c r="BZ76">
        <v>30.434782608695656</v>
      </c>
      <c r="CA76">
        <v>30.434782608695656</v>
      </c>
      <c r="CB76">
        <v>30.434782608695656</v>
      </c>
      <c r="CC76">
        <v>40.476190476190474</v>
      </c>
      <c r="CD76">
        <v>38.983050847457626</v>
      </c>
      <c r="CE76">
        <v>38.461538461538467</v>
      </c>
      <c r="CF76">
        <v>15.384615384615385</v>
      </c>
      <c r="CG76">
        <v>19.565217391304348</v>
      </c>
      <c r="CH76">
        <v>18.75</v>
      </c>
      <c r="CI76">
        <v>0</v>
      </c>
      <c r="CJ76">
        <v>0</v>
      </c>
      <c r="CK76">
        <v>0</v>
      </c>
      <c r="CM76" s="221">
        <v>2</v>
      </c>
      <c r="CN76" s="221">
        <f t="shared" si="111"/>
        <v>0.30434782608695654</v>
      </c>
      <c r="CO76" s="221">
        <f t="shared" si="111"/>
        <v>0.30434782608695654</v>
      </c>
      <c r="CP76" s="221">
        <f t="shared" si="111"/>
        <v>0.30434782608695654</v>
      </c>
      <c r="CQ76" s="221">
        <f t="shared" si="111"/>
        <v>0.40476190476190477</v>
      </c>
      <c r="CR76" s="221">
        <f t="shared" si="111"/>
        <v>0.38983050847457629</v>
      </c>
      <c r="CS76" s="221">
        <f t="shared" si="111"/>
        <v>0.38461538461538469</v>
      </c>
      <c r="CT76" s="221">
        <f t="shared" si="111"/>
        <v>0.15384615384615385</v>
      </c>
      <c r="CU76" s="221">
        <f t="shared" si="111"/>
        <v>0.19565217391304349</v>
      </c>
      <c r="CV76" s="221">
        <f t="shared" si="111"/>
        <v>0.1875</v>
      </c>
      <c r="CW76" s="221">
        <f t="shared" si="124"/>
        <v>0</v>
      </c>
      <c r="CX76" s="221">
        <f t="shared" si="125"/>
        <v>0</v>
      </c>
      <c r="CY76" s="221">
        <f t="shared" si="126"/>
        <v>0</v>
      </c>
      <c r="DA76" s="306">
        <v>2</v>
      </c>
      <c r="DB76" s="22" t="e">
        <f>#REF!</f>
        <v>#REF!</v>
      </c>
      <c r="DC76" s="22" t="e">
        <f>#REF!</f>
        <v>#REF!</v>
      </c>
      <c r="DD76" s="22" t="e">
        <f>#REF!</f>
        <v>#REF!</v>
      </c>
      <c r="DE76" s="22" t="e">
        <f>#REF!</f>
        <v>#REF!</v>
      </c>
      <c r="DF76" s="22" t="e">
        <f>#REF!</f>
        <v>#REF!</v>
      </c>
      <c r="DG76" s="22" t="e">
        <f>#REF!</f>
        <v>#REF!</v>
      </c>
      <c r="DH76" s="22" t="e">
        <f>#REF!</f>
        <v>#REF!</v>
      </c>
      <c r="DI76" s="22" t="e">
        <f>#REF!</f>
        <v>#REF!</v>
      </c>
      <c r="DJ76" s="22" t="e">
        <f>#REF!</f>
        <v>#REF!</v>
      </c>
      <c r="DK76" s="22" t="e">
        <f>#REF!</f>
        <v>#REF!</v>
      </c>
      <c r="DL76" s="22" t="e">
        <f>#REF!</f>
        <v>#REF!</v>
      </c>
      <c r="DM76" s="22" t="e">
        <f>#REF!</f>
        <v>#REF!</v>
      </c>
    </row>
    <row r="77" spans="2:117" x14ac:dyDescent="0.3">
      <c r="B77" t="s">
        <v>234</v>
      </c>
      <c r="E77">
        <v>54</v>
      </c>
      <c r="AT77" s="221"/>
      <c r="AU77" s="221">
        <v>1</v>
      </c>
      <c r="AV77" s="308">
        <f t="shared" si="83"/>
        <v>0</v>
      </c>
      <c r="AW77" s="308">
        <f t="shared" si="99"/>
        <v>0</v>
      </c>
      <c r="AX77" s="308">
        <f t="shared" si="84"/>
        <v>45</v>
      </c>
      <c r="AY77" s="308">
        <f t="shared" si="100"/>
        <v>9</v>
      </c>
      <c r="AZ77" s="308">
        <f t="shared" si="85"/>
        <v>62.5</v>
      </c>
      <c r="BA77" s="308">
        <f t="shared" si="101"/>
        <v>15</v>
      </c>
      <c r="BB77" s="308">
        <f t="shared" si="86"/>
        <v>0</v>
      </c>
      <c r="BC77" s="308">
        <f t="shared" si="102"/>
        <v>0</v>
      </c>
      <c r="BD77" s="309">
        <f t="shared" si="87"/>
        <v>49.152542372881356</v>
      </c>
      <c r="BE77" s="309">
        <f t="shared" si="103"/>
        <v>29</v>
      </c>
      <c r="BF77" s="309">
        <f t="shared" si="88"/>
        <v>48.251748251748253</v>
      </c>
      <c r="BG77" s="309">
        <f t="shared" si="104"/>
        <v>69</v>
      </c>
      <c r="BH77" s="309">
        <f t="shared" si="89"/>
        <v>29.230769230769234</v>
      </c>
      <c r="BI77" s="309">
        <f t="shared" si="105"/>
        <v>19</v>
      </c>
      <c r="BJ77" s="309">
        <f t="shared" si="90"/>
        <v>30.434782608695656</v>
      </c>
      <c r="BK77" s="309">
        <f t="shared" si="106"/>
        <v>14</v>
      </c>
      <c r="BL77" s="309">
        <f t="shared" si="91"/>
        <v>35.416666666666671</v>
      </c>
      <c r="BM77" s="309">
        <f t="shared" si="107"/>
        <v>17</v>
      </c>
      <c r="BN77" s="308">
        <f t="shared" si="92"/>
        <v>0</v>
      </c>
      <c r="BO77" s="308">
        <f t="shared" si="108"/>
        <v>0</v>
      </c>
      <c r="BP77" s="308">
        <f t="shared" si="93"/>
        <v>0</v>
      </c>
      <c r="BQ77" s="308">
        <f t="shared" si="109"/>
        <v>0</v>
      </c>
      <c r="BR77" s="308">
        <f t="shared" si="94"/>
        <v>0</v>
      </c>
      <c r="BS77" s="308">
        <f t="shared" si="110"/>
        <v>0</v>
      </c>
      <c r="BT77" s="309">
        <f t="shared" si="95"/>
        <v>40.186915887850468</v>
      </c>
      <c r="BU77" s="309">
        <f t="shared" si="113"/>
        <v>172</v>
      </c>
      <c r="BV77" s="309"/>
      <c r="BW77" s="221"/>
      <c r="BY77">
        <v>1</v>
      </c>
      <c r="BZ77">
        <v>52.173913043478258</v>
      </c>
      <c r="CA77">
        <v>52.173913043478258</v>
      </c>
      <c r="CB77">
        <v>52.173913043478258</v>
      </c>
      <c r="CC77">
        <v>52.380952380952387</v>
      </c>
      <c r="CD77">
        <v>49.152542372881356</v>
      </c>
      <c r="CE77">
        <v>48.251748251748253</v>
      </c>
      <c r="CF77">
        <v>29.230769230769234</v>
      </c>
      <c r="CG77">
        <v>30.434782608695656</v>
      </c>
      <c r="CH77">
        <v>35.416666666666671</v>
      </c>
      <c r="CI77">
        <v>0</v>
      </c>
      <c r="CJ77">
        <v>0</v>
      </c>
      <c r="CK77">
        <v>0</v>
      </c>
      <c r="CM77" s="221">
        <v>1</v>
      </c>
      <c r="CN77" s="221">
        <f t="shared" si="111"/>
        <v>0.52173913043478259</v>
      </c>
      <c r="CO77" s="221">
        <f t="shared" si="111"/>
        <v>0.52173913043478259</v>
      </c>
      <c r="CP77" s="221">
        <f t="shared" si="111"/>
        <v>0.52173913043478259</v>
      </c>
      <c r="CQ77" s="221">
        <f t="shared" si="111"/>
        <v>0.52380952380952384</v>
      </c>
      <c r="CR77" s="221">
        <f t="shared" si="111"/>
        <v>0.49152542372881358</v>
      </c>
      <c r="CS77" s="221">
        <f t="shared" si="111"/>
        <v>0.48251748251748255</v>
      </c>
      <c r="CT77" s="221">
        <f t="shared" si="111"/>
        <v>0.29230769230769232</v>
      </c>
      <c r="CU77" s="221">
        <f t="shared" si="111"/>
        <v>0.30434782608695654</v>
      </c>
      <c r="CV77" s="221">
        <f t="shared" si="111"/>
        <v>0.35416666666666674</v>
      </c>
      <c r="CW77" s="221">
        <f t="shared" si="124"/>
        <v>0</v>
      </c>
      <c r="CX77" s="221">
        <f t="shared" si="125"/>
        <v>0</v>
      </c>
      <c r="CY77" s="221">
        <f t="shared" si="126"/>
        <v>0</v>
      </c>
      <c r="DA77" s="306">
        <v>1</v>
      </c>
      <c r="DB77" s="22" t="e">
        <f>#REF!</f>
        <v>#REF!</v>
      </c>
      <c r="DC77" s="22" t="e">
        <f>#REF!</f>
        <v>#REF!</v>
      </c>
      <c r="DD77" s="22" t="e">
        <f>#REF!</f>
        <v>#REF!</v>
      </c>
      <c r="DE77" s="22" t="e">
        <f>#REF!</f>
        <v>#REF!</v>
      </c>
      <c r="DF77" s="22" t="e">
        <f>#REF!</f>
        <v>#REF!</v>
      </c>
      <c r="DG77" s="22" t="e">
        <f>#REF!</f>
        <v>#REF!</v>
      </c>
      <c r="DH77" s="22" t="e">
        <f>#REF!</f>
        <v>#REF!</v>
      </c>
      <c r="DI77" s="22" t="e">
        <f>#REF!</f>
        <v>#REF!</v>
      </c>
      <c r="DJ77" s="22" t="e">
        <f>#REF!</f>
        <v>#REF!</v>
      </c>
      <c r="DK77" s="22" t="e">
        <f>#REF!</f>
        <v>#REF!</v>
      </c>
      <c r="DL77" s="22" t="e">
        <f>#REF!</f>
        <v>#REF!</v>
      </c>
      <c r="DM77" s="22" t="e">
        <f>#REF!</f>
        <v>#REF!</v>
      </c>
    </row>
    <row r="78" spans="2:117" x14ac:dyDescent="0.3">
      <c r="B78" t="s">
        <v>235</v>
      </c>
      <c r="E78">
        <v>60</v>
      </c>
      <c r="Q78" s="221" t="s">
        <v>86</v>
      </c>
      <c r="AT78" s="221"/>
      <c r="AU78" s="221" t="s">
        <v>36</v>
      </c>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Y78" t="s">
        <v>36</v>
      </c>
    </row>
    <row r="79" spans="2:117" x14ac:dyDescent="0.3">
      <c r="B79" t="s">
        <v>236</v>
      </c>
      <c r="E79">
        <v>130</v>
      </c>
      <c r="Q79" s="221" t="s">
        <v>57</v>
      </c>
      <c r="R79" s="221"/>
      <c r="S79" s="221">
        <v>1</v>
      </c>
      <c r="T79" s="221"/>
      <c r="U79" s="221">
        <v>2</v>
      </c>
      <c r="V79" s="221"/>
      <c r="W79" s="221">
        <v>3</v>
      </c>
      <c r="X79" s="221"/>
      <c r="Y79" s="221">
        <v>4</v>
      </c>
      <c r="Z79" s="221"/>
      <c r="AA79" s="221">
        <v>5</v>
      </c>
      <c r="AB79" s="221"/>
      <c r="AC79" s="221">
        <v>6</v>
      </c>
      <c r="AD79" s="221"/>
      <c r="AE79" s="221">
        <v>7</v>
      </c>
      <c r="AF79" s="221"/>
      <c r="AG79" s="221">
        <v>8</v>
      </c>
      <c r="AH79" s="221"/>
      <c r="AI79" s="221">
        <v>9</v>
      </c>
      <c r="AJ79" s="221"/>
      <c r="AK79" s="221">
        <v>10</v>
      </c>
      <c r="AL79" s="221"/>
      <c r="AM79" s="221">
        <v>11</v>
      </c>
      <c r="AN79" s="221"/>
      <c r="AO79" s="221">
        <v>12</v>
      </c>
      <c r="AP79" s="221"/>
      <c r="AQ79" s="221" t="s">
        <v>76</v>
      </c>
      <c r="AR79" s="221"/>
    </row>
    <row r="80" spans="2:117" x14ac:dyDescent="0.3">
      <c r="B80" t="s">
        <v>237</v>
      </c>
      <c r="E80">
        <v>140</v>
      </c>
      <c r="Q80" s="221"/>
      <c r="R80" s="221"/>
      <c r="S80" s="231" t="s">
        <v>159</v>
      </c>
      <c r="T80" s="221" t="s">
        <v>80</v>
      </c>
      <c r="U80" s="231" t="s">
        <v>159</v>
      </c>
      <c r="V80" s="221" t="s">
        <v>80</v>
      </c>
      <c r="W80" s="231" t="s">
        <v>159</v>
      </c>
      <c r="X80" s="221" t="s">
        <v>80</v>
      </c>
      <c r="Y80" s="231" t="s">
        <v>159</v>
      </c>
      <c r="Z80" s="221" t="s">
        <v>80</v>
      </c>
      <c r="AA80" s="231" t="s">
        <v>159</v>
      </c>
      <c r="AB80" s="221" t="s">
        <v>80</v>
      </c>
      <c r="AC80" s="231" t="s">
        <v>159</v>
      </c>
      <c r="AD80" s="221" t="s">
        <v>80</v>
      </c>
      <c r="AE80" s="231" t="s">
        <v>159</v>
      </c>
      <c r="AF80" s="221" t="s">
        <v>80</v>
      </c>
      <c r="AG80" s="231" t="s">
        <v>159</v>
      </c>
      <c r="AH80" s="221" t="s">
        <v>80</v>
      </c>
      <c r="AI80" s="231" t="s">
        <v>159</v>
      </c>
      <c r="AJ80" s="221" t="s">
        <v>80</v>
      </c>
      <c r="AK80" s="231" t="s">
        <v>159</v>
      </c>
      <c r="AL80" s="221" t="s">
        <v>80</v>
      </c>
      <c r="AM80" s="231" t="s">
        <v>159</v>
      </c>
      <c r="AN80" s="221" t="s">
        <v>80</v>
      </c>
      <c r="AO80" s="231" t="s">
        <v>159</v>
      </c>
      <c r="AP80" s="221" t="s">
        <v>80</v>
      </c>
      <c r="AQ80" s="231" t="s">
        <v>159</v>
      </c>
      <c r="AR80" s="221" t="s">
        <v>80</v>
      </c>
    </row>
    <row r="81" spans="2:44" x14ac:dyDescent="0.3">
      <c r="B81" t="s">
        <v>238</v>
      </c>
      <c r="E81">
        <v>142</v>
      </c>
      <c r="Q81" s="221" t="s">
        <v>82</v>
      </c>
      <c r="R81" s="221" t="s">
        <v>85</v>
      </c>
      <c r="S81" s="221">
        <v>32</v>
      </c>
      <c r="T81" s="221">
        <v>100</v>
      </c>
      <c r="U81" s="221">
        <v>26</v>
      </c>
      <c r="V81" s="221">
        <v>100</v>
      </c>
      <c r="W81" s="221">
        <v>179</v>
      </c>
      <c r="X81" s="221">
        <v>100</v>
      </c>
      <c r="Y81" s="221">
        <v>272</v>
      </c>
      <c r="Z81" s="221">
        <v>100</v>
      </c>
      <c r="AA81" s="221">
        <v>285</v>
      </c>
      <c r="AB81" s="221">
        <v>100</v>
      </c>
      <c r="AC81" s="221">
        <v>249</v>
      </c>
      <c r="AD81" s="221">
        <v>100</v>
      </c>
      <c r="AE81" s="221">
        <v>184</v>
      </c>
      <c r="AF81" s="221">
        <v>100</v>
      </c>
      <c r="AG81" s="221">
        <v>279</v>
      </c>
      <c r="AH81" s="221">
        <v>100</v>
      </c>
      <c r="AI81" s="221">
        <v>295</v>
      </c>
      <c r="AJ81" s="221">
        <v>100</v>
      </c>
      <c r="AK81" s="221">
        <v>253</v>
      </c>
      <c r="AL81" s="221">
        <v>100</v>
      </c>
      <c r="AM81" s="221">
        <v>64</v>
      </c>
      <c r="AN81" s="221">
        <v>100</v>
      </c>
      <c r="AO81" s="221">
        <v>93</v>
      </c>
      <c r="AP81" s="221">
        <v>100</v>
      </c>
      <c r="AQ81" s="222">
        <v>2211</v>
      </c>
      <c r="AR81" s="221">
        <v>100</v>
      </c>
    </row>
    <row r="82" spans="2:44" x14ac:dyDescent="0.3">
      <c r="B82" t="s">
        <v>239</v>
      </c>
      <c r="E82">
        <v>148</v>
      </c>
      <c r="Q82" s="221"/>
      <c r="R82" s="221">
        <v>20</v>
      </c>
      <c r="S82" s="221">
        <v>0</v>
      </c>
      <c r="T82" s="221">
        <v>0</v>
      </c>
      <c r="U82" s="221">
        <v>0</v>
      </c>
      <c r="V82" s="221">
        <v>0</v>
      </c>
      <c r="W82" s="221">
        <v>0</v>
      </c>
      <c r="X82" s="221">
        <v>0</v>
      </c>
      <c r="Y82" s="221">
        <v>0</v>
      </c>
      <c r="Z82" s="221">
        <v>0</v>
      </c>
      <c r="AA82" s="221">
        <v>0</v>
      </c>
      <c r="AB82" s="221">
        <v>0</v>
      </c>
      <c r="AC82" s="221">
        <v>0</v>
      </c>
      <c r="AD82" s="221">
        <v>0</v>
      </c>
      <c r="AE82" s="221">
        <v>0</v>
      </c>
      <c r="AF82" s="221">
        <v>0</v>
      </c>
      <c r="AG82" s="221">
        <v>0</v>
      </c>
      <c r="AH82" s="221">
        <v>0</v>
      </c>
      <c r="AI82" s="221">
        <v>0</v>
      </c>
      <c r="AJ82" s="221">
        <v>0</v>
      </c>
      <c r="AK82" s="221">
        <v>0</v>
      </c>
      <c r="AL82" s="221">
        <v>0</v>
      </c>
      <c r="AM82" s="221">
        <v>0</v>
      </c>
      <c r="AN82" s="221">
        <v>0</v>
      </c>
      <c r="AO82" s="221">
        <v>0</v>
      </c>
      <c r="AP82" s="221">
        <v>0</v>
      </c>
      <c r="AQ82" s="221">
        <v>0</v>
      </c>
      <c r="AR82" s="221">
        <v>0</v>
      </c>
    </row>
    <row r="83" spans="2:44" x14ac:dyDescent="0.3">
      <c r="B83" t="s">
        <v>240</v>
      </c>
      <c r="E83">
        <v>154</v>
      </c>
      <c r="Q83" s="221"/>
      <c r="R83" s="221">
        <v>19</v>
      </c>
      <c r="S83" s="221">
        <v>0</v>
      </c>
      <c r="T83" s="221">
        <v>0</v>
      </c>
      <c r="U83" s="221">
        <v>0</v>
      </c>
      <c r="V83" s="221">
        <v>0</v>
      </c>
      <c r="W83" s="221">
        <v>0</v>
      </c>
      <c r="X83" s="221">
        <v>0</v>
      </c>
      <c r="Y83" s="221">
        <v>0</v>
      </c>
      <c r="Z83" s="221">
        <v>0</v>
      </c>
      <c r="AA83" s="221">
        <v>0</v>
      </c>
      <c r="AB83" s="221">
        <v>0</v>
      </c>
      <c r="AC83" s="221">
        <v>0</v>
      </c>
      <c r="AD83" s="221">
        <v>0</v>
      </c>
      <c r="AE83" s="221">
        <v>0</v>
      </c>
      <c r="AF83" s="221">
        <v>0</v>
      </c>
      <c r="AG83" s="221">
        <v>0</v>
      </c>
      <c r="AH83" s="221">
        <v>0</v>
      </c>
      <c r="AI83" s="221">
        <v>0</v>
      </c>
      <c r="AJ83" s="221">
        <v>0</v>
      </c>
      <c r="AK83" s="221">
        <v>0</v>
      </c>
      <c r="AL83" s="221">
        <v>0</v>
      </c>
      <c r="AM83" s="221">
        <v>0</v>
      </c>
      <c r="AN83" s="221">
        <v>0</v>
      </c>
      <c r="AO83" s="221">
        <v>0</v>
      </c>
      <c r="AP83" s="221">
        <v>0</v>
      </c>
      <c r="AQ83" s="221">
        <v>0</v>
      </c>
      <c r="AR83" s="221">
        <v>0</v>
      </c>
    </row>
    <row r="84" spans="2:44" x14ac:dyDescent="0.3">
      <c r="B84" t="s">
        <v>241</v>
      </c>
      <c r="E84">
        <v>160</v>
      </c>
      <c r="Q84" s="221"/>
      <c r="R84" s="221">
        <v>18</v>
      </c>
      <c r="S84" s="221">
        <v>0</v>
      </c>
      <c r="T84" s="221">
        <v>0</v>
      </c>
      <c r="U84" s="221">
        <v>0</v>
      </c>
      <c r="V84" s="221">
        <v>0</v>
      </c>
      <c r="W84" s="221">
        <v>0</v>
      </c>
      <c r="X84" s="221">
        <v>0</v>
      </c>
      <c r="Y84" s="221">
        <v>0</v>
      </c>
      <c r="Z84" s="221">
        <v>0</v>
      </c>
      <c r="AA84" s="221">
        <v>0</v>
      </c>
      <c r="AB84" s="221">
        <v>0</v>
      </c>
      <c r="AC84" s="221">
        <v>0</v>
      </c>
      <c r="AD84" s="221">
        <v>0</v>
      </c>
      <c r="AE84" s="221">
        <v>0</v>
      </c>
      <c r="AF84" s="221">
        <v>0</v>
      </c>
      <c r="AG84" s="221">
        <v>0</v>
      </c>
      <c r="AH84" s="221">
        <v>0</v>
      </c>
      <c r="AI84" s="221">
        <v>0</v>
      </c>
      <c r="AJ84" s="221">
        <v>0</v>
      </c>
      <c r="AK84" s="221">
        <v>0</v>
      </c>
      <c r="AL84" s="221">
        <v>0</v>
      </c>
      <c r="AM84" s="221">
        <v>0</v>
      </c>
      <c r="AN84" s="221">
        <v>0</v>
      </c>
      <c r="AO84" s="221">
        <v>0</v>
      </c>
      <c r="AP84" s="221">
        <v>0</v>
      </c>
      <c r="AQ84" s="221">
        <v>0</v>
      </c>
      <c r="AR84" s="221">
        <v>0</v>
      </c>
    </row>
    <row r="85" spans="2:44" x14ac:dyDescent="0.3">
      <c r="B85" t="s">
        <v>247</v>
      </c>
      <c r="E85">
        <v>230</v>
      </c>
      <c r="Q85" s="221"/>
      <c r="R85" s="221">
        <v>17</v>
      </c>
      <c r="S85" s="221">
        <v>0</v>
      </c>
      <c r="T85" s="221">
        <v>0</v>
      </c>
      <c r="U85" s="221">
        <v>0</v>
      </c>
      <c r="V85" s="221">
        <v>0</v>
      </c>
      <c r="W85" s="221">
        <v>0</v>
      </c>
      <c r="X85" s="221">
        <v>0</v>
      </c>
      <c r="Y85" s="221">
        <v>0</v>
      </c>
      <c r="Z85" s="221">
        <v>0</v>
      </c>
      <c r="AA85" s="221">
        <v>0</v>
      </c>
      <c r="AB85" s="221">
        <v>0</v>
      </c>
      <c r="AC85" s="221">
        <v>0</v>
      </c>
      <c r="AD85" s="221">
        <v>0</v>
      </c>
      <c r="AE85" s="221">
        <v>0</v>
      </c>
      <c r="AF85" s="221">
        <v>0</v>
      </c>
      <c r="AG85" s="221">
        <v>0</v>
      </c>
      <c r="AH85" s="221">
        <v>0</v>
      </c>
      <c r="AI85" s="221">
        <v>0</v>
      </c>
      <c r="AJ85" s="221">
        <v>0</v>
      </c>
      <c r="AK85" s="221">
        <v>0</v>
      </c>
      <c r="AL85" s="221">
        <v>0</v>
      </c>
      <c r="AM85" s="221">
        <v>0</v>
      </c>
      <c r="AN85" s="221">
        <v>0</v>
      </c>
      <c r="AO85" s="221">
        <v>0</v>
      </c>
      <c r="AP85" s="221">
        <v>0</v>
      </c>
      <c r="AQ85" s="221">
        <v>0</v>
      </c>
      <c r="AR85" s="221">
        <v>0</v>
      </c>
    </row>
    <row r="86" spans="2:44" x14ac:dyDescent="0.3">
      <c r="B86" t="s">
        <v>242</v>
      </c>
      <c r="E86">
        <v>240</v>
      </c>
      <c r="Q86" s="221"/>
      <c r="R86" s="221">
        <v>16</v>
      </c>
      <c r="S86" s="221">
        <v>0</v>
      </c>
      <c r="T86" s="221">
        <v>0</v>
      </c>
      <c r="U86" s="221">
        <v>0</v>
      </c>
      <c r="V86" s="221">
        <v>0</v>
      </c>
      <c r="W86" s="221">
        <v>0</v>
      </c>
      <c r="X86" s="221">
        <v>0</v>
      </c>
      <c r="Y86" s="221">
        <v>0</v>
      </c>
      <c r="Z86" s="221">
        <v>0</v>
      </c>
      <c r="AA86" s="221">
        <v>0</v>
      </c>
      <c r="AB86" s="221">
        <v>0</v>
      </c>
      <c r="AC86" s="221">
        <v>0</v>
      </c>
      <c r="AD86" s="221">
        <v>0</v>
      </c>
      <c r="AE86" s="221">
        <v>0</v>
      </c>
      <c r="AF86" s="221">
        <v>0</v>
      </c>
      <c r="AG86" s="221">
        <v>0</v>
      </c>
      <c r="AH86" s="221">
        <v>0</v>
      </c>
      <c r="AI86" s="221">
        <v>0</v>
      </c>
      <c r="AJ86" s="221">
        <v>0</v>
      </c>
      <c r="AK86" s="221">
        <v>0</v>
      </c>
      <c r="AL86" s="221">
        <v>0</v>
      </c>
      <c r="AM86" s="221">
        <v>0</v>
      </c>
      <c r="AN86" s="221">
        <v>0</v>
      </c>
      <c r="AO86" s="221">
        <v>0</v>
      </c>
      <c r="AP86" s="221">
        <v>0</v>
      </c>
      <c r="AQ86" s="221">
        <v>0</v>
      </c>
      <c r="AR86" s="221">
        <v>0</v>
      </c>
    </row>
    <row r="87" spans="2:44" x14ac:dyDescent="0.3">
      <c r="B87" t="s">
        <v>243</v>
      </c>
      <c r="E87">
        <v>242</v>
      </c>
      <c r="Q87" s="221"/>
      <c r="R87" s="221">
        <v>15</v>
      </c>
      <c r="S87" s="221">
        <v>0</v>
      </c>
      <c r="T87" s="221">
        <v>0</v>
      </c>
      <c r="U87" s="221">
        <v>0</v>
      </c>
      <c r="V87" s="221">
        <v>0</v>
      </c>
      <c r="W87" s="221">
        <v>0</v>
      </c>
      <c r="X87" s="221">
        <v>0</v>
      </c>
      <c r="Y87" s="221">
        <v>0</v>
      </c>
      <c r="Z87" s="221">
        <v>0</v>
      </c>
      <c r="AA87" s="221">
        <v>0</v>
      </c>
      <c r="AB87" s="221">
        <v>0</v>
      </c>
      <c r="AC87" s="221">
        <v>0</v>
      </c>
      <c r="AD87" s="221">
        <v>0</v>
      </c>
      <c r="AE87" s="221">
        <v>0</v>
      </c>
      <c r="AF87" s="221">
        <v>0</v>
      </c>
      <c r="AG87" s="221">
        <v>0</v>
      </c>
      <c r="AH87" s="221">
        <v>0</v>
      </c>
      <c r="AI87" s="221">
        <v>0</v>
      </c>
      <c r="AJ87" s="221">
        <v>0</v>
      </c>
      <c r="AK87" s="221">
        <v>0</v>
      </c>
      <c r="AL87" s="221">
        <v>0</v>
      </c>
      <c r="AM87" s="221">
        <v>0</v>
      </c>
      <c r="AN87" s="221">
        <v>0</v>
      </c>
      <c r="AO87" s="221">
        <v>0</v>
      </c>
      <c r="AP87" s="221">
        <v>0</v>
      </c>
      <c r="AQ87" s="221">
        <v>0</v>
      </c>
      <c r="AR87" s="221">
        <v>0</v>
      </c>
    </row>
    <row r="88" spans="2:44" x14ac:dyDescent="0.3">
      <c r="B88" t="s">
        <v>244</v>
      </c>
      <c r="E88">
        <v>248</v>
      </c>
      <c r="Q88" s="221"/>
      <c r="R88" s="221">
        <v>14</v>
      </c>
      <c r="S88" s="221">
        <v>0</v>
      </c>
      <c r="T88" s="221">
        <v>0</v>
      </c>
      <c r="U88" s="221">
        <v>0</v>
      </c>
      <c r="V88" s="221">
        <v>0</v>
      </c>
      <c r="W88" s="221">
        <v>0</v>
      </c>
      <c r="X88" s="221">
        <v>0</v>
      </c>
      <c r="Y88" s="221">
        <v>0</v>
      </c>
      <c r="Z88" s="221">
        <v>0</v>
      </c>
      <c r="AA88" s="221">
        <v>0</v>
      </c>
      <c r="AB88" s="221">
        <v>0</v>
      </c>
      <c r="AC88" s="221">
        <v>0</v>
      </c>
      <c r="AD88" s="221">
        <v>0</v>
      </c>
      <c r="AE88" s="221">
        <v>0</v>
      </c>
      <c r="AF88" s="221">
        <v>0</v>
      </c>
      <c r="AG88" s="221">
        <v>0</v>
      </c>
      <c r="AH88" s="221">
        <v>0</v>
      </c>
      <c r="AI88" s="221">
        <v>0</v>
      </c>
      <c r="AJ88" s="221">
        <v>0</v>
      </c>
      <c r="AK88" s="221">
        <v>0</v>
      </c>
      <c r="AL88" s="221">
        <v>0</v>
      </c>
      <c r="AM88" s="221">
        <v>0</v>
      </c>
      <c r="AN88" s="221">
        <v>0</v>
      </c>
      <c r="AO88" s="221">
        <v>0</v>
      </c>
      <c r="AP88" s="221">
        <v>0</v>
      </c>
      <c r="AQ88" s="221">
        <v>0</v>
      </c>
      <c r="AR88" s="221">
        <v>0</v>
      </c>
    </row>
    <row r="89" spans="2:44" x14ac:dyDescent="0.3">
      <c r="B89" t="s">
        <v>245</v>
      </c>
      <c r="E89">
        <v>254</v>
      </c>
      <c r="Q89" s="221"/>
      <c r="R89" s="221">
        <v>13</v>
      </c>
      <c r="S89" s="221">
        <v>0</v>
      </c>
      <c r="T89" s="221">
        <v>0</v>
      </c>
      <c r="U89" s="221">
        <v>0</v>
      </c>
      <c r="V89" s="221">
        <v>0</v>
      </c>
      <c r="W89" s="221">
        <v>0</v>
      </c>
      <c r="X89" s="221">
        <v>0</v>
      </c>
      <c r="Y89" s="221">
        <v>0</v>
      </c>
      <c r="Z89" s="221">
        <v>0</v>
      </c>
      <c r="AA89" s="221">
        <v>0</v>
      </c>
      <c r="AB89" s="221">
        <v>0</v>
      </c>
      <c r="AC89" s="221">
        <v>0</v>
      </c>
      <c r="AD89" s="221">
        <v>0</v>
      </c>
      <c r="AE89" s="221">
        <v>0</v>
      </c>
      <c r="AF89" s="221">
        <v>0</v>
      </c>
      <c r="AG89" s="221">
        <v>0</v>
      </c>
      <c r="AH89" s="221">
        <v>0</v>
      </c>
      <c r="AI89" s="221">
        <v>0</v>
      </c>
      <c r="AJ89" s="221">
        <v>0</v>
      </c>
      <c r="AK89" s="221">
        <v>0</v>
      </c>
      <c r="AL89" s="221">
        <v>0</v>
      </c>
      <c r="AM89" s="221">
        <v>0</v>
      </c>
      <c r="AN89" s="221">
        <v>0</v>
      </c>
      <c r="AO89" s="221">
        <v>0</v>
      </c>
      <c r="AP89" s="221">
        <v>0</v>
      </c>
      <c r="AQ89" s="221">
        <v>0</v>
      </c>
      <c r="AR89" s="221">
        <v>0</v>
      </c>
    </row>
    <row r="90" spans="2:44" x14ac:dyDescent="0.3">
      <c r="B90" t="s">
        <v>246</v>
      </c>
      <c r="E90">
        <v>260</v>
      </c>
      <c r="Q90" s="221"/>
      <c r="R90" s="221">
        <v>12</v>
      </c>
      <c r="S90" s="221">
        <v>0</v>
      </c>
      <c r="T90" s="221">
        <v>0</v>
      </c>
      <c r="U90" s="221">
        <v>0</v>
      </c>
      <c r="V90" s="221">
        <v>0</v>
      </c>
      <c r="W90" s="221">
        <v>0</v>
      </c>
      <c r="X90" s="221">
        <v>0</v>
      </c>
      <c r="Y90" s="221">
        <v>0</v>
      </c>
      <c r="Z90" s="221">
        <v>0</v>
      </c>
      <c r="AA90" s="221">
        <v>0</v>
      </c>
      <c r="AB90" s="221">
        <v>0</v>
      </c>
      <c r="AC90" s="221">
        <v>0</v>
      </c>
      <c r="AD90" s="221">
        <v>0</v>
      </c>
      <c r="AE90" s="221">
        <v>0</v>
      </c>
      <c r="AF90" s="221">
        <v>0</v>
      </c>
      <c r="AG90" s="221">
        <v>0</v>
      </c>
      <c r="AH90" s="221">
        <v>0</v>
      </c>
      <c r="AI90" s="221">
        <v>0</v>
      </c>
      <c r="AJ90" s="221">
        <v>0</v>
      </c>
      <c r="AK90" s="221">
        <v>0</v>
      </c>
      <c r="AL90" s="221">
        <v>0</v>
      </c>
      <c r="AM90" s="221">
        <v>0</v>
      </c>
      <c r="AN90" s="221">
        <v>0</v>
      </c>
      <c r="AO90" s="221">
        <v>0</v>
      </c>
      <c r="AP90" s="221">
        <v>0</v>
      </c>
      <c r="AQ90" s="221">
        <v>0</v>
      </c>
      <c r="AR90" s="221">
        <v>0</v>
      </c>
    </row>
    <row r="91" spans="2:44" x14ac:dyDescent="0.3">
      <c r="Q91" s="221"/>
      <c r="R91" s="221">
        <v>11</v>
      </c>
      <c r="S91" s="221">
        <v>0</v>
      </c>
      <c r="T91" s="221">
        <v>0</v>
      </c>
      <c r="U91" s="221">
        <v>0</v>
      </c>
      <c r="V91" s="221">
        <v>0</v>
      </c>
      <c r="W91" s="221">
        <v>0</v>
      </c>
      <c r="X91" s="221">
        <v>0</v>
      </c>
      <c r="Y91" s="221">
        <v>0</v>
      </c>
      <c r="Z91" s="221">
        <v>0</v>
      </c>
      <c r="AA91" s="221">
        <v>0</v>
      </c>
      <c r="AB91" s="221">
        <v>0</v>
      </c>
      <c r="AC91" s="221">
        <v>0</v>
      </c>
      <c r="AD91" s="221">
        <v>0</v>
      </c>
      <c r="AE91" s="221">
        <v>0</v>
      </c>
      <c r="AF91" s="221">
        <v>0</v>
      </c>
      <c r="AG91" s="221">
        <v>0</v>
      </c>
      <c r="AH91" s="221">
        <v>0</v>
      </c>
      <c r="AI91" s="221">
        <v>0</v>
      </c>
      <c r="AJ91" s="221">
        <v>0</v>
      </c>
      <c r="AK91" s="221">
        <v>0</v>
      </c>
      <c r="AL91" s="221">
        <v>0</v>
      </c>
      <c r="AM91" s="221">
        <v>0</v>
      </c>
      <c r="AN91" s="221">
        <v>0</v>
      </c>
      <c r="AO91" s="221">
        <v>0</v>
      </c>
      <c r="AP91" s="221">
        <v>0</v>
      </c>
      <c r="AQ91" s="221">
        <v>0</v>
      </c>
      <c r="AR91" s="221">
        <v>0</v>
      </c>
    </row>
    <row r="92" spans="2:44" x14ac:dyDescent="0.3">
      <c r="Q92" s="221"/>
      <c r="R92" s="221">
        <v>10</v>
      </c>
      <c r="S92" s="221">
        <v>0</v>
      </c>
      <c r="T92" s="221">
        <v>0</v>
      </c>
      <c r="U92" s="221">
        <v>0</v>
      </c>
      <c r="V92" s="221">
        <v>0</v>
      </c>
      <c r="W92" s="221">
        <v>0</v>
      </c>
      <c r="X92" s="221">
        <v>0</v>
      </c>
      <c r="Y92" s="221">
        <v>0</v>
      </c>
      <c r="Z92" s="221">
        <v>0</v>
      </c>
      <c r="AA92" s="221">
        <v>0</v>
      </c>
      <c r="AB92" s="221">
        <v>0</v>
      </c>
      <c r="AC92" s="221">
        <v>6</v>
      </c>
      <c r="AD92" s="221">
        <v>2.41</v>
      </c>
      <c r="AE92" s="221">
        <v>0</v>
      </c>
      <c r="AF92" s="221">
        <v>0</v>
      </c>
      <c r="AG92" s="221">
        <v>0</v>
      </c>
      <c r="AH92" s="221">
        <v>0</v>
      </c>
      <c r="AI92" s="221">
        <v>0</v>
      </c>
      <c r="AJ92" s="221">
        <v>0</v>
      </c>
      <c r="AK92" s="221">
        <v>1</v>
      </c>
      <c r="AL92" s="221">
        <v>0.4</v>
      </c>
      <c r="AM92" s="221">
        <v>0</v>
      </c>
      <c r="AN92" s="221">
        <v>0</v>
      </c>
      <c r="AO92" s="221">
        <v>0</v>
      </c>
      <c r="AP92" s="221">
        <v>0</v>
      </c>
      <c r="AQ92" s="221">
        <v>7</v>
      </c>
      <c r="AR92" s="221">
        <v>0.32</v>
      </c>
    </row>
    <row r="93" spans="2:44" x14ac:dyDescent="0.3">
      <c r="Q93" s="221"/>
      <c r="R93" s="221">
        <v>9</v>
      </c>
      <c r="S93" s="221">
        <v>0</v>
      </c>
      <c r="T93" s="221">
        <v>0</v>
      </c>
      <c r="U93" s="221">
        <v>0</v>
      </c>
      <c r="V93" s="221">
        <v>0</v>
      </c>
      <c r="W93" s="221">
        <v>0</v>
      </c>
      <c r="X93" s="221">
        <v>0</v>
      </c>
      <c r="Y93" s="221">
        <v>0</v>
      </c>
      <c r="Z93" s="221">
        <v>0</v>
      </c>
      <c r="AA93" s="221">
        <v>0</v>
      </c>
      <c r="AB93" s="221">
        <v>0</v>
      </c>
      <c r="AC93" s="221">
        <v>12</v>
      </c>
      <c r="AD93" s="221">
        <v>4.82</v>
      </c>
      <c r="AE93" s="221">
        <v>0</v>
      </c>
      <c r="AF93" s="221">
        <v>0</v>
      </c>
      <c r="AG93" s="221">
        <v>0</v>
      </c>
      <c r="AH93" s="221">
        <v>0</v>
      </c>
      <c r="AI93" s="221">
        <v>0</v>
      </c>
      <c r="AJ93" s="221">
        <v>0</v>
      </c>
      <c r="AK93" s="221">
        <v>3</v>
      </c>
      <c r="AL93" s="221">
        <v>1.19</v>
      </c>
      <c r="AM93" s="221">
        <v>0</v>
      </c>
      <c r="AN93" s="221">
        <v>0</v>
      </c>
      <c r="AO93" s="221">
        <v>0</v>
      </c>
      <c r="AP93" s="221">
        <v>0</v>
      </c>
      <c r="AQ93" s="221">
        <v>15</v>
      </c>
      <c r="AR93" s="221">
        <v>0.68</v>
      </c>
    </row>
    <row r="94" spans="2:44" x14ac:dyDescent="0.3">
      <c r="Q94" s="221"/>
      <c r="R94" s="221">
        <v>8</v>
      </c>
      <c r="S94" s="221">
        <v>0</v>
      </c>
      <c r="T94" s="221">
        <v>0</v>
      </c>
      <c r="U94" s="221">
        <v>0</v>
      </c>
      <c r="V94" s="221">
        <v>0</v>
      </c>
      <c r="W94" s="221">
        <v>0</v>
      </c>
      <c r="X94" s="221">
        <v>0</v>
      </c>
      <c r="Y94" s="221">
        <v>0</v>
      </c>
      <c r="Z94" s="221">
        <v>0</v>
      </c>
      <c r="AA94" s="221">
        <v>0</v>
      </c>
      <c r="AB94" s="221">
        <v>0</v>
      </c>
      <c r="AC94" s="221">
        <v>18</v>
      </c>
      <c r="AD94" s="221">
        <v>7.23</v>
      </c>
      <c r="AE94" s="221">
        <v>0</v>
      </c>
      <c r="AF94" s="221">
        <v>0</v>
      </c>
      <c r="AG94" s="221">
        <v>0</v>
      </c>
      <c r="AH94" s="221">
        <v>0</v>
      </c>
      <c r="AI94" s="221">
        <v>0</v>
      </c>
      <c r="AJ94" s="221">
        <v>0</v>
      </c>
      <c r="AK94" s="221">
        <v>5</v>
      </c>
      <c r="AL94" s="221">
        <v>1.98</v>
      </c>
      <c r="AM94" s="221">
        <v>0</v>
      </c>
      <c r="AN94" s="221">
        <v>0</v>
      </c>
      <c r="AO94" s="221">
        <v>0</v>
      </c>
      <c r="AP94" s="221">
        <v>0</v>
      </c>
      <c r="AQ94" s="221">
        <v>23</v>
      </c>
      <c r="AR94" s="221">
        <v>1.04</v>
      </c>
    </row>
    <row r="95" spans="2:44" x14ac:dyDescent="0.3">
      <c r="Q95" s="221"/>
      <c r="R95" s="221">
        <v>7</v>
      </c>
      <c r="S95" s="221">
        <v>0</v>
      </c>
      <c r="T95" s="221">
        <v>0</v>
      </c>
      <c r="U95" s="221">
        <v>0</v>
      </c>
      <c r="V95" s="221">
        <v>0</v>
      </c>
      <c r="W95" s="221">
        <v>0</v>
      </c>
      <c r="X95" s="221">
        <v>0</v>
      </c>
      <c r="Y95" s="221">
        <v>0</v>
      </c>
      <c r="Z95" s="221">
        <v>0</v>
      </c>
      <c r="AA95" s="221">
        <v>0</v>
      </c>
      <c r="AB95" s="221">
        <v>0</v>
      </c>
      <c r="AC95" s="221">
        <v>24</v>
      </c>
      <c r="AD95" s="221">
        <v>9.64</v>
      </c>
      <c r="AE95" s="221">
        <v>0</v>
      </c>
      <c r="AF95" s="221">
        <v>0</v>
      </c>
      <c r="AG95" s="221">
        <v>0</v>
      </c>
      <c r="AH95" s="221">
        <v>0</v>
      </c>
      <c r="AI95" s="221">
        <v>0</v>
      </c>
      <c r="AJ95" s="221">
        <v>0</v>
      </c>
      <c r="AK95" s="221">
        <v>7</v>
      </c>
      <c r="AL95" s="221">
        <v>2.77</v>
      </c>
      <c r="AM95" s="221">
        <v>0</v>
      </c>
      <c r="AN95" s="221">
        <v>0</v>
      </c>
      <c r="AO95" s="221">
        <v>0</v>
      </c>
      <c r="AP95" s="221">
        <v>0</v>
      </c>
      <c r="AQ95" s="221">
        <v>31</v>
      </c>
      <c r="AR95" s="221">
        <v>1.4</v>
      </c>
    </row>
    <row r="96" spans="2:44" x14ac:dyDescent="0.3">
      <c r="Q96" s="221"/>
      <c r="R96" s="221">
        <v>6</v>
      </c>
      <c r="S96" s="221">
        <v>0</v>
      </c>
      <c r="T96" s="221">
        <v>0</v>
      </c>
      <c r="U96" s="221">
        <v>0</v>
      </c>
      <c r="V96" s="221">
        <v>0</v>
      </c>
      <c r="W96" s="221">
        <v>0</v>
      </c>
      <c r="X96" s="221">
        <v>0</v>
      </c>
      <c r="Y96" s="221">
        <v>0</v>
      </c>
      <c r="Z96" s="221">
        <v>0</v>
      </c>
      <c r="AA96" s="221">
        <v>0</v>
      </c>
      <c r="AB96" s="221">
        <v>0</v>
      </c>
      <c r="AC96" s="221">
        <v>30</v>
      </c>
      <c r="AD96" s="221">
        <v>12.05</v>
      </c>
      <c r="AE96" s="221">
        <v>0</v>
      </c>
      <c r="AF96" s="221">
        <v>0</v>
      </c>
      <c r="AG96" s="221">
        <v>0</v>
      </c>
      <c r="AH96" s="221">
        <v>0</v>
      </c>
      <c r="AI96" s="221">
        <v>1</v>
      </c>
      <c r="AJ96" s="221">
        <v>0.34</v>
      </c>
      <c r="AK96" s="221">
        <v>9</v>
      </c>
      <c r="AL96" s="221">
        <v>3.56</v>
      </c>
      <c r="AM96" s="221">
        <v>0</v>
      </c>
      <c r="AN96" s="221">
        <v>0</v>
      </c>
      <c r="AO96" s="221">
        <v>0</v>
      </c>
      <c r="AP96" s="221">
        <v>0</v>
      </c>
      <c r="AQ96" s="221">
        <v>40</v>
      </c>
      <c r="AR96" s="221">
        <v>1.81</v>
      </c>
    </row>
    <row r="97" spans="17:44" x14ac:dyDescent="0.3">
      <c r="Q97" s="221"/>
      <c r="R97" s="221">
        <v>5</v>
      </c>
      <c r="S97" s="221">
        <v>0</v>
      </c>
      <c r="T97" s="221">
        <v>0</v>
      </c>
      <c r="U97" s="221">
        <v>0</v>
      </c>
      <c r="V97" s="221">
        <v>0</v>
      </c>
      <c r="W97" s="221">
        <v>0</v>
      </c>
      <c r="X97" s="221">
        <v>0</v>
      </c>
      <c r="Y97" s="221">
        <v>3</v>
      </c>
      <c r="Z97" s="221">
        <v>1.1000000000000001</v>
      </c>
      <c r="AA97" s="221">
        <v>0</v>
      </c>
      <c r="AB97" s="221">
        <v>0</v>
      </c>
      <c r="AC97" s="221">
        <v>36</v>
      </c>
      <c r="AD97" s="221">
        <v>14.46</v>
      </c>
      <c r="AE97" s="221">
        <v>3</v>
      </c>
      <c r="AF97" s="221">
        <v>1.63</v>
      </c>
      <c r="AG97" s="221">
        <v>0</v>
      </c>
      <c r="AH97" s="221">
        <v>0</v>
      </c>
      <c r="AI97" s="221">
        <v>2</v>
      </c>
      <c r="AJ97" s="221">
        <v>0.68</v>
      </c>
      <c r="AK97" s="221">
        <v>11</v>
      </c>
      <c r="AL97" s="221">
        <v>4.3499999999999996</v>
      </c>
      <c r="AM97" s="221">
        <v>0</v>
      </c>
      <c r="AN97" s="221">
        <v>0</v>
      </c>
      <c r="AO97" s="221">
        <v>0</v>
      </c>
      <c r="AP97" s="221">
        <v>0</v>
      </c>
      <c r="AQ97" s="221">
        <v>55</v>
      </c>
      <c r="AR97" s="221">
        <v>2.4900000000000002</v>
      </c>
    </row>
    <row r="98" spans="17:44" x14ac:dyDescent="0.3">
      <c r="Q98" s="221">
        <f>(W98/$W$81)*100</f>
        <v>0.55865921787709494</v>
      </c>
      <c r="R98" s="221">
        <v>4</v>
      </c>
      <c r="S98" s="221">
        <v>0</v>
      </c>
      <c r="T98" s="221">
        <v>0</v>
      </c>
      <c r="U98" s="221">
        <v>0</v>
      </c>
      <c r="V98" s="221">
        <v>0</v>
      </c>
      <c r="W98" s="221">
        <v>1</v>
      </c>
      <c r="X98" s="221">
        <v>0.56000000000000005</v>
      </c>
      <c r="Y98" s="221">
        <v>8</v>
      </c>
      <c r="Z98" s="221">
        <v>2.94</v>
      </c>
      <c r="AA98" s="221">
        <v>0</v>
      </c>
      <c r="AB98" s="221">
        <v>0</v>
      </c>
      <c r="AC98" s="221">
        <v>42</v>
      </c>
      <c r="AD98" s="221">
        <v>16.87</v>
      </c>
      <c r="AE98" s="221">
        <v>7</v>
      </c>
      <c r="AF98" s="221">
        <v>3.8</v>
      </c>
      <c r="AG98" s="221">
        <v>0</v>
      </c>
      <c r="AH98" s="221">
        <v>0</v>
      </c>
      <c r="AI98" s="221">
        <v>3</v>
      </c>
      <c r="AJ98" s="221">
        <v>1.02</v>
      </c>
      <c r="AK98" s="221">
        <v>13</v>
      </c>
      <c r="AL98" s="221">
        <v>5.14</v>
      </c>
      <c r="AM98" s="221">
        <v>0</v>
      </c>
      <c r="AN98" s="221">
        <v>0</v>
      </c>
      <c r="AO98" s="221">
        <v>0</v>
      </c>
      <c r="AP98" s="221">
        <v>0</v>
      </c>
      <c r="AQ98" s="221">
        <v>74</v>
      </c>
      <c r="AR98" s="221">
        <v>3.35</v>
      </c>
    </row>
    <row r="99" spans="17:44" x14ac:dyDescent="0.3">
      <c r="Q99" s="221">
        <f>(W99/$W$81)*100</f>
        <v>5.027932960893855</v>
      </c>
      <c r="R99" s="221">
        <v>3</v>
      </c>
      <c r="S99" s="221">
        <v>0</v>
      </c>
      <c r="T99" s="221">
        <v>0</v>
      </c>
      <c r="U99" s="221">
        <v>0</v>
      </c>
      <c r="V99" s="221">
        <v>0</v>
      </c>
      <c r="W99" s="221">
        <v>9</v>
      </c>
      <c r="X99" s="221">
        <v>5.03</v>
      </c>
      <c r="Y99" s="221">
        <v>13</v>
      </c>
      <c r="Z99" s="221">
        <v>4.78</v>
      </c>
      <c r="AA99" s="221">
        <v>0</v>
      </c>
      <c r="AB99" s="221">
        <v>0</v>
      </c>
      <c r="AC99" s="221">
        <v>48</v>
      </c>
      <c r="AD99" s="221">
        <v>19.28</v>
      </c>
      <c r="AE99" s="221">
        <v>16</v>
      </c>
      <c r="AF99" s="221">
        <v>8.6999999999999993</v>
      </c>
      <c r="AG99" s="221">
        <v>0</v>
      </c>
      <c r="AH99" s="221">
        <v>0</v>
      </c>
      <c r="AI99" s="221">
        <v>4</v>
      </c>
      <c r="AJ99" s="221">
        <v>1.36</v>
      </c>
      <c r="AK99" s="221">
        <v>17</v>
      </c>
      <c r="AL99" s="221">
        <v>6.72</v>
      </c>
      <c r="AM99" s="221">
        <v>3</v>
      </c>
      <c r="AN99" s="221">
        <v>4.6900000000000004</v>
      </c>
      <c r="AO99" s="221">
        <v>3</v>
      </c>
      <c r="AP99" s="221">
        <v>3.23</v>
      </c>
      <c r="AQ99" s="221">
        <v>113</v>
      </c>
      <c r="AR99" s="221">
        <v>5.1100000000000003</v>
      </c>
    </row>
    <row r="100" spans="17:44" x14ac:dyDescent="0.3">
      <c r="Q100" s="221">
        <f>(W100/$W$81)*100</f>
        <v>18.994413407821227</v>
      </c>
      <c r="R100" s="221">
        <v>2</v>
      </c>
      <c r="S100" s="221">
        <v>3</v>
      </c>
      <c r="T100" s="221">
        <v>9.3800000000000008</v>
      </c>
      <c r="U100" s="221">
        <v>2</v>
      </c>
      <c r="V100" s="221">
        <v>7.69</v>
      </c>
      <c r="W100" s="221">
        <v>34</v>
      </c>
      <c r="X100" s="221">
        <v>18.989999999999998</v>
      </c>
      <c r="Y100" s="221">
        <v>24</v>
      </c>
      <c r="Z100" s="221">
        <v>8.82</v>
      </c>
      <c r="AA100" s="221">
        <v>20</v>
      </c>
      <c r="AB100" s="221">
        <v>7.02</v>
      </c>
      <c r="AC100" s="221">
        <v>57</v>
      </c>
      <c r="AD100" s="221">
        <v>22.89</v>
      </c>
      <c r="AE100" s="221">
        <v>25</v>
      </c>
      <c r="AF100" s="221">
        <v>13.59</v>
      </c>
      <c r="AG100" s="221">
        <v>6</v>
      </c>
      <c r="AH100" s="221">
        <v>2.15</v>
      </c>
      <c r="AI100" s="221">
        <v>13</v>
      </c>
      <c r="AJ100" s="221">
        <v>4.41</v>
      </c>
      <c r="AK100" s="221">
        <v>23</v>
      </c>
      <c r="AL100" s="221">
        <v>9.09</v>
      </c>
      <c r="AM100" s="221">
        <v>6</v>
      </c>
      <c r="AN100" s="221">
        <v>9.3800000000000008</v>
      </c>
      <c r="AO100" s="221">
        <v>9</v>
      </c>
      <c r="AP100" s="221">
        <v>9.68</v>
      </c>
      <c r="AQ100" s="221">
        <v>222</v>
      </c>
      <c r="AR100" s="221">
        <v>10.039999999999999</v>
      </c>
    </row>
    <row r="101" spans="17:44" x14ac:dyDescent="0.3">
      <c r="Q101" s="221"/>
      <c r="R101" s="221">
        <v>1</v>
      </c>
      <c r="S101" s="221">
        <v>11</v>
      </c>
      <c r="T101" s="221">
        <v>34.380000000000003</v>
      </c>
      <c r="U101" s="221">
        <v>10</v>
      </c>
      <c r="V101" s="221">
        <v>38.46</v>
      </c>
      <c r="W101" s="221">
        <v>75</v>
      </c>
      <c r="X101" s="221">
        <v>41.9</v>
      </c>
      <c r="Y101" s="221">
        <v>65</v>
      </c>
      <c r="Z101" s="221">
        <v>23.9</v>
      </c>
      <c r="AA101" s="221">
        <v>62</v>
      </c>
      <c r="AB101" s="221">
        <v>21.75</v>
      </c>
      <c r="AC101" s="221">
        <v>77</v>
      </c>
      <c r="AD101" s="221">
        <v>30.92</v>
      </c>
      <c r="AE101" s="221">
        <v>56</v>
      </c>
      <c r="AF101" s="221">
        <v>30.43</v>
      </c>
      <c r="AG101" s="221">
        <v>56</v>
      </c>
      <c r="AH101" s="221">
        <v>20.07</v>
      </c>
      <c r="AI101" s="221">
        <v>62</v>
      </c>
      <c r="AJ101" s="221">
        <v>21.05</v>
      </c>
      <c r="AK101" s="221">
        <v>47</v>
      </c>
      <c r="AL101" s="221">
        <v>18.579999999999998</v>
      </c>
      <c r="AM101" s="221">
        <v>13</v>
      </c>
      <c r="AN101" s="221">
        <v>20.309999999999999</v>
      </c>
      <c r="AO101" s="221">
        <v>27</v>
      </c>
      <c r="AP101" s="221">
        <v>29.03</v>
      </c>
      <c r="AQ101" s="221">
        <v>561</v>
      </c>
      <c r="AR101" s="221">
        <v>25.38</v>
      </c>
    </row>
    <row r="102" spans="17:44" x14ac:dyDescent="0.3">
      <c r="Q102" s="221" t="s">
        <v>86</v>
      </c>
      <c r="R102" s="220"/>
      <c r="S102" s="221">
        <v>1</v>
      </c>
      <c r="T102" s="221"/>
      <c r="U102" s="221">
        <v>2</v>
      </c>
      <c r="V102" s="221"/>
      <c r="W102" s="221">
        <v>3</v>
      </c>
      <c r="X102" s="221"/>
      <c r="Y102" s="221">
        <v>4</v>
      </c>
      <c r="Z102" s="221"/>
      <c r="AA102" s="221">
        <v>5</v>
      </c>
      <c r="AB102" s="221"/>
      <c r="AC102" s="221">
        <v>6</v>
      </c>
      <c r="AD102" s="221"/>
      <c r="AE102" s="221">
        <v>7</v>
      </c>
      <c r="AF102" s="221"/>
      <c r="AG102" s="221">
        <v>8</v>
      </c>
      <c r="AH102" s="221"/>
      <c r="AI102" s="221">
        <v>9</v>
      </c>
      <c r="AJ102" s="221"/>
      <c r="AK102" s="221">
        <v>10</v>
      </c>
      <c r="AL102" s="221"/>
      <c r="AM102" s="221">
        <v>11</v>
      </c>
      <c r="AN102" s="221"/>
      <c r="AO102" s="221">
        <v>12</v>
      </c>
      <c r="AP102" s="221"/>
      <c r="AQ102" s="221" t="s">
        <v>76</v>
      </c>
      <c r="AR102" s="220"/>
    </row>
    <row r="103" spans="17:44" x14ac:dyDescent="0.3">
      <c r="Q103" s="221" t="s">
        <v>83</v>
      </c>
      <c r="R103" s="221" t="s">
        <v>85</v>
      </c>
      <c r="S103" s="221">
        <v>2</v>
      </c>
      <c r="T103" s="221">
        <v>100</v>
      </c>
      <c r="U103" s="221">
        <v>19</v>
      </c>
      <c r="V103" s="221">
        <v>100</v>
      </c>
      <c r="W103" s="221">
        <v>11</v>
      </c>
      <c r="X103" s="221">
        <v>100</v>
      </c>
      <c r="Y103" s="221">
        <v>1</v>
      </c>
      <c r="Z103" s="221">
        <v>100</v>
      </c>
      <c r="AA103" s="221">
        <v>46</v>
      </c>
      <c r="AB103" s="221">
        <v>100</v>
      </c>
      <c r="AC103" s="221">
        <v>123</v>
      </c>
      <c r="AD103" s="221">
        <v>100</v>
      </c>
      <c r="AE103" s="221">
        <v>33</v>
      </c>
      <c r="AF103" s="221">
        <v>100</v>
      </c>
      <c r="AG103" s="221">
        <v>12</v>
      </c>
      <c r="AH103" s="221">
        <v>100</v>
      </c>
      <c r="AI103" s="221">
        <v>37</v>
      </c>
      <c r="AJ103" s="221">
        <v>100</v>
      </c>
      <c r="AK103" s="221">
        <v>2</v>
      </c>
      <c r="AL103" s="221">
        <v>100</v>
      </c>
      <c r="AM103" s="221">
        <v>11</v>
      </c>
      <c r="AN103" s="221">
        <v>100</v>
      </c>
      <c r="AO103" s="221">
        <v>2</v>
      </c>
      <c r="AP103" s="221">
        <v>100</v>
      </c>
      <c r="AQ103" s="221">
        <v>299</v>
      </c>
      <c r="AR103" s="221">
        <v>100</v>
      </c>
    </row>
    <row r="104" spans="17:44" x14ac:dyDescent="0.3">
      <c r="Q104" s="221"/>
      <c r="R104" s="221">
        <v>20</v>
      </c>
      <c r="S104" s="221">
        <v>0</v>
      </c>
      <c r="T104" s="221">
        <v>0</v>
      </c>
      <c r="U104" s="221">
        <v>0</v>
      </c>
      <c r="V104" s="221">
        <v>0</v>
      </c>
      <c r="W104" s="221">
        <v>0</v>
      </c>
      <c r="X104" s="221">
        <v>0</v>
      </c>
      <c r="Y104" s="221">
        <v>0</v>
      </c>
      <c r="Z104" s="221">
        <v>0</v>
      </c>
      <c r="AA104" s="221">
        <v>0</v>
      </c>
      <c r="AB104" s="221">
        <v>0</v>
      </c>
      <c r="AC104" s="221">
        <v>0</v>
      </c>
      <c r="AD104" s="221">
        <v>0</v>
      </c>
      <c r="AE104" s="221">
        <v>0</v>
      </c>
      <c r="AF104" s="221">
        <v>0</v>
      </c>
      <c r="AG104" s="221">
        <v>0</v>
      </c>
      <c r="AH104" s="221">
        <v>0</v>
      </c>
      <c r="AI104" s="221">
        <v>0</v>
      </c>
      <c r="AJ104" s="221">
        <v>0</v>
      </c>
      <c r="AK104" s="221">
        <v>0</v>
      </c>
      <c r="AL104" s="221">
        <v>0</v>
      </c>
      <c r="AM104" s="221">
        <v>0</v>
      </c>
      <c r="AN104" s="221">
        <v>0</v>
      </c>
      <c r="AO104" s="221">
        <v>0</v>
      </c>
      <c r="AP104" s="221">
        <v>0</v>
      </c>
      <c r="AQ104" s="221">
        <v>0</v>
      </c>
      <c r="AR104" s="221">
        <v>0</v>
      </c>
    </row>
    <row r="105" spans="17:44" x14ac:dyDescent="0.3">
      <c r="Q105" s="221"/>
      <c r="R105" s="221">
        <v>19</v>
      </c>
      <c r="S105" s="221">
        <v>0</v>
      </c>
      <c r="T105" s="221">
        <v>0</v>
      </c>
      <c r="U105" s="221">
        <v>0</v>
      </c>
      <c r="V105" s="221">
        <v>0</v>
      </c>
      <c r="W105" s="221">
        <v>0</v>
      </c>
      <c r="X105" s="221">
        <v>0</v>
      </c>
      <c r="Y105" s="221">
        <v>0</v>
      </c>
      <c r="Z105" s="221">
        <v>0</v>
      </c>
      <c r="AA105" s="221">
        <v>0</v>
      </c>
      <c r="AB105" s="221">
        <v>0</v>
      </c>
      <c r="AC105" s="221">
        <v>3</v>
      </c>
      <c r="AD105" s="221">
        <v>2.44</v>
      </c>
      <c r="AE105" s="221">
        <v>0</v>
      </c>
      <c r="AF105" s="221">
        <v>0</v>
      </c>
      <c r="AG105" s="221">
        <v>0</v>
      </c>
      <c r="AH105" s="221">
        <v>0</v>
      </c>
      <c r="AI105" s="221">
        <v>0</v>
      </c>
      <c r="AJ105" s="221">
        <v>0</v>
      </c>
      <c r="AK105" s="221">
        <v>0</v>
      </c>
      <c r="AL105" s="221">
        <v>0</v>
      </c>
      <c r="AM105" s="221">
        <v>0</v>
      </c>
      <c r="AN105" s="221">
        <v>0</v>
      </c>
      <c r="AO105" s="221">
        <v>0</v>
      </c>
      <c r="AP105" s="221">
        <v>0</v>
      </c>
      <c r="AQ105" s="221">
        <v>3</v>
      </c>
      <c r="AR105" s="221">
        <v>1</v>
      </c>
    </row>
    <row r="106" spans="17:44" x14ac:dyDescent="0.3">
      <c r="Q106" s="221"/>
      <c r="R106" s="221">
        <v>18</v>
      </c>
      <c r="S106" s="221">
        <v>0</v>
      </c>
      <c r="T106" s="221">
        <v>0</v>
      </c>
      <c r="U106" s="221">
        <v>0</v>
      </c>
      <c r="V106" s="221">
        <v>0</v>
      </c>
      <c r="W106" s="221">
        <v>0</v>
      </c>
      <c r="X106" s="221">
        <v>0</v>
      </c>
      <c r="Y106" s="221">
        <v>0</v>
      </c>
      <c r="Z106" s="221">
        <v>0</v>
      </c>
      <c r="AA106" s="221">
        <v>0</v>
      </c>
      <c r="AB106" s="221">
        <v>0</v>
      </c>
      <c r="AC106" s="221">
        <v>6</v>
      </c>
      <c r="AD106" s="221">
        <v>4.88</v>
      </c>
      <c r="AE106" s="221">
        <v>0</v>
      </c>
      <c r="AF106" s="221">
        <v>0</v>
      </c>
      <c r="AG106" s="221">
        <v>0</v>
      </c>
      <c r="AH106" s="221">
        <v>0</v>
      </c>
      <c r="AI106" s="221">
        <v>0</v>
      </c>
      <c r="AJ106" s="221">
        <v>0</v>
      </c>
      <c r="AK106" s="221">
        <v>0</v>
      </c>
      <c r="AL106" s="221">
        <v>0</v>
      </c>
      <c r="AM106" s="221">
        <v>0</v>
      </c>
      <c r="AN106" s="221">
        <v>0</v>
      </c>
      <c r="AO106" s="221">
        <v>0</v>
      </c>
      <c r="AP106" s="221">
        <v>0</v>
      </c>
      <c r="AQ106" s="221">
        <v>6</v>
      </c>
      <c r="AR106" s="221">
        <v>2.0099999999999998</v>
      </c>
    </row>
    <row r="107" spans="17:44" x14ac:dyDescent="0.3">
      <c r="Q107" s="221"/>
      <c r="R107" s="221">
        <v>17</v>
      </c>
      <c r="S107" s="221">
        <v>0</v>
      </c>
      <c r="T107" s="221">
        <v>0</v>
      </c>
      <c r="U107" s="221">
        <v>0</v>
      </c>
      <c r="V107" s="221">
        <v>0</v>
      </c>
      <c r="W107" s="221">
        <v>0</v>
      </c>
      <c r="X107" s="221">
        <v>0</v>
      </c>
      <c r="Y107" s="221">
        <v>0</v>
      </c>
      <c r="Z107" s="221">
        <v>0</v>
      </c>
      <c r="AA107" s="221">
        <v>0</v>
      </c>
      <c r="AB107" s="221">
        <v>0</v>
      </c>
      <c r="AC107" s="221">
        <v>9</v>
      </c>
      <c r="AD107" s="221">
        <v>7.32</v>
      </c>
      <c r="AE107" s="221">
        <v>0</v>
      </c>
      <c r="AF107" s="221">
        <v>0</v>
      </c>
      <c r="AG107" s="221">
        <v>0</v>
      </c>
      <c r="AH107" s="221">
        <v>0</v>
      </c>
      <c r="AI107" s="221">
        <v>0</v>
      </c>
      <c r="AJ107" s="221">
        <v>0</v>
      </c>
      <c r="AK107" s="221">
        <v>0</v>
      </c>
      <c r="AL107" s="221">
        <v>0</v>
      </c>
      <c r="AM107" s="221">
        <v>0</v>
      </c>
      <c r="AN107" s="221">
        <v>0</v>
      </c>
      <c r="AO107" s="221">
        <v>0</v>
      </c>
      <c r="AP107" s="221">
        <v>0</v>
      </c>
      <c r="AQ107" s="221">
        <v>9</v>
      </c>
      <c r="AR107" s="221">
        <v>3.01</v>
      </c>
    </row>
    <row r="108" spans="17:44" x14ac:dyDescent="0.3">
      <c r="Q108" s="221"/>
      <c r="R108" s="221">
        <v>16</v>
      </c>
      <c r="S108" s="221">
        <v>0</v>
      </c>
      <c r="T108" s="221">
        <v>0</v>
      </c>
      <c r="U108" s="221">
        <v>0</v>
      </c>
      <c r="V108" s="221">
        <v>0</v>
      </c>
      <c r="W108" s="221">
        <v>0</v>
      </c>
      <c r="X108" s="221">
        <v>0</v>
      </c>
      <c r="Y108" s="221">
        <v>0</v>
      </c>
      <c r="Z108" s="221">
        <v>0</v>
      </c>
      <c r="AA108" s="221">
        <v>0</v>
      </c>
      <c r="AB108" s="221">
        <v>0</v>
      </c>
      <c r="AC108" s="221">
        <v>12</v>
      </c>
      <c r="AD108" s="221">
        <v>9.76</v>
      </c>
      <c r="AE108" s="221">
        <v>0</v>
      </c>
      <c r="AF108" s="221">
        <v>0</v>
      </c>
      <c r="AG108" s="221">
        <v>0</v>
      </c>
      <c r="AH108" s="221">
        <v>0</v>
      </c>
      <c r="AI108" s="221">
        <v>0</v>
      </c>
      <c r="AJ108" s="221">
        <v>0</v>
      </c>
      <c r="AK108" s="221">
        <v>0</v>
      </c>
      <c r="AL108" s="221">
        <v>0</v>
      </c>
      <c r="AM108" s="221">
        <v>0</v>
      </c>
      <c r="AN108" s="221">
        <v>0</v>
      </c>
      <c r="AO108" s="221">
        <v>0</v>
      </c>
      <c r="AP108" s="221">
        <v>0</v>
      </c>
      <c r="AQ108" s="221">
        <v>12</v>
      </c>
      <c r="AR108" s="221">
        <v>4.01</v>
      </c>
    </row>
    <row r="109" spans="17:44" x14ac:dyDescent="0.3">
      <c r="Q109" s="221"/>
      <c r="R109" s="221">
        <v>15</v>
      </c>
      <c r="S109" s="221">
        <v>0</v>
      </c>
      <c r="T109" s="221">
        <v>0</v>
      </c>
      <c r="U109" s="221">
        <v>0</v>
      </c>
      <c r="V109" s="221">
        <v>0</v>
      </c>
      <c r="W109" s="221">
        <v>0</v>
      </c>
      <c r="X109" s="221">
        <v>0</v>
      </c>
      <c r="Y109" s="221">
        <v>0</v>
      </c>
      <c r="Z109" s="221">
        <v>0</v>
      </c>
      <c r="AA109" s="221">
        <v>0</v>
      </c>
      <c r="AB109" s="221">
        <v>0</v>
      </c>
      <c r="AC109" s="221">
        <v>15</v>
      </c>
      <c r="AD109" s="221">
        <v>12.2</v>
      </c>
      <c r="AE109" s="221">
        <v>0</v>
      </c>
      <c r="AF109" s="221">
        <v>0</v>
      </c>
      <c r="AG109" s="221">
        <v>0</v>
      </c>
      <c r="AH109" s="221">
        <v>0</v>
      </c>
      <c r="AI109" s="221">
        <v>0</v>
      </c>
      <c r="AJ109" s="221">
        <v>0</v>
      </c>
      <c r="AK109" s="221">
        <v>0</v>
      </c>
      <c r="AL109" s="221">
        <v>0</v>
      </c>
      <c r="AM109" s="221">
        <v>0</v>
      </c>
      <c r="AN109" s="221">
        <v>0</v>
      </c>
      <c r="AO109" s="221">
        <v>0</v>
      </c>
      <c r="AP109" s="221">
        <v>0</v>
      </c>
      <c r="AQ109" s="221">
        <v>15</v>
      </c>
      <c r="AR109" s="221">
        <v>5.0199999999999996</v>
      </c>
    </row>
    <row r="110" spans="17:44" x14ac:dyDescent="0.3">
      <c r="Q110" s="221"/>
      <c r="R110" s="221">
        <v>14</v>
      </c>
      <c r="S110" s="221">
        <v>0</v>
      </c>
      <c r="T110" s="221">
        <v>0</v>
      </c>
      <c r="U110" s="221">
        <v>0</v>
      </c>
      <c r="V110" s="221">
        <v>0</v>
      </c>
      <c r="W110" s="221">
        <v>0</v>
      </c>
      <c r="X110" s="221">
        <v>0</v>
      </c>
      <c r="Y110" s="221">
        <v>0</v>
      </c>
      <c r="Z110" s="221">
        <v>0</v>
      </c>
      <c r="AA110" s="221">
        <v>0</v>
      </c>
      <c r="AB110" s="221">
        <v>0</v>
      </c>
      <c r="AC110" s="221">
        <v>18</v>
      </c>
      <c r="AD110" s="221">
        <v>14.63</v>
      </c>
      <c r="AE110" s="221">
        <v>0</v>
      </c>
      <c r="AF110" s="221">
        <v>0</v>
      </c>
      <c r="AG110" s="221">
        <v>0</v>
      </c>
      <c r="AH110" s="221">
        <v>0</v>
      </c>
      <c r="AI110" s="221">
        <v>0</v>
      </c>
      <c r="AJ110" s="221">
        <v>0</v>
      </c>
      <c r="AK110" s="221">
        <v>0</v>
      </c>
      <c r="AL110" s="221">
        <v>0</v>
      </c>
      <c r="AM110" s="221">
        <v>0</v>
      </c>
      <c r="AN110" s="221">
        <v>0</v>
      </c>
      <c r="AO110" s="221">
        <v>0</v>
      </c>
      <c r="AP110" s="221">
        <v>0</v>
      </c>
      <c r="AQ110" s="221">
        <v>18</v>
      </c>
      <c r="AR110" s="221">
        <v>6.02</v>
      </c>
    </row>
    <row r="111" spans="17:44" x14ac:dyDescent="0.3">
      <c r="Q111" s="220"/>
      <c r="R111" s="221">
        <v>13</v>
      </c>
      <c r="S111" s="221">
        <v>0</v>
      </c>
      <c r="T111" s="221">
        <v>0</v>
      </c>
      <c r="U111" s="221">
        <v>0</v>
      </c>
      <c r="V111" s="221">
        <v>0</v>
      </c>
      <c r="W111" s="221">
        <v>0</v>
      </c>
      <c r="X111" s="221">
        <v>0</v>
      </c>
      <c r="Y111" s="221">
        <v>0</v>
      </c>
      <c r="Z111" s="221">
        <v>0</v>
      </c>
      <c r="AA111" s="221">
        <v>0</v>
      </c>
      <c r="AB111" s="221">
        <v>0</v>
      </c>
      <c r="AC111" s="221">
        <v>21</v>
      </c>
      <c r="AD111" s="221">
        <v>17.07</v>
      </c>
      <c r="AE111" s="221">
        <v>0</v>
      </c>
      <c r="AF111" s="221">
        <v>0</v>
      </c>
      <c r="AG111" s="221">
        <v>0</v>
      </c>
      <c r="AH111" s="221">
        <v>0</v>
      </c>
      <c r="AI111" s="221">
        <v>0</v>
      </c>
      <c r="AJ111" s="221">
        <v>0</v>
      </c>
      <c r="AK111" s="221">
        <v>0</v>
      </c>
      <c r="AL111" s="221">
        <v>0</v>
      </c>
      <c r="AM111" s="221">
        <v>0</v>
      </c>
      <c r="AN111" s="221">
        <v>0</v>
      </c>
      <c r="AO111" s="221">
        <v>0</v>
      </c>
      <c r="AP111" s="221">
        <v>0</v>
      </c>
      <c r="AQ111" s="221">
        <v>21</v>
      </c>
      <c r="AR111" s="221">
        <v>7.02</v>
      </c>
    </row>
    <row r="112" spans="17:44" x14ac:dyDescent="0.3">
      <c r="Q112" s="220"/>
      <c r="R112" s="221">
        <v>12</v>
      </c>
      <c r="S112" s="221">
        <v>0</v>
      </c>
      <c r="T112" s="221">
        <v>0</v>
      </c>
      <c r="U112" s="221">
        <v>0</v>
      </c>
      <c r="V112" s="221">
        <v>0</v>
      </c>
      <c r="W112" s="221">
        <v>0</v>
      </c>
      <c r="X112" s="221">
        <v>0</v>
      </c>
      <c r="Y112" s="221">
        <v>0</v>
      </c>
      <c r="Z112" s="221">
        <v>0</v>
      </c>
      <c r="AA112" s="221">
        <v>0</v>
      </c>
      <c r="AB112" s="221">
        <v>0</v>
      </c>
      <c r="AC112" s="221">
        <v>24</v>
      </c>
      <c r="AD112" s="221">
        <v>19.510000000000002</v>
      </c>
      <c r="AE112" s="221">
        <v>0</v>
      </c>
      <c r="AF112" s="221">
        <v>0</v>
      </c>
      <c r="AG112" s="221">
        <v>0</v>
      </c>
      <c r="AH112" s="221">
        <v>0</v>
      </c>
      <c r="AI112" s="221">
        <v>0</v>
      </c>
      <c r="AJ112" s="221">
        <v>0</v>
      </c>
      <c r="AK112" s="221">
        <v>0</v>
      </c>
      <c r="AL112" s="221">
        <v>0</v>
      </c>
      <c r="AM112" s="221">
        <v>0</v>
      </c>
      <c r="AN112" s="221">
        <v>0</v>
      </c>
      <c r="AO112" s="221">
        <v>0</v>
      </c>
      <c r="AP112" s="221">
        <v>0</v>
      </c>
      <c r="AQ112" s="221">
        <v>24</v>
      </c>
      <c r="AR112" s="221">
        <v>8.0299999999999994</v>
      </c>
    </row>
    <row r="113" spans="17:44" x14ac:dyDescent="0.3">
      <c r="Q113" s="220"/>
      <c r="R113" s="221">
        <v>11</v>
      </c>
      <c r="S113" s="221">
        <v>0</v>
      </c>
      <c r="T113" s="221">
        <v>0</v>
      </c>
      <c r="U113" s="221">
        <v>0</v>
      </c>
      <c r="V113" s="221">
        <v>0</v>
      </c>
      <c r="W113" s="221">
        <v>0</v>
      </c>
      <c r="X113" s="221">
        <v>0</v>
      </c>
      <c r="Y113" s="221">
        <v>0</v>
      </c>
      <c r="Z113" s="221">
        <v>0</v>
      </c>
      <c r="AA113" s="221">
        <v>0</v>
      </c>
      <c r="AB113" s="221">
        <v>0</v>
      </c>
      <c r="AC113" s="221">
        <v>27</v>
      </c>
      <c r="AD113" s="221">
        <v>21.95</v>
      </c>
      <c r="AE113" s="221">
        <v>0</v>
      </c>
      <c r="AF113" s="221">
        <v>0</v>
      </c>
      <c r="AG113" s="221">
        <v>0</v>
      </c>
      <c r="AH113" s="221">
        <v>0</v>
      </c>
      <c r="AI113" s="221">
        <v>0</v>
      </c>
      <c r="AJ113" s="221">
        <v>0</v>
      </c>
      <c r="AK113" s="221">
        <v>0</v>
      </c>
      <c r="AL113" s="221">
        <v>0</v>
      </c>
      <c r="AM113" s="221">
        <v>0</v>
      </c>
      <c r="AN113" s="221">
        <v>0</v>
      </c>
      <c r="AO113" s="221">
        <v>0</v>
      </c>
      <c r="AP113" s="221">
        <v>0</v>
      </c>
      <c r="AQ113" s="221">
        <v>27</v>
      </c>
      <c r="AR113" s="221">
        <v>9.0299999999999994</v>
      </c>
    </row>
    <row r="114" spans="17:44" x14ac:dyDescent="0.3">
      <c r="Q114" s="220"/>
      <c r="R114" s="221">
        <v>10</v>
      </c>
      <c r="S114" s="221">
        <v>0</v>
      </c>
      <c r="T114" s="221">
        <v>0</v>
      </c>
      <c r="U114" s="221">
        <v>0</v>
      </c>
      <c r="V114" s="221">
        <v>0</v>
      </c>
      <c r="W114" s="221">
        <v>0</v>
      </c>
      <c r="X114" s="221">
        <v>0</v>
      </c>
      <c r="Y114" s="221">
        <v>0</v>
      </c>
      <c r="Z114" s="221">
        <v>0</v>
      </c>
      <c r="AA114" s="221">
        <v>0</v>
      </c>
      <c r="AB114" s="221">
        <v>0</v>
      </c>
      <c r="AC114" s="221">
        <v>30</v>
      </c>
      <c r="AD114" s="221">
        <v>24.39</v>
      </c>
      <c r="AE114" s="221">
        <v>0</v>
      </c>
      <c r="AF114" s="221">
        <v>0</v>
      </c>
      <c r="AG114" s="221">
        <v>0</v>
      </c>
      <c r="AH114" s="221">
        <v>0</v>
      </c>
      <c r="AI114" s="221">
        <v>0</v>
      </c>
      <c r="AJ114" s="221">
        <v>0</v>
      </c>
      <c r="AK114" s="221">
        <v>0</v>
      </c>
      <c r="AL114" s="221">
        <v>0</v>
      </c>
      <c r="AM114" s="221">
        <v>0</v>
      </c>
      <c r="AN114" s="221">
        <v>0</v>
      </c>
      <c r="AO114" s="221">
        <v>0</v>
      </c>
      <c r="AP114" s="221">
        <v>0</v>
      </c>
      <c r="AQ114" s="221">
        <v>30</v>
      </c>
      <c r="AR114" s="221">
        <v>10.029999999999999</v>
      </c>
    </row>
    <row r="115" spans="17:44" x14ac:dyDescent="0.3">
      <c r="Q115" s="220"/>
      <c r="R115" s="221">
        <v>9</v>
      </c>
      <c r="S115" s="221">
        <v>0</v>
      </c>
      <c r="T115" s="221">
        <v>0</v>
      </c>
      <c r="U115" s="221">
        <v>0</v>
      </c>
      <c r="V115" s="221">
        <v>0</v>
      </c>
      <c r="W115" s="221">
        <v>0</v>
      </c>
      <c r="X115" s="221">
        <v>0</v>
      </c>
      <c r="Y115" s="221">
        <v>0</v>
      </c>
      <c r="Z115" s="221">
        <v>0</v>
      </c>
      <c r="AA115" s="221">
        <v>0</v>
      </c>
      <c r="AB115" s="221">
        <v>0</v>
      </c>
      <c r="AC115" s="221">
        <v>33</v>
      </c>
      <c r="AD115" s="221">
        <v>26.83</v>
      </c>
      <c r="AE115" s="221">
        <v>0</v>
      </c>
      <c r="AF115" s="221">
        <v>0</v>
      </c>
      <c r="AG115" s="221">
        <v>0</v>
      </c>
      <c r="AH115" s="221">
        <v>0</v>
      </c>
      <c r="AI115" s="221">
        <v>0</v>
      </c>
      <c r="AJ115" s="221">
        <v>0</v>
      </c>
      <c r="AK115" s="221">
        <v>0</v>
      </c>
      <c r="AL115" s="221">
        <v>0</v>
      </c>
      <c r="AM115" s="221">
        <v>0</v>
      </c>
      <c r="AN115" s="221">
        <v>0</v>
      </c>
      <c r="AO115" s="221">
        <v>0</v>
      </c>
      <c r="AP115" s="221">
        <v>0</v>
      </c>
      <c r="AQ115" s="221">
        <v>33</v>
      </c>
      <c r="AR115" s="221">
        <v>11.04</v>
      </c>
    </row>
    <row r="116" spans="17:44" x14ac:dyDescent="0.3">
      <c r="Q116" s="220"/>
      <c r="R116" s="221">
        <v>8</v>
      </c>
      <c r="S116" s="221">
        <v>0</v>
      </c>
      <c r="T116" s="221">
        <v>0</v>
      </c>
      <c r="U116" s="221">
        <v>0</v>
      </c>
      <c r="V116" s="221">
        <v>0</v>
      </c>
      <c r="W116" s="221">
        <v>0</v>
      </c>
      <c r="X116" s="221">
        <v>0</v>
      </c>
      <c r="Y116" s="221">
        <v>0</v>
      </c>
      <c r="Z116" s="221">
        <v>0</v>
      </c>
      <c r="AA116" s="221">
        <v>0</v>
      </c>
      <c r="AB116" s="221">
        <v>0</v>
      </c>
      <c r="AC116" s="221">
        <v>36</v>
      </c>
      <c r="AD116" s="221">
        <v>29.27</v>
      </c>
      <c r="AE116" s="221">
        <v>0</v>
      </c>
      <c r="AF116" s="221">
        <v>0</v>
      </c>
      <c r="AG116" s="221">
        <v>0</v>
      </c>
      <c r="AH116" s="221">
        <v>0</v>
      </c>
      <c r="AI116" s="221">
        <v>0</v>
      </c>
      <c r="AJ116" s="221">
        <v>0</v>
      </c>
      <c r="AK116" s="221">
        <v>0</v>
      </c>
      <c r="AL116" s="221">
        <v>0</v>
      </c>
      <c r="AM116" s="221">
        <v>0</v>
      </c>
      <c r="AN116" s="221">
        <v>0</v>
      </c>
      <c r="AO116" s="221">
        <v>0</v>
      </c>
      <c r="AP116" s="221">
        <v>0</v>
      </c>
      <c r="AQ116" s="221">
        <v>36</v>
      </c>
      <c r="AR116" s="221">
        <v>12.04</v>
      </c>
    </row>
    <row r="117" spans="17:44" x14ac:dyDescent="0.3">
      <c r="Q117" s="220"/>
      <c r="R117" s="221">
        <v>7</v>
      </c>
      <c r="S117" s="221">
        <v>0</v>
      </c>
      <c r="T117" s="221">
        <v>0</v>
      </c>
      <c r="U117" s="221">
        <v>0</v>
      </c>
      <c r="V117" s="221">
        <v>0</v>
      </c>
      <c r="W117" s="221">
        <v>0</v>
      </c>
      <c r="X117" s="221">
        <v>0</v>
      </c>
      <c r="Y117" s="221">
        <v>0</v>
      </c>
      <c r="Z117" s="221">
        <v>0</v>
      </c>
      <c r="AA117" s="221">
        <v>0</v>
      </c>
      <c r="AB117" s="221">
        <v>0</v>
      </c>
      <c r="AC117" s="221">
        <v>39</v>
      </c>
      <c r="AD117" s="221">
        <v>31.71</v>
      </c>
      <c r="AE117" s="221">
        <v>0</v>
      </c>
      <c r="AF117" s="221">
        <v>0</v>
      </c>
      <c r="AG117" s="221">
        <v>0</v>
      </c>
      <c r="AH117" s="221">
        <v>0</v>
      </c>
      <c r="AI117" s="221">
        <v>0</v>
      </c>
      <c r="AJ117" s="221">
        <v>0</v>
      </c>
      <c r="AK117" s="221">
        <v>0</v>
      </c>
      <c r="AL117" s="221">
        <v>0</v>
      </c>
      <c r="AM117" s="221">
        <v>0</v>
      </c>
      <c r="AN117" s="221">
        <v>0</v>
      </c>
      <c r="AO117" s="221">
        <v>0</v>
      </c>
      <c r="AP117" s="221">
        <v>0</v>
      </c>
      <c r="AQ117" s="221">
        <v>39</v>
      </c>
      <c r="AR117" s="221">
        <v>13.04</v>
      </c>
    </row>
    <row r="118" spans="17:44" x14ac:dyDescent="0.3">
      <c r="Q118" s="220"/>
      <c r="R118" s="221">
        <v>6</v>
      </c>
      <c r="S118" s="221">
        <v>0</v>
      </c>
      <c r="T118" s="221">
        <v>0</v>
      </c>
      <c r="U118" s="221">
        <v>0</v>
      </c>
      <c r="V118" s="221">
        <v>0</v>
      </c>
      <c r="W118" s="221">
        <v>0</v>
      </c>
      <c r="X118" s="221">
        <v>0</v>
      </c>
      <c r="Y118" s="221">
        <v>0</v>
      </c>
      <c r="Z118" s="221">
        <v>0</v>
      </c>
      <c r="AA118" s="221">
        <v>0</v>
      </c>
      <c r="AB118" s="221">
        <v>0</v>
      </c>
      <c r="AC118" s="221">
        <v>42</v>
      </c>
      <c r="AD118" s="221">
        <v>34.15</v>
      </c>
      <c r="AE118" s="221">
        <v>0</v>
      </c>
      <c r="AF118" s="221">
        <v>0</v>
      </c>
      <c r="AG118" s="221">
        <v>0</v>
      </c>
      <c r="AH118" s="221">
        <v>0</v>
      </c>
      <c r="AI118" s="221">
        <v>0</v>
      </c>
      <c r="AJ118" s="221">
        <v>0</v>
      </c>
      <c r="AK118" s="221">
        <v>0</v>
      </c>
      <c r="AL118" s="221">
        <v>0</v>
      </c>
      <c r="AM118" s="221">
        <v>0</v>
      </c>
      <c r="AN118" s="221">
        <v>0</v>
      </c>
      <c r="AO118" s="221">
        <v>0</v>
      </c>
      <c r="AP118" s="221">
        <v>0</v>
      </c>
      <c r="AQ118" s="221">
        <v>42</v>
      </c>
      <c r="AR118" s="221">
        <v>14.05</v>
      </c>
    </row>
    <row r="119" spans="17:44" x14ac:dyDescent="0.3">
      <c r="Q119" s="220"/>
      <c r="R119" s="221">
        <v>5</v>
      </c>
      <c r="S119" s="221">
        <v>0</v>
      </c>
      <c r="T119" s="221">
        <v>0</v>
      </c>
      <c r="U119" s="221">
        <v>0</v>
      </c>
      <c r="V119" s="221">
        <v>0</v>
      </c>
      <c r="W119" s="221">
        <v>0</v>
      </c>
      <c r="X119" s="221">
        <v>0</v>
      </c>
      <c r="Y119" s="221">
        <v>0</v>
      </c>
      <c r="Z119" s="221">
        <v>0</v>
      </c>
      <c r="AA119" s="221">
        <v>3</v>
      </c>
      <c r="AB119" s="221">
        <v>6.52</v>
      </c>
      <c r="AC119" s="221">
        <v>45</v>
      </c>
      <c r="AD119" s="221">
        <v>36.590000000000003</v>
      </c>
      <c r="AE119" s="221">
        <v>0</v>
      </c>
      <c r="AF119" s="221">
        <v>0</v>
      </c>
      <c r="AG119" s="221">
        <v>0</v>
      </c>
      <c r="AH119" s="221">
        <v>0</v>
      </c>
      <c r="AI119" s="221">
        <v>0</v>
      </c>
      <c r="AJ119" s="221">
        <v>0</v>
      </c>
      <c r="AK119" s="221">
        <v>0</v>
      </c>
      <c r="AL119" s="221">
        <v>0</v>
      </c>
      <c r="AM119" s="221">
        <v>0</v>
      </c>
      <c r="AN119" s="221">
        <v>0</v>
      </c>
      <c r="AO119" s="221">
        <v>0</v>
      </c>
      <c r="AP119" s="221">
        <v>0</v>
      </c>
      <c r="AQ119" s="221">
        <v>48</v>
      </c>
      <c r="AR119" s="221">
        <v>16.05</v>
      </c>
    </row>
    <row r="120" spans="17:44" x14ac:dyDescent="0.3">
      <c r="Q120" s="220"/>
      <c r="R120" s="221">
        <v>4</v>
      </c>
      <c r="S120" s="221">
        <v>0</v>
      </c>
      <c r="T120" s="221">
        <v>0</v>
      </c>
      <c r="U120" s="221">
        <v>0</v>
      </c>
      <c r="V120" s="221">
        <v>0</v>
      </c>
      <c r="W120" s="221">
        <v>0</v>
      </c>
      <c r="X120" s="221">
        <v>0</v>
      </c>
      <c r="Y120" s="221">
        <v>0</v>
      </c>
      <c r="Z120" s="221">
        <v>0</v>
      </c>
      <c r="AA120" s="221">
        <v>7</v>
      </c>
      <c r="AB120" s="221">
        <v>15.22</v>
      </c>
      <c r="AC120" s="221">
        <v>48</v>
      </c>
      <c r="AD120" s="221">
        <v>39.020000000000003</v>
      </c>
      <c r="AE120" s="221">
        <v>0</v>
      </c>
      <c r="AF120" s="221">
        <v>0</v>
      </c>
      <c r="AG120" s="221">
        <v>0</v>
      </c>
      <c r="AH120" s="221">
        <v>0</v>
      </c>
      <c r="AI120" s="221">
        <v>0</v>
      </c>
      <c r="AJ120" s="221">
        <v>0</v>
      </c>
      <c r="AK120" s="221">
        <v>0</v>
      </c>
      <c r="AL120" s="221">
        <v>0</v>
      </c>
      <c r="AM120" s="221">
        <v>0</v>
      </c>
      <c r="AN120" s="221">
        <v>0</v>
      </c>
      <c r="AO120" s="221">
        <v>0</v>
      </c>
      <c r="AP120" s="221">
        <v>0</v>
      </c>
      <c r="AQ120" s="221">
        <v>55</v>
      </c>
      <c r="AR120" s="221">
        <v>18.39</v>
      </c>
    </row>
    <row r="121" spans="17:44" x14ac:dyDescent="0.3">
      <c r="Q121" s="220"/>
      <c r="R121" s="221">
        <v>3</v>
      </c>
      <c r="S121" s="221">
        <v>0</v>
      </c>
      <c r="T121" s="221">
        <v>0</v>
      </c>
      <c r="U121" s="221">
        <v>0</v>
      </c>
      <c r="V121" s="221">
        <v>0</v>
      </c>
      <c r="W121" s="221">
        <v>0</v>
      </c>
      <c r="X121" s="221">
        <v>0</v>
      </c>
      <c r="Y121" s="221">
        <v>0</v>
      </c>
      <c r="Z121" s="221">
        <v>0</v>
      </c>
      <c r="AA121" s="221">
        <v>11</v>
      </c>
      <c r="AB121" s="221">
        <v>23.91</v>
      </c>
      <c r="AC121" s="221">
        <v>51</v>
      </c>
      <c r="AD121" s="221">
        <v>41.46</v>
      </c>
      <c r="AE121" s="221">
        <v>0</v>
      </c>
      <c r="AF121" s="221">
        <v>0</v>
      </c>
      <c r="AG121" s="221">
        <v>0</v>
      </c>
      <c r="AH121" s="221">
        <v>0</v>
      </c>
      <c r="AI121" s="221">
        <v>0</v>
      </c>
      <c r="AJ121" s="221">
        <v>0</v>
      </c>
      <c r="AK121" s="221">
        <v>0</v>
      </c>
      <c r="AL121" s="221">
        <v>0</v>
      </c>
      <c r="AM121" s="221">
        <v>0</v>
      </c>
      <c r="AN121" s="221">
        <v>0</v>
      </c>
      <c r="AO121" s="221">
        <v>0</v>
      </c>
      <c r="AP121" s="221">
        <v>0</v>
      </c>
      <c r="AQ121" s="221">
        <v>62</v>
      </c>
      <c r="AR121" s="221">
        <v>20.74</v>
      </c>
    </row>
    <row r="122" spans="17:44" x14ac:dyDescent="0.3">
      <c r="Q122" s="220">
        <f>(U122/$U$103)*100</f>
        <v>15.789473684210526</v>
      </c>
      <c r="R122" s="221">
        <v>2</v>
      </c>
      <c r="S122" s="221">
        <v>0</v>
      </c>
      <c r="T122" s="221">
        <v>0</v>
      </c>
      <c r="U122" s="221">
        <v>3</v>
      </c>
      <c r="V122" s="221">
        <v>15.79</v>
      </c>
      <c r="W122" s="221">
        <v>1</v>
      </c>
      <c r="X122" s="221">
        <v>9.09</v>
      </c>
      <c r="Y122" s="221">
        <v>0</v>
      </c>
      <c r="Z122" s="221">
        <v>0</v>
      </c>
      <c r="AA122" s="221">
        <v>15</v>
      </c>
      <c r="AB122" s="221">
        <v>32.61</v>
      </c>
      <c r="AC122" s="221">
        <v>54</v>
      </c>
      <c r="AD122" s="221">
        <v>43.9</v>
      </c>
      <c r="AE122" s="221">
        <v>0</v>
      </c>
      <c r="AF122" s="221">
        <v>0</v>
      </c>
      <c r="AG122" s="221">
        <v>0</v>
      </c>
      <c r="AH122" s="221">
        <v>0</v>
      </c>
      <c r="AI122" s="221">
        <v>5</v>
      </c>
      <c r="AJ122" s="221">
        <v>13.51</v>
      </c>
      <c r="AK122" s="221">
        <v>0</v>
      </c>
      <c r="AL122" s="221">
        <v>0</v>
      </c>
      <c r="AM122" s="221">
        <v>0</v>
      </c>
      <c r="AN122" s="221">
        <v>0</v>
      </c>
      <c r="AO122" s="221">
        <v>0</v>
      </c>
      <c r="AP122" s="221">
        <v>0</v>
      </c>
      <c r="AQ122" s="221">
        <v>78</v>
      </c>
      <c r="AR122" s="221">
        <v>26.09</v>
      </c>
    </row>
    <row r="123" spans="17:44" x14ac:dyDescent="0.3">
      <c r="Q123" s="221">
        <f>(U123/$U$103)*100</f>
        <v>47.368421052631575</v>
      </c>
      <c r="R123" s="221">
        <v>1</v>
      </c>
      <c r="S123" s="221">
        <v>0</v>
      </c>
      <c r="T123" s="221">
        <v>0</v>
      </c>
      <c r="U123" s="221">
        <v>9</v>
      </c>
      <c r="V123" s="221">
        <v>47.37</v>
      </c>
      <c r="W123" s="221">
        <v>4</v>
      </c>
      <c r="X123" s="221">
        <v>36.36</v>
      </c>
      <c r="Y123" s="221">
        <v>0</v>
      </c>
      <c r="Z123" s="221">
        <v>0</v>
      </c>
      <c r="AA123" s="221">
        <v>19</v>
      </c>
      <c r="AB123" s="221">
        <v>41.3</v>
      </c>
      <c r="AC123" s="221">
        <v>64</v>
      </c>
      <c r="AD123" s="221">
        <v>52.03</v>
      </c>
      <c r="AE123" s="221">
        <v>5</v>
      </c>
      <c r="AF123" s="221">
        <v>15.15</v>
      </c>
      <c r="AG123" s="221">
        <v>1</v>
      </c>
      <c r="AH123" s="221">
        <v>8.33</v>
      </c>
      <c r="AI123" s="221">
        <v>11</v>
      </c>
      <c r="AJ123" s="221">
        <v>29.73</v>
      </c>
      <c r="AK123" s="221">
        <v>0</v>
      </c>
      <c r="AL123" s="221">
        <v>0</v>
      </c>
      <c r="AM123" s="221">
        <v>0</v>
      </c>
      <c r="AN123" s="221">
        <v>0</v>
      </c>
      <c r="AO123" s="221">
        <v>0</v>
      </c>
      <c r="AP123" s="221">
        <v>0</v>
      </c>
      <c r="AQ123" s="221">
        <v>113</v>
      </c>
      <c r="AR123" s="221">
        <v>37.79</v>
      </c>
    </row>
  </sheetData>
  <conditionalFormatting sqref="C4:N23">
    <cfRule type="colorScale" priority="6">
      <colorScale>
        <cfvo type="min"/>
        <cfvo type="max"/>
        <color rgb="FFFFEF9C"/>
        <color rgb="FFFF7128"/>
      </colorScale>
    </cfRule>
  </conditionalFormatting>
  <conditionalFormatting sqref="C27:N46">
    <cfRule type="colorScale" priority="5">
      <colorScale>
        <cfvo type="min"/>
        <cfvo type="max"/>
        <color rgb="FFFFEF9C"/>
        <color rgb="FFFF7128"/>
      </colorScale>
    </cfRule>
  </conditionalFormatting>
  <conditionalFormatting sqref="C50:N69">
    <cfRule type="colorScale" priority="4">
      <colorScale>
        <cfvo type="min"/>
        <cfvo type="max"/>
        <color rgb="FFFFEF9C"/>
        <color rgb="FFFF7128"/>
      </colorScale>
    </cfRule>
  </conditionalFormatting>
  <conditionalFormatting sqref="DB5:DM24">
    <cfRule type="colorScale" priority="3">
      <colorScale>
        <cfvo type="min"/>
        <cfvo type="max"/>
        <color rgb="FFFFEF9C"/>
        <color rgb="FFFF7128"/>
      </colorScale>
    </cfRule>
  </conditionalFormatting>
  <conditionalFormatting sqref="DB32:DM51">
    <cfRule type="colorScale" priority="2">
      <colorScale>
        <cfvo type="min"/>
        <cfvo type="max"/>
        <color rgb="FFFFEF9C"/>
        <color rgb="FFFF7128"/>
      </colorScale>
    </cfRule>
  </conditionalFormatting>
  <conditionalFormatting sqref="DB58:DM77">
    <cfRule type="colorScale" priority="1">
      <colorScale>
        <cfvo type="min"/>
        <cfvo type="max"/>
        <color rgb="FFFFEF9C"/>
        <color rgb="FFFF7128"/>
      </colorScale>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1</vt:i4>
      </vt:variant>
      <vt:variant>
        <vt:lpstr>Named Ranges</vt:lpstr>
      </vt:variant>
      <vt:variant>
        <vt:i4>2</vt:i4>
      </vt:variant>
    </vt:vector>
  </HeadingPairs>
  <TitlesOfParts>
    <vt:vector size="17" baseType="lpstr">
      <vt:lpstr>Model</vt:lpstr>
      <vt:lpstr>cumlandings</vt:lpstr>
      <vt:lpstr>inputs</vt:lpstr>
      <vt:lpstr>Rec_landings</vt:lpstr>
      <vt:lpstr>Daily</vt:lpstr>
      <vt:lpstr>Bag_Limit</vt:lpstr>
      <vt:lpstr>Size_Limit</vt:lpstr>
      <vt:lpstr>Landings1</vt:lpstr>
      <vt:lpstr>Vessel_Limit</vt:lpstr>
      <vt:lpstr>ACL</vt:lpstr>
      <vt:lpstr>Month_figure</vt:lpstr>
      <vt:lpstr>Trip Elimination</vt:lpstr>
      <vt:lpstr>Discards</vt:lpstr>
      <vt:lpstr>Pstrat Landings</vt:lpstr>
      <vt:lpstr>Pct Landings by Month</vt:lpstr>
      <vt:lpstr>Vessel_Limit!ExternalData_1</vt:lpstr>
      <vt:lpstr>Vessel_Limit!ExternalData_2</vt:lpstr>
    </vt:vector>
  </TitlesOfParts>
  <Company>US DOC NOAA NMFS SERO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Michael Larkin</cp:lastModifiedBy>
  <cp:lastPrinted>2012-05-01T14:01:06Z</cp:lastPrinted>
  <dcterms:created xsi:type="dcterms:W3CDTF">2011-07-20T15:19:40Z</dcterms:created>
  <dcterms:modified xsi:type="dcterms:W3CDTF">2021-05-26T14:34:03Z</dcterms:modified>
</cp:coreProperties>
</file>